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/>
  </bookViews>
  <sheets>
    <sheet name="Расчет коэф.востребованности" sheetId="13" r:id="rId1"/>
  </sheets>
  <calcPr calcId="125725"/>
</workbook>
</file>

<file path=xl/calcChain.xml><?xml version="1.0" encoding="utf-8"?>
<calcChain xmlns="http://schemas.openxmlformats.org/spreadsheetml/2006/main">
  <c r="AN30" i="13"/>
  <c r="AN29"/>
  <c r="AI29"/>
  <c r="AK29" s="1"/>
  <c r="AH29"/>
  <c r="AG29"/>
  <c r="AE29"/>
  <c r="AD29"/>
  <c r="AA29"/>
  <c r="AC29" s="1"/>
  <c r="Z29"/>
  <c r="Y29"/>
  <c r="W29"/>
  <c r="V29"/>
  <c r="S29"/>
  <c r="U29" s="1"/>
  <c r="R29"/>
  <c r="Q29"/>
  <c r="O29"/>
  <c r="N29"/>
  <c r="AN28"/>
  <c r="AJ28"/>
  <c r="AI28"/>
  <c r="AI30" s="1"/>
  <c r="AK30" s="1"/>
  <c r="AH28"/>
  <c r="AH30" s="1"/>
  <c r="AF28"/>
  <c r="AE28"/>
  <c r="AE30" s="1"/>
  <c r="AG30" s="1"/>
  <c r="AD28"/>
  <c r="AD30" s="1"/>
  <c r="AB28"/>
  <c r="AA28"/>
  <c r="AA30" s="1"/>
  <c r="AC30" s="1"/>
  <c r="Z28"/>
  <c r="Z30" s="1"/>
  <c r="X28"/>
  <c r="W28"/>
  <c r="W30" s="1"/>
  <c r="Y30" s="1"/>
  <c r="V28"/>
  <c r="V30" s="1"/>
  <c r="T28"/>
  <c r="S28"/>
  <c r="S30" s="1"/>
  <c r="U30" s="1"/>
  <c r="R28"/>
  <c r="R30" s="1"/>
  <c r="P28"/>
  <c r="O28"/>
  <c r="O30" s="1"/>
  <c r="Q30" s="1"/>
  <c r="N28"/>
  <c r="N30" s="1"/>
  <c r="AN27"/>
  <c r="AN26"/>
  <c r="AN25"/>
  <c r="AN24" s="1"/>
  <c r="AM25"/>
  <c r="AO25" s="1"/>
  <c r="AL25"/>
  <c r="AL24" s="1"/>
  <c r="AK25"/>
  <c r="AM24"/>
  <c r="AO24" s="1"/>
  <c r="AJ24"/>
  <c r="AI24"/>
  <c r="AK24" s="1"/>
  <c r="AH24"/>
  <c r="AN23"/>
  <c r="AN22"/>
  <c r="AN21"/>
  <c r="AM21"/>
  <c r="AL21"/>
  <c r="AN20"/>
  <c r="AM20"/>
  <c r="AL20"/>
  <c r="AN19"/>
  <c r="AM19"/>
  <c r="AO19" s="1"/>
  <c r="AL19"/>
  <c r="AK19"/>
  <c r="AG19"/>
  <c r="AC19"/>
  <c r="Y19"/>
  <c r="U19"/>
  <c r="Q19"/>
  <c r="AN18"/>
  <c r="AM18"/>
  <c r="AO18" s="1"/>
  <c r="AL18"/>
  <c r="AK18"/>
  <c r="AG18"/>
  <c r="AC18"/>
  <c r="Y18"/>
  <c r="U18"/>
  <c r="Q18"/>
  <c r="AN17"/>
  <c r="AM17"/>
  <c r="AO17" s="1"/>
  <c r="AL17"/>
  <c r="U17"/>
  <c r="Q17"/>
  <c r="AN16"/>
  <c r="AM16"/>
  <c r="AL16"/>
  <c r="AN15"/>
  <c r="AM15"/>
  <c r="AO15" s="1"/>
  <c r="AL15"/>
  <c r="AK15"/>
  <c r="AG15"/>
  <c r="AC15"/>
  <c r="Y15"/>
  <c r="U15"/>
  <c r="Q15"/>
  <c r="AN14"/>
  <c r="AM14"/>
  <c r="AO14" s="1"/>
  <c r="AL14"/>
  <c r="AK14"/>
  <c r="AG14"/>
  <c r="AC14"/>
  <c r="Y14"/>
  <c r="U14"/>
  <c r="Q14"/>
  <c r="AN13"/>
  <c r="AM13"/>
  <c r="AO13" s="1"/>
  <c r="AL13"/>
  <c r="AK13"/>
  <c r="AG13"/>
  <c r="AC13"/>
  <c r="Y13"/>
  <c r="U13"/>
  <c r="Q13"/>
  <c r="AN12"/>
  <c r="AM12"/>
  <c r="AL12"/>
  <c r="AN11"/>
  <c r="AM11"/>
  <c r="AO11" s="1"/>
  <c r="AL11"/>
  <c r="AK11"/>
  <c r="Q11"/>
  <c r="AN10"/>
  <c r="AM10"/>
  <c r="AO10" s="1"/>
  <c r="AL10"/>
  <c r="AL30" s="1"/>
  <c r="AK10"/>
  <c r="AG10"/>
  <c r="AC10"/>
  <c r="Y10"/>
  <c r="U10"/>
  <c r="Q10"/>
  <c r="AN9"/>
  <c r="AM9"/>
  <c r="AO9" s="1"/>
  <c r="AL9"/>
  <c r="AL29" s="1"/>
  <c r="AK9"/>
  <c r="AG9"/>
  <c r="AC9"/>
  <c r="Y9"/>
  <c r="U9"/>
  <c r="Q9"/>
  <c r="AJ8"/>
  <c r="AI8"/>
  <c r="AK8" s="1"/>
  <c r="AH8"/>
  <c r="AF8"/>
  <c r="AE8"/>
  <c r="AG8" s="1"/>
  <c r="AD8"/>
  <c r="AB8"/>
  <c r="AA8"/>
  <c r="AC8" s="1"/>
  <c r="Z8"/>
  <c r="X8"/>
  <c r="W8"/>
  <c r="Y8" s="1"/>
  <c r="V8"/>
  <c r="T8"/>
  <c r="AN8" s="1"/>
  <c r="S8"/>
  <c r="AM8" s="1"/>
  <c r="AO8" s="1"/>
  <c r="R8"/>
  <c r="AL8" s="1"/>
  <c r="P8"/>
  <c r="O8"/>
  <c r="Q8" s="1"/>
  <c r="N8"/>
  <c r="Q28" l="1"/>
  <c r="U28"/>
  <c r="Y28"/>
  <c r="AC28"/>
  <c r="AG28"/>
  <c r="AK28"/>
  <c r="AM28"/>
  <c r="AO28" s="1"/>
  <c r="AM29"/>
  <c r="AO29" s="1"/>
  <c r="AM30"/>
  <c r="AO30" s="1"/>
  <c r="U8"/>
  <c r="AL28"/>
</calcChain>
</file>

<file path=xl/sharedStrings.xml><?xml version="1.0" encoding="utf-8"?>
<sst xmlns="http://schemas.openxmlformats.org/spreadsheetml/2006/main" count="338" uniqueCount="106">
  <si>
    <t>2019 год</t>
  </si>
  <si>
    <t>юридические лица</t>
  </si>
  <si>
    <t>физические лица</t>
  </si>
  <si>
    <t xml:space="preserve">         </t>
  </si>
  <si>
    <t xml:space="preserve">Кол-во налогоп-ов льготной категории </t>
  </si>
  <si>
    <t>2017 год</t>
  </si>
  <si>
    <t>2018 год</t>
  </si>
  <si>
    <t>Факт                      2017 год,    тыс.руб.</t>
  </si>
  <si>
    <t>X</t>
  </si>
  <si>
    <t>№ п/п</t>
  </si>
  <si>
    <t xml:space="preserve">Наименования МПА города Урай, определяющих цели СЭР города Урай, не относящихся к МП города Урай, в целях реализации которых предоставляются налоговые расходы </t>
  </si>
  <si>
    <t xml:space="preserve">Куратор налогового расхода </t>
  </si>
  <si>
    <t>2016 год</t>
  </si>
  <si>
    <t>Объем налоговых льгот (сумма выпадающего дохода), тыс.руб.</t>
  </si>
  <si>
    <r>
      <t xml:space="preserve">Целевая категория налоговых расходов, для которых предусмотрены налоговые льготы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(социальная / стимулирующая / техническая)</t>
    </r>
  </si>
  <si>
    <t>Размер льготы, %</t>
  </si>
  <si>
    <t xml:space="preserve">ИТОГО </t>
  </si>
  <si>
    <t>Организации в отношении земельных участков, в границах которых реализуется инвестиционный проект в соответствии с соглашением о защите и поощрении капиталовложений в рамках реализации Федерального закона от 01.04.2020 N 69-ФЗ "О защите и поощрении капиталовложений в Российской Федерации", с момента начала строительства до ввода объекта в эксплуатацию, предусмотренного в инвестиционном проекте, но не более 5-ти лет</t>
  </si>
  <si>
    <t>Организации-инвесторы, осуществляющие в качестве основного вида следующие виды экономической деятельности: "сельское, лесное хозяйство, охота, рыболовство и рыбоводство", "обрабатывающие производства", "образование дошкольное", "образование начальное общее", "деятельность в области здравоохранения и социальных услуг", "деятельность в области культуры, спорта" и реализующие в рамках Федерального закона от 25.02.1999 N 39-ФЗ "Об инвестиционной деятельности в Российской Федерации, осуществляемой в форме капитальных вложений" в городе Урай инвестиционные проекты, капитальные вложения в которые составляют не менее 5 (пяти) миллионов рублей</t>
  </si>
  <si>
    <t>Социально ориентированные некоммерческие организации - инвесторы, осуществляющие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</t>
  </si>
  <si>
    <t>Субъекты малого и среднего предпринимательства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</t>
  </si>
  <si>
    <t>Ветераны и инвалиды боевых действий</t>
  </si>
  <si>
    <t>Многодетные семьи</t>
  </si>
  <si>
    <t>Садоводческие, огороднические или дачные некоммерческие объединения граждан, садоводческие или огороднические некоммерческие товарищества, гаражные потребительские кооперативы в части предоставленного земельного участка, используемого льготными категориями физических лиц, указанных в подпунктах 4 - 10, 12, 13 настоящего пункта и являющихся членами указанных объединений граждан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</si>
  <si>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</si>
  <si>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</si>
  <si>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 xml:space="preserve"> 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</si>
  <si>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 xml:space="preserve"> Инвалиды I, II, III групп инвалидности</t>
  </si>
  <si>
    <t xml:space="preserve"> Герои Советского Союза, Герои Российской Федерации, полные кавалеры ордена Славы</t>
  </si>
  <si>
    <t>Органы местного самоуправления и муниципальные учреждения в отношении земельных участков, являющихся муниципальной собственностью</t>
  </si>
  <si>
    <t>Ветераны и инвалиды Великой Отечественной войны</t>
  </si>
  <si>
    <t xml:space="preserve"> Инвалиды с детства, дети-инвалиды</t>
  </si>
  <si>
    <t>решение Думы города Урай от 23.09.2010 №64 «О земельном налоге на территории города Урай» п.п.1, п.4.1. раздела 4</t>
  </si>
  <si>
    <t xml:space="preserve">решение Думы города Урай от 23.09.2010 №64 «О земельном налоге на территории города Урай» » п.п.4, п.4.1. раздела 4
</t>
  </si>
  <si>
    <t>решение Думы города Урай от 23.09.2010 №64 «О земельном налоге на территории города Урай» п.п.5, п.4.1. раздела 4</t>
  </si>
  <si>
    <t>решение Думы города Урай от 23.09.2010 №64 «О земельном налоге на территории города Урай» п.п.6, п.4.1. раздела 4</t>
  </si>
  <si>
    <t>решение Думы города Урай от 23.09.2010 №64 «О земельном налоге на территории города Урай» п.п.7, п.4.1. раздела 4</t>
  </si>
  <si>
    <t>решение Думы города Урай от 23.09.2010 №64 «О земельном налоге на территории города Урай» п.п.8, п.4.1. раздела 4</t>
  </si>
  <si>
    <t xml:space="preserve">решение Думы города Урай от 23.09.2010 №64 «О земельном налоге на территории города Урай»  п.п.9, п.4.1. раздела 4
</t>
  </si>
  <si>
    <t>Комитет по финансам администрации города Урай</t>
  </si>
  <si>
    <t>техническая</t>
  </si>
  <si>
    <t>Развитие муниципального управления, обеспечение сбалансированности бюджета</t>
  </si>
  <si>
    <t xml:space="preserve">Цели предоставления налоговых расходов </t>
  </si>
  <si>
    <t xml:space="preserve">Стратегия социально-экономического развития муниципального образования городской округ город Урай до 2020 года и на период до 2030 года, утвержденная  решением Думы города Урай от 22.11.2018 N 66 </t>
  </si>
  <si>
    <t>Управление по культуре и социальным вопросам администрации города Урай</t>
  </si>
  <si>
    <t>Социальная поддержка отдельных категорий граждан, нуждающихся в особой заботе государства</t>
  </si>
  <si>
    <t>социальная</t>
  </si>
  <si>
    <t>решение Думы города Урай от 23.09.2010 №64 «О земельном налоге на территории города Урай»  п.п.10, п.4.1. раздела 4</t>
  </si>
  <si>
    <t>решение Думы города Урай от 23.09.2010 №64 «О земельном налоге на территории города Урай» п.п.11, п.4.1. раздела 4</t>
  </si>
  <si>
    <t>решение Думы города Урай от 23.09.2010 №64 «О земельном налоге на территории города Урай» п.п.12, п.4.1. раздела 4</t>
  </si>
  <si>
    <t>стимулирующая</t>
  </si>
  <si>
    <t>Управление экономического развития администрации города Урай</t>
  </si>
  <si>
    <t xml:space="preserve">Категории плательщиков налогов, для которых предусмотрены налоговые расходы (налоговые льготы) </t>
  </si>
  <si>
    <r>
      <t xml:space="preserve">решение Думы города Урай от 23.09.2010 №64  </t>
    </r>
    <r>
      <rPr>
        <u/>
        <sz val="12"/>
        <rFont val="Times New Roman"/>
        <family val="1"/>
        <charset val="204"/>
      </rPr>
      <t>(в ред. от 22.10.2020 №81)</t>
    </r>
    <r>
      <rPr>
        <sz val="12"/>
        <rFont val="Times New Roman"/>
        <family val="1"/>
        <charset val="204"/>
      </rPr>
      <t xml:space="preserve"> «О земельном налоге на территории города Урай» п.п.4, п.4.2.  раздела 4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(льгота действует с 2021 года)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</si>
  <si>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№64 (в ред. от 20.09.2018 №490 «О земельном налоге на территории города Урай» п.п.3, п.4.2.  раздела 4 </t>
    </r>
    <r>
      <rPr>
        <b/>
        <u/>
        <sz val="12"/>
        <rFont val="Times New Roman"/>
        <family val="1"/>
        <charset val="204"/>
      </rPr>
      <t xml:space="preserve">(льгота действует с 2019 года)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</si>
  <si>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№64 (в ред от 25.12.2014 №78) «О земельном налоге на территории города Урай» п.п.1, п.4.2.  раздела 4 </t>
    </r>
    <r>
      <rPr>
        <b/>
        <u/>
        <sz val="12"/>
        <rFont val="Times New Roman"/>
        <family val="1"/>
        <charset val="204"/>
      </rPr>
      <t xml:space="preserve">(льгота действует с 2015 года) </t>
    </r>
    <r>
      <rPr>
        <u/>
        <sz val="12"/>
        <rFont val="Times New Roman"/>
        <family val="1"/>
        <charset val="204"/>
      </rPr>
      <t xml:space="preserve">
</t>
    </r>
  </si>
  <si>
    <t>Даты вступления в силу / дата начала действия МПА, устананавливающих налоговые льготы</t>
  </si>
  <si>
    <t>Период действия налоговых льгот</t>
  </si>
  <si>
    <t>неограниченный  (до даты прекращения действия льготы)</t>
  </si>
  <si>
    <t>с 1 января 2011 года</t>
  </si>
  <si>
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</si>
  <si>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решение Думы города Урай от 23.09.2010 №64 (в ред от 25.12.2014 №78) «О земельном налоге на территории города Урай»  п.п.2, п.4.2.  раздела 4  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 xml:space="preserve">(льгота действует с 2015 года) 
</t>
    </r>
    <r>
      <rPr>
        <sz val="12"/>
        <rFont val="Times New Roman"/>
        <family val="1"/>
        <charset val="204"/>
      </rPr>
      <t xml:space="preserve">
</t>
    </r>
  </si>
  <si>
    <r>
      <rPr>
        <u/>
        <sz val="12"/>
        <rFont val="Times New Roman"/>
        <family val="1"/>
        <charset val="204"/>
      </rPr>
      <t>с 1 января 2021 года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(пп. 4 введен решением Думы города Урай от 22.10.2020 N 81)
</t>
    </r>
  </si>
  <si>
    <t>Размер налоговой ставки, %</t>
  </si>
  <si>
    <t>полное освобождение</t>
  </si>
  <si>
    <t>частичное освобождение</t>
  </si>
  <si>
    <r>
      <t xml:space="preserve">с 1 января 2011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(п. 4 введен решением Думы города Урай от 26.05.2011 № 22)</t>
    </r>
  </si>
  <si>
    <r>
      <rPr>
        <u/>
        <sz val="12"/>
        <rFont val="Times New Roman"/>
        <family val="1"/>
        <charset val="204"/>
      </rPr>
      <t xml:space="preserve">с 1 января 2011 года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(</t>
    </r>
    <r>
      <rPr>
        <sz val="12"/>
        <rFont val="Times New Roman"/>
        <family val="1"/>
        <charset val="204"/>
      </rPr>
      <t>п. 4 введен решением Думы города Урай от 26.05.2011 № 22)</t>
    </r>
  </si>
  <si>
    <r>
      <rPr>
        <u/>
        <sz val="12"/>
        <rFont val="Times New Roman"/>
        <family val="1"/>
        <charset val="204"/>
      </rPr>
      <t>с 1 января 2015 года</t>
    </r>
    <r>
      <rPr>
        <sz val="12"/>
        <rFont val="Times New Roman"/>
        <family val="1"/>
        <charset val="204"/>
      </rPr>
      <t xml:space="preserve">                    (пп. 1 введен решением Думы города Урай от 25.12.2014 №78, в ред. от 24.12.2015 №144) </t>
    </r>
  </si>
  <si>
    <r>
      <rPr>
        <u/>
        <sz val="12"/>
        <rFont val="Times New Roman"/>
        <family val="1"/>
        <charset val="204"/>
      </rPr>
      <t xml:space="preserve">с 1 января 2019 года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(пп. 3 введен решением Думы города Урай от 20.09.2018 №49)
</t>
    </r>
  </si>
  <si>
    <r>
      <t xml:space="preserve">V (востреб-ть), предоставленной льготы    (РАСЧЕТ КУРАТОРАМИ)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rFont val="Times New Roman"/>
        <family val="1"/>
        <charset val="204"/>
      </rPr>
      <t>(V =  (m / n*100)</t>
    </r>
  </si>
  <si>
    <r>
      <t>Кол-во плательщиков льготной категории по налогу, чел.,</t>
    </r>
    <r>
      <rPr>
        <b/>
        <sz val="11"/>
        <rFont val="Times New Roman"/>
        <family val="1"/>
        <charset val="204"/>
      </rPr>
      <t xml:space="preserve"> (m)</t>
    </r>
  </si>
  <si>
    <r>
      <t xml:space="preserve">Общее кол-во плательщиков по налогу, чел., </t>
    </r>
    <r>
      <rPr>
        <b/>
        <sz val="11"/>
        <rFont val="Times New Roman"/>
        <family val="1"/>
        <charset val="204"/>
      </rPr>
      <t>(n)</t>
    </r>
  </si>
  <si>
    <r>
      <t xml:space="preserve">Кол-во плательщиков льготной категории по налогу, чел., </t>
    </r>
    <r>
      <rPr>
        <b/>
        <sz val="11"/>
        <rFont val="Times New Roman"/>
        <family val="1"/>
        <charset val="204"/>
      </rPr>
      <t>(m)</t>
    </r>
  </si>
  <si>
    <r>
      <t>Общее кол-во плательщиков по налогу, чел.,</t>
    </r>
    <r>
      <rPr>
        <b/>
        <sz val="11"/>
        <rFont val="Times New Roman"/>
        <family val="1"/>
        <charset val="204"/>
      </rPr>
      <t xml:space="preserve"> (n)</t>
    </r>
  </si>
  <si>
    <t>2021 год (отчетный)</t>
  </si>
  <si>
    <t xml:space="preserve">2020 год </t>
  </si>
  <si>
    <t>-</t>
  </si>
  <si>
    <r>
      <rPr>
        <u/>
        <sz val="12"/>
        <rFont val="Times New Roman"/>
        <family val="1"/>
        <charset val="204"/>
      </rPr>
      <t xml:space="preserve">с 1 января 2021 года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(п.п. введен решением Думы города Урай от 23.06.2022 №67)
</t>
    </r>
  </si>
  <si>
    <t>по 31 декабря 2021 года</t>
  </si>
  <si>
    <t>Индивидуальные предприниматели - собственники объектов недвижимости, в отношении каждого объекта налогообложения, занятых в сферах деятельности по основным кодам ОКВЭД, внесенным в единый государственный реестр индивидуальных предпринимателей по состоянию на 01.01.2022</t>
  </si>
  <si>
    <t>Индивидуальные предприниматели - собственники объектов недвижимости в отношении каждого объекта налогообложения, предоставленного в аренду, по которому не менее чем на 50% уменьшен размер арендной платы за весь период с 1 апреля 2022 года по 31 декабря 2022 года.</t>
  </si>
  <si>
    <t>Индивидуальные предприниматели - собственники объектов недвижимости в отношении каждого объекта налогообложения, предоставленного в аренду, по которому не менее чем на 30% уменьшен размер арендной платы за весь период с 1 апреля 2022 года по 31 декабря 2022 года.</t>
  </si>
  <si>
    <t xml:space="preserve">1. Диверсификация экономики.
2.   Поддержка индивидуальных предпринимателей в период экономического неблагополучия, связанного с распространением новой коронавирусной инфекции и ухудшения геополитической и экономической ситуации
</t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</si>
  <si>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абзац "а" п.п.1, п.2.2.  </t>
    </r>
    <r>
      <rPr>
        <b/>
        <u/>
        <sz val="12"/>
        <rFont val="Times New Roman"/>
        <family val="1"/>
        <charset val="204"/>
      </rPr>
      <t xml:space="preserve">(налоговая льгота, применяются при исчислении налога на имущество физических лиц за налоговый период 2021 года)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</si>
  <si>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абзац "б" п.п.1, п.2.2.  </t>
    </r>
    <r>
      <rPr>
        <b/>
        <u/>
        <sz val="12"/>
        <rFont val="Times New Roman"/>
        <family val="1"/>
        <charset val="204"/>
      </rPr>
      <t xml:space="preserve">(налоговая льгота, применяются при исчислении налога на имущество физических лиц за налоговый период 2021 года)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</si>
  <si>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r>
      <t xml:space="preserve">решение Думы города Урай от 23.09.2010 №65  </t>
    </r>
    <r>
      <rPr>
        <u/>
        <sz val="12"/>
        <rFont val="Times New Roman"/>
        <family val="1"/>
        <charset val="204"/>
      </rPr>
      <t>(в ред. от 23.06.2022 №67)</t>
    </r>
    <r>
      <rPr>
        <sz val="12"/>
        <rFont val="Times New Roman"/>
        <family val="1"/>
        <charset val="204"/>
      </rPr>
      <t xml:space="preserve"> «О налоге на имущество физических лиц» п.п.2, п.2.2. </t>
    </r>
    <r>
      <rPr>
        <b/>
        <sz val="12"/>
        <rFont val="Times New Roman"/>
        <family val="1"/>
        <charset val="204"/>
      </rPr>
      <t xml:space="preserve">(налоговая льгота, применяются при исчислении налога на имущество физических лиц за налоговый период 2021 года) 
</t>
    </r>
    <r>
      <rPr>
        <sz val="12"/>
        <rFont val="Times New Roman"/>
        <family val="1"/>
        <charset val="204"/>
      </rPr>
      <t xml:space="preserve">
</t>
    </r>
  </si>
  <si>
    <t>ФИСКАЛЬНЫЕ ХАРАКТЕРИСТИКИ НАЛОГОВЫХ РАСХОДОВ (льгот) ПО ЗЕМЕЛЬНОМУ НАЛОГУ И НАЛОГУ НА ИМУЩЕСТВО ФИЗИЧЕСКИХ ЛИЦ/ Объем налоговых льгот, предоставленных для плательщиков налогов (данные (в том числе уточненные) за иные отчетные периоды, с учетом информации по налоговым декларациям по состоянию на 1 АПРЕЛЯ  (на 1 АВГУСТА) текущего финансового 2022 года года)</t>
  </si>
  <si>
    <t xml:space="preserve">РАСЧЕТ СРЕДНЕГО ПОКАЗАТЕЛЯ ВОСТРЕБОВАННОСТИ ДЛЯ ОТЧЕТА ОЦЕНКИ ФИНОРГАНОМ/КУРАТОРОМ              </t>
  </si>
  <si>
    <t>Объем налоговых  расходов (льгот), тыс.руб.</t>
  </si>
  <si>
    <r>
      <t xml:space="preserve">Количество плательщиков, воспользовавшихся правом на льготу по налоговому расходу  в отчетном финансовом году (ед.), </t>
    </r>
    <r>
      <rPr>
        <b/>
        <sz val="11"/>
        <rFont val="Times New Roman"/>
        <family val="1"/>
        <charset val="204"/>
      </rPr>
      <t>(m)</t>
    </r>
  </si>
  <si>
    <r>
      <t xml:space="preserve">Общее кол-во плательщиков по налогу                                                                                                                                                                                                                                                                                                                                                                                                                                                                                             (потенциальных пользователей налоговым расходом), ед., </t>
    </r>
    <r>
      <rPr>
        <b/>
        <sz val="11"/>
        <rFont val="Times New Roman"/>
        <family val="1"/>
        <charset val="204"/>
      </rPr>
      <t>(n)</t>
    </r>
  </si>
  <si>
    <r>
      <t xml:space="preserve">* V (востреб-ть), предоставленной льготы    (РАСЧЕТ КУРАТОРАМИ)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1"/>
        <rFont val="Times New Roman"/>
        <family val="1"/>
        <charset val="204"/>
      </rPr>
      <t>(V =  (m / n*100)</t>
    </r>
  </si>
  <si>
    <t>ИНФОРМАЦИЯ, ПРЕДОСТАВЛЯЕМАЯ В КОМИТЕТ ПО ФИНАНСАМ КУРАТОРАМИ НАЛОГОВОГО РАСХОДА ДО 15 АВГУСТА                                                                                                                                                                                                                                                                                                                        (пункт 11 Порядка постановление от 03.08.2020№1769, ВЫВОДЫ о достижении целевых характеристиках  налогового расхода,  согласно приложению 2 к Порядку)</t>
  </si>
  <si>
    <r>
      <t xml:space="preserve">* Востребована  /невостребована (РАСЧЕТ И ВЫВОДЫ КУРАТОРАМИ),   (значение  V &gt; 0)           </t>
    </r>
    <r>
      <rPr>
        <b/>
        <u/>
        <sz val="12"/>
        <rFont val="Times New Roman"/>
        <family val="1"/>
        <charset val="204"/>
      </rPr>
      <t xml:space="preserve">         </t>
    </r>
    <r>
      <rPr>
        <b/>
        <sz val="12"/>
        <rFont val="Times New Roman"/>
        <family val="1"/>
        <charset val="204"/>
      </rPr>
      <t xml:space="preserve">                                               </t>
    </r>
  </si>
  <si>
    <t xml:space="preserve">* Льгота считается востребованной в случае, если значение показателя V больше нуля. </t>
  </si>
  <si>
    <t xml:space="preserve">за 2017-2021 годы </t>
  </si>
  <si>
    <t>Реквизиты Решения Думы  города  от 23.09.2010 №64 , Решения Думы города Урай от 23.09.2010 №65 устанавливающего налоговые расходы (налоговые льготы)</t>
  </si>
  <si>
    <r>
      <t xml:space="preserve">решение Думы города Урай от 23.09.2010 №64 «О земельном налоге на территории города Урай» п.п.13, п.4.1. раздела 4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
</t>
    </r>
  </si>
  <si>
    <t xml:space="preserve">1. Формирование благоприятного инвестиционного климата. 2. Привлечение инвестиций.
</t>
  </si>
  <si>
    <r>
      <rPr>
        <u/>
        <sz val="12"/>
        <rFont val="Times New Roman"/>
        <family val="1"/>
        <charset val="204"/>
      </rPr>
      <t xml:space="preserve">с 1 января 2015 года       </t>
    </r>
    <r>
      <rPr>
        <sz val="12"/>
        <rFont val="Times New Roman"/>
        <family val="1"/>
        <charset val="204"/>
      </rPr>
      <t xml:space="preserve">             (пп. 2 введен решением Думы города Урай от 25.12.2014 №78, в ред. от 24.12.2015 №144, вступившее в силу с 2015 года )</t>
    </r>
  </si>
  <si>
    <t>ЗЕМЕЛЬНЫЙ НАЛОГ</t>
  </si>
  <si>
    <t>НАЛОГ НА ИМУЩЕСТВО ФИЗИЧЕСКИХ ЛИЦ</t>
  </si>
  <si>
    <t>Приложение 2 к аналитической записке</t>
  </si>
  <si>
    <r>
      <t xml:space="preserve">СВЕДЕНИЯ О НАЛОГОВЫХ РАСХОДАХ (льготах)  с 2017 по 2021 годы ПО ЗЕМЕЛЬНОМУ НАЛОГУ И НАЛОГУ НА ИМУЩЕСТВО ФИЗИЧЕСКИХ ЛИЦ,  УСТАНОВЛЕННЫХ РЕШЕНИЯМИ ДУМЫ ГОРОДА УРАЙ ОТ 23.09.2010 №64 "О ЗЕМЕЛЬНОМ НАЛОГЕ НА ТЕРРИТОРИИ ГОРОДА УРАЙ"  </t>
    </r>
    <r>
      <rPr>
        <sz val="14"/>
        <rFont val="Times New Roman"/>
        <family val="1"/>
        <charset val="204"/>
      </rPr>
      <t>(в редакции решений Думы города Урай «О внесении изменений в Положение «О земельном налоге на территории города Урай" от 26.05.2011 N22, от 25.12.2014 N78, 24.12.2015  N144, от 20.09.2018 N49,  от 22.10.2020 №81)</t>
    </r>
    <r>
      <rPr>
        <b/>
        <sz val="14"/>
        <rFont val="Times New Roman"/>
        <family val="1"/>
        <charset val="204"/>
      </rPr>
      <t xml:space="preserve"> И ОТ 23.09.2010 №65 "О НАЛОГЕ НА ИМУЩЕСТВО ФИЗИЧЕСКИХ ЛИЦ" </t>
    </r>
    <r>
      <rPr>
        <sz val="14"/>
        <rFont val="Times New Roman"/>
        <family val="1"/>
        <charset val="204"/>
      </rPr>
      <t xml:space="preserve">(в редакции решения Думы города Урай "О налоге на имущество физических лиц" от 23.06.2022 №67)                                </t>
    </r>
    <r>
      <rPr>
        <b/>
        <sz val="14"/>
        <rFont val="Times New Roman"/>
        <family val="1"/>
        <charset val="204"/>
      </rPr>
      <t xml:space="preserve">    </t>
    </r>
  </si>
  <si>
    <t>Исполнитель: Начальник службы планирования доходов бюджетного управления Комитета по финансам администрации города Урай: Фатеева Наталья Юрьевна</t>
  </si>
</sst>
</file>

<file path=xl/styles.xml><?xml version="1.0" encoding="utf-8"?>
<styleSheet xmlns="http://schemas.openxmlformats.org/spreadsheetml/2006/main">
  <numFmts count="8">
    <numFmt numFmtId="41" formatCode="_-* #,##0\ _₽_-;\-* #,##0\ _₽_-;_-* &quot;-&quot;\ _₽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.0\ _₽_-;\-* #,##0.0\ _₽_-;_-* &quot;-&quot;?\ _₽_-;_-@_-"/>
    <numFmt numFmtId="167" formatCode="_-* #,##0\ _₽_-;\-* #,##0\ _₽_-;_-* &quot;-&quot;??\ _₽_-;_-@_-"/>
    <numFmt numFmtId="168" formatCode="#,##0_ ;\-#,##0\ "/>
    <numFmt numFmtId="169" formatCode="#,##0.0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49">
    <xf numFmtId="0" fontId="0" fillId="0" borderId="0" xfId="0"/>
    <xf numFmtId="0" fontId="6" fillId="0" borderId="0" xfId="0" applyFont="1"/>
    <xf numFmtId="0" fontId="6" fillId="0" borderId="0" xfId="0" applyFont="1" applyFill="1"/>
    <xf numFmtId="164" fontId="3" fillId="0" borderId="1" xfId="0" applyNumberFormat="1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vertical="center"/>
    </xf>
    <xf numFmtId="167" fontId="3" fillId="0" borderId="1" xfId="2" applyNumberFormat="1" applyFont="1" applyFill="1" applyBorder="1" applyAlignment="1">
      <alignment vertical="center" wrapText="1"/>
    </xf>
    <xf numFmtId="167" fontId="3" fillId="0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center" vertical="center"/>
    </xf>
    <xf numFmtId="43" fontId="3" fillId="2" borderId="1" xfId="2" applyNumberFormat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>
      <alignment horizontal="center" vertical="center" wrapText="1"/>
    </xf>
    <xf numFmtId="165" fontId="3" fillId="2" borderId="1" xfId="2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/>
    <xf numFmtId="0" fontId="9" fillId="0" borderId="0" xfId="0" applyFont="1" applyBorder="1" applyAlignment="1"/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3" fontId="3" fillId="0" borderId="4" xfId="2" applyFont="1" applyFill="1" applyBorder="1" applyAlignment="1">
      <alignment horizontal="center" vertical="center" wrapText="1"/>
    </xf>
    <xf numFmtId="165" fontId="3" fillId="0" borderId="18" xfId="2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 wrapText="1"/>
    </xf>
    <xf numFmtId="43" fontId="3" fillId="0" borderId="18" xfId="2" applyNumberFormat="1" applyFont="1" applyFill="1" applyBorder="1" applyAlignment="1">
      <alignment vertical="center"/>
    </xf>
    <xf numFmtId="0" fontId="7" fillId="0" borderId="0" xfId="0" applyFont="1" applyFill="1" applyBorder="1"/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7" fontId="3" fillId="0" borderId="20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3" fontId="3" fillId="0" borderId="18" xfId="2" applyFont="1" applyFill="1" applyBorder="1" applyAlignment="1">
      <alignment horizontal="center" vertical="center"/>
    </xf>
    <xf numFmtId="43" fontId="3" fillId="0" borderId="18" xfId="2" applyNumberFormat="1" applyFont="1" applyFill="1" applyBorder="1" applyAlignment="1">
      <alignment horizontal="center" vertical="center"/>
    </xf>
    <xf numFmtId="43" fontId="3" fillId="0" borderId="18" xfId="2" applyFont="1" applyFill="1" applyBorder="1" applyAlignment="1">
      <alignment vertical="center"/>
    </xf>
    <xf numFmtId="43" fontId="3" fillId="0" borderId="18" xfId="2" applyFont="1" applyFill="1" applyBorder="1" applyAlignment="1">
      <alignment vertical="center" wrapText="1"/>
    </xf>
    <xf numFmtId="43" fontId="3" fillId="0" borderId="18" xfId="2" applyNumberFormat="1" applyFont="1" applyFill="1" applyBorder="1" applyAlignment="1">
      <alignment vertical="center" wrapText="1"/>
    </xf>
    <xf numFmtId="0" fontId="7" fillId="0" borderId="0" xfId="0" applyFont="1" applyFill="1"/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3" fontId="3" fillId="0" borderId="4" xfId="2" applyNumberFormat="1" applyFont="1" applyFill="1" applyBorder="1" applyAlignment="1">
      <alignment horizontal="center" vertical="center" wrapText="1"/>
    </xf>
    <xf numFmtId="165" fontId="3" fillId="0" borderId="4" xfId="2" applyNumberFormat="1" applyFont="1" applyFill="1" applyBorder="1" applyAlignment="1">
      <alignment horizontal="center" vertical="center" wrapText="1"/>
    </xf>
    <xf numFmtId="167" fontId="3" fillId="7" borderId="19" xfId="2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horizontal="left" vertical="center" wrapText="1"/>
    </xf>
    <xf numFmtId="164" fontId="3" fillId="2" borderId="39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" fontId="3" fillId="0" borderId="39" xfId="2" applyNumberFormat="1" applyFont="1" applyFill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167" fontId="3" fillId="0" borderId="39" xfId="2" applyNumberFormat="1" applyFont="1" applyFill="1" applyBorder="1" applyAlignment="1">
      <alignment horizontal="center" vertical="center" wrapText="1"/>
    </xf>
    <xf numFmtId="164" fontId="16" fillId="0" borderId="35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37" xfId="0" applyNumberFormat="1" applyFont="1" applyFill="1" applyBorder="1" applyAlignment="1">
      <alignment horizontal="center" vertical="center" wrapText="1"/>
    </xf>
    <xf numFmtId="43" fontId="4" fillId="2" borderId="22" xfId="2" applyFont="1" applyFill="1" applyBorder="1" applyAlignment="1">
      <alignment horizontal="center" vertical="center" wrapText="1"/>
    </xf>
    <xf numFmtId="167" fontId="4" fillId="2" borderId="22" xfId="2" applyNumberFormat="1" applyFont="1" applyFill="1" applyBorder="1" applyAlignment="1">
      <alignment horizontal="center" vertical="center" wrapText="1"/>
    </xf>
    <xf numFmtId="43" fontId="4" fillId="2" borderId="38" xfId="2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/>
    </xf>
    <xf numFmtId="167" fontId="4" fillId="2" borderId="31" xfId="2" applyNumberFormat="1" applyFont="1" applyFill="1" applyBorder="1" applyAlignment="1">
      <alignment horizontal="center" vertical="center" wrapText="1"/>
    </xf>
    <xf numFmtId="167" fontId="3" fillId="0" borderId="44" xfId="2" applyNumberFormat="1" applyFont="1" applyFill="1" applyBorder="1" applyAlignment="1">
      <alignment horizontal="center" vertical="center" wrapText="1"/>
    </xf>
    <xf numFmtId="167" fontId="3" fillId="0" borderId="45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 wrapText="1"/>
    </xf>
    <xf numFmtId="167" fontId="3" fillId="0" borderId="45" xfId="2" applyNumberFormat="1" applyFont="1" applyFill="1" applyBorder="1" applyAlignment="1">
      <alignment horizontal="center" vertical="center"/>
    </xf>
    <xf numFmtId="164" fontId="16" fillId="0" borderId="45" xfId="0" applyNumberFormat="1" applyFont="1" applyFill="1" applyBorder="1" applyAlignment="1">
      <alignment horizontal="center" vertical="center" wrapText="1"/>
    </xf>
    <xf numFmtId="43" fontId="4" fillId="6" borderId="46" xfId="2" applyNumberFormat="1" applyFont="1" applyFill="1" applyBorder="1" applyAlignment="1">
      <alignment horizontal="center" vertical="center" wrapText="1"/>
    </xf>
    <xf numFmtId="43" fontId="4" fillId="6" borderId="47" xfId="2" applyNumberFormat="1" applyFont="1" applyFill="1" applyBorder="1" applyAlignment="1">
      <alignment horizontal="center" vertical="center" wrapText="1"/>
    </xf>
    <xf numFmtId="164" fontId="19" fillId="6" borderId="47" xfId="0" applyNumberFormat="1" applyFont="1" applyFill="1" applyBorder="1" applyAlignment="1">
      <alignment horizontal="center" vertical="center" wrapText="1"/>
    </xf>
    <xf numFmtId="164" fontId="19" fillId="6" borderId="9" xfId="0" applyNumberFormat="1" applyFont="1" applyFill="1" applyBorder="1" applyAlignment="1">
      <alignment horizontal="center" vertical="center" wrapText="1"/>
    </xf>
    <xf numFmtId="167" fontId="3" fillId="0" borderId="45" xfId="2" applyNumberFormat="1" applyFont="1" applyFill="1" applyBorder="1" applyAlignment="1">
      <alignment horizontal="center" vertical="center" wrapText="1"/>
    </xf>
    <xf numFmtId="164" fontId="19" fillId="6" borderId="48" xfId="0" applyNumberFormat="1" applyFont="1" applyFill="1" applyBorder="1" applyAlignment="1">
      <alignment horizontal="center" vertical="center" wrapText="1"/>
    </xf>
    <xf numFmtId="167" fontId="16" fillId="0" borderId="37" xfId="0" applyNumberFormat="1" applyFont="1" applyFill="1" applyBorder="1" applyAlignment="1">
      <alignment horizontal="center" vertical="center" wrapText="1"/>
    </xf>
    <xf numFmtId="43" fontId="3" fillId="0" borderId="49" xfId="2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43" fontId="4" fillId="3" borderId="47" xfId="2" applyNumberFormat="1" applyFont="1" applyFill="1" applyBorder="1" applyAlignment="1">
      <alignment horizontal="center" vertical="center" wrapText="1"/>
    </xf>
    <xf numFmtId="164" fontId="19" fillId="3" borderId="13" xfId="0" applyNumberFormat="1" applyFont="1" applyFill="1" applyBorder="1" applyAlignment="1">
      <alignment horizontal="center" vertical="center" wrapText="1"/>
    </xf>
    <xf numFmtId="43" fontId="4" fillId="2" borderId="12" xfId="2" applyFont="1" applyFill="1" applyBorder="1" applyAlignment="1">
      <alignment horizontal="center" vertical="center" wrapText="1"/>
    </xf>
    <xf numFmtId="43" fontId="3" fillId="3" borderId="14" xfId="2" applyFont="1" applyFill="1" applyBorder="1" applyAlignment="1">
      <alignment horizontal="center" vertical="center"/>
    </xf>
    <xf numFmtId="43" fontId="3" fillId="3" borderId="38" xfId="2" applyFont="1" applyFill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164" fontId="3" fillId="5" borderId="36" xfId="0" applyNumberFormat="1" applyFont="1" applyFill="1" applyBorder="1" applyAlignment="1">
      <alignment horizontal="center" vertical="center" wrapText="1"/>
    </xf>
    <xf numFmtId="167" fontId="3" fillId="9" borderId="26" xfId="2" applyNumberFormat="1" applyFont="1" applyFill="1" applyBorder="1" applyAlignment="1">
      <alignment horizontal="center" vertical="center" wrapText="1"/>
    </xf>
    <xf numFmtId="164" fontId="3" fillId="5" borderId="37" xfId="0" applyNumberFormat="1" applyFont="1" applyFill="1" applyBorder="1" applyAlignment="1">
      <alignment horizontal="center" vertical="center" wrapText="1"/>
    </xf>
    <xf numFmtId="167" fontId="4" fillId="6" borderId="48" xfId="2" applyNumberFormat="1" applyFont="1" applyFill="1" applyBorder="1" applyAlignment="1">
      <alignment horizontal="center" vertical="center" wrapText="1"/>
    </xf>
    <xf numFmtId="164" fontId="19" fillId="6" borderId="46" xfId="0" applyNumberFormat="1" applyFont="1" applyFill="1" applyBorder="1" applyAlignment="1">
      <alignment horizontal="center" vertical="center" wrapText="1"/>
    </xf>
    <xf numFmtId="43" fontId="3" fillId="0" borderId="7" xfId="2" applyFont="1" applyFill="1" applyBorder="1" applyAlignment="1">
      <alignment horizontal="center" vertical="center"/>
    </xf>
    <xf numFmtId="164" fontId="19" fillId="3" borderId="47" xfId="0" applyNumberFormat="1" applyFont="1" applyFill="1" applyBorder="1" applyAlignment="1">
      <alignment horizontal="center" vertical="center" wrapText="1"/>
    </xf>
    <xf numFmtId="43" fontId="4" fillId="6" borderId="10" xfId="2" applyNumberFormat="1" applyFont="1" applyFill="1" applyBorder="1" applyAlignment="1">
      <alignment horizontal="center" vertical="center" wrapText="1"/>
    </xf>
    <xf numFmtId="43" fontId="4" fillId="3" borderId="3" xfId="2" applyNumberFormat="1" applyFont="1" applyFill="1" applyBorder="1" applyAlignment="1">
      <alignment horizontal="center" vertical="center" wrapText="1"/>
    </xf>
    <xf numFmtId="43" fontId="4" fillId="3" borderId="10" xfId="2" applyNumberFormat="1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3" fillId="3" borderId="25" xfId="2" applyFont="1" applyFill="1" applyBorder="1" applyAlignment="1">
      <alignment horizontal="center" vertical="center" wrapText="1"/>
    </xf>
    <xf numFmtId="43" fontId="3" fillId="3" borderId="22" xfId="2" applyFont="1" applyFill="1" applyBorder="1" applyAlignment="1">
      <alignment horizontal="center" vertical="center"/>
    </xf>
    <xf numFmtId="167" fontId="4" fillId="2" borderId="41" xfId="2" applyNumberFormat="1" applyFont="1" applyFill="1" applyBorder="1" applyAlignment="1">
      <alignment horizontal="center" vertical="center" wrapText="1"/>
    </xf>
    <xf numFmtId="43" fontId="3" fillId="0" borderId="14" xfId="2" applyFont="1" applyFill="1" applyBorder="1" applyAlignment="1">
      <alignment horizontal="center" vertical="center"/>
    </xf>
    <xf numFmtId="43" fontId="3" fillId="0" borderId="38" xfId="2" applyFont="1" applyFill="1" applyBorder="1" applyAlignment="1">
      <alignment horizontal="center" vertical="center" wrapText="1"/>
    </xf>
    <xf numFmtId="0" fontId="4" fillId="2" borderId="12" xfId="2" applyNumberFormat="1" applyFont="1" applyFill="1" applyBorder="1" applyAlignment="1">
      <alignment vertical="center" wrapText="1"/>
    </xf>
    <xf numFmtId="0" fontId="4" fillId="2" borderId="38" xfId="2" applyNumberFormat="1" applyFont="1" applyFill="1" applyBorder="1" applyAlignment="1">
      <alignment vertical="center" wrapText="1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38" xfId="2" applyNumberFormat="1" applyFont="1" applyFill="1" applyBorder="1" applyAlignment="1">
      <alignment horizontal="center" vertical="center"/>
    </xf>
    <xf numFmtId="167" fontId="3" fillId="0" borderId="50" xfId="2" applyNumberFormat="1" applyFont="1" applyFill="1" applyBorder="1" applyAlignment="1">
      <alignment horizontal="center" vertical="center" wrapText="1"/>
    </xf>
    <xf numFmtId="3" fontId="4" fillId="2" borderId="38" xfId="2" applyNumberFormat="1" applyFont="1" applyFill="1" applyBorder="1" applyAlignment="1">
      <alignment vertical="center" wrapText="1"/>
    </xf>
    <xf numFmtId="43" fontId="3" fillId="0" borderId="51" xfId="2" applyFont="1" applyFill="1" applyBorder="1" applyAlignment="1">
      <alignment horizontal="center" vertical="center" wrapText="1"/>
    </xf>
    <xf numFmtId="43" fontId="3" fillId="0" borderId="38" xfId="2" applyFont="1" applyFill="1" applyBorder="1" applyAlignment="1">
      <alignment horizontal="center" vertical="center"/>
    </xf>
    <xf numFmtId="167" fontId="3" fillId="0" borderId="38" xfId="2" applyNumberFormat="1" applyFont="1" applyFill="1" applyBorder="1" applyAlignment="1">
      <alignment horizontal="right" vertical="center"/>
    </xf>
    <xf numFmtId="167" fontId="3" fillId="0" borderId="38" xfId="2" applyNumberFormat="1" applyFont="1" applyFill="1" applyBorder="1" applyAlignment="1">
      <alignment horizontal="center" vertical="center" wrapText="1"/>
    </xf>
    <xf numFmtId="167" fontId="4" fillId="2" borderId="38" xfId="2" applyNumberFormat="1" applyFont="1" applyFill="1" applyBorder="1" applyAlignment="1">
      <alignment horizontal="center" vertical="center" wrapText="1"/>
    </xf>
    <xf numFmtId="43" fontId="4" fillId="3" borderId="13" xfId="2" applyNumberFormat="1" applyFont="1" applyFill="1" applyBorder="1" applyAlignment="1">
      <alignment horizontal="center" vertical="center" wrapText="1"/>
    </xf>
    <xf numFmtId="43" fontId="4" fillId="3" borderId="38" xfId="2" applyNumberFormat="1" applyFont="1" applyFill="1" applyBorder="1" applyAlignment="1">
      <alignment horizontal="center" vertical="center" wrapText="1"/>
    </xf>
    <xf numFmtId="43" fontId="4" fillId="2" borderId="38" xfId="2" applyNumberFormat="1" applyFont="1" applyFill="1" applyBorder="1" applyAlignment="1">
      <alignment horizontal="center" vertical="center" wrapText="1"/>
    </xf>
    <xf numFmtId="167" fontId="3" fillId="0" borderId="52" xfId="2" applyNumberFormat="1" applyFont="1" applyFill="1" applyBorder="1" applyAlignment="1">
      <alignment horizontal="right" vertical="center"/>
    </xf>
    <xf numFmtId="164" fontId="3" fillId="0" borderId="40" xfId="0" applyNumberFormat="1" applyFont="1" applyFill="1" applyBorder="1" applyAlignment="1">
      <alignment horizontal="center" vertical="center" wrapText="1"/>
    </xf>
    <xf numFmtId="43" fontId="4" fillId="6" borderId="9" xfId="2" applyNumberFormat="1" applyFont="1" applyFill="1" applyBorder="1" applyAlignment="1">
      <alignment horizontal="center" vertical="center" wrapText="1"/>
    </xf>
    <xf numFmtId="43" fontId="4" fillId="6" borderId="38" xfId="2" applyNumberFormat="1" applyFont="1" applyFill="1" applyBorder="1" applyAlignment="1">
      <alignment horizontal="center" vertical="center" wrapText="1"/>
    </xf>
    <xf numFmtId="43" fontId="4" fillId="3" borderId="10" xfId="2" applyNumberFormat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167" fontId="4" fillId="2" borderId="1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37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Fill="1" applyBorder="1" applyAlignment="1">
      <alignment horizontal="right" vertical="center" wrapText="1"/>
    </xf>
    <xf numFmtId="164" fontId="3" fillId="0" borderId="15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25" xfId="0" applyNumberFormat="1" applyFont="1" applyFill="1" applyBorder="1" applyAlignment="1">
      <alignment vertical="center" wrapText="1"/>
    </xf>
    <xf numFmtId="1" fontId="3" fillId="0" borderId="39" xfId="0" applyNumberFormat="1" applyFont="1" applyFill="1" applyBorder="1" applyAlignment="1">
      <alignment vertical="center" wrapText="1"/>
    </xf>
    <xf numFmtId="43" fontId="3" fillId="8" borderId="3" xfId="2" applyNumberFormat="1" applyFont="1" applyFill="1" applyBorder="1" applyAlignment="1">
      <alignment horizontal="center" vertical="center" wrapText="1"/>
    </xf>
    <xf numFmtId="168" fontId="3" fillId="8" borderId="20" xfId="2" applyNumberFormat="1" applyFont="1" applyFill="1" applyBorder="1" applyAlignment="1">
      <alignment horizontal="right" vertical="center" wrapText="1"/>
    </xf>
    <xf numFmtId="3" fontId="3" fillId="8" borderId="44" xfId="2" applyNumberFormat="1" applyFont="1" applyFill="1" applyBorder="1" applyAlignment="1">
      <alignment horizontal="right" vertical="center" wrapText="1"/>
    </xf>
    <xf numFmtId="43" fontId="3" fillId="8" borderId="15" xfId="2" applyNumberFormat="1" applyFont="1" applyFill="1" applyBorder="1" applyAlignment="1">
      <alignment horizontal="center" vertical="center" wrapText="1"/>
    </xf>
    <xf numFmtId="168" fontId="3" fillId="8" borderId="1" xfId="2" applyNumberFormat="1" applyFont="1" applyFill="1" applyBorder="1" applyAlignment="1">
      <alignment horizontal="right" vertical="center" wrapText="1"/>
    </xf>
    <xf numFmtId="3" fontId="3" fillId="8" borderId="45" xfId="2" applyNumberFormat="1" applyFont="1" applyFill="1" applyBorder="1" applyAlignment="1">
      <alignment horizontal="right" vertical="center" wrapText="1"/>
    </xf>
    <xf numFmtId="43" fontId="3" fillId="8" borderId="1" xfId="2" applyNumberFormat="1" applyFont="1" applyFill="1" applyBorder="1" applyAlignment="1">
      <alignment horizontal="center" vertical="center" wrapText="1"/>
    </xf>
    <xf numFmtId="41" fontId="3" fillId="8" borderId="1" xfId="2" applyNumberFormat="1" applyFont="1" applyFill="1" applyBorder="1" applyAlignment="1">
      <alignment horizontal="center" vertical="center" wrapText="1"/>
    </xf>
    <xf numFmtId="166" fontId="4" fillId="2" borderId="22" xfId="2" applyNumberFormat="1" applyFont="1" applyFill="1" applyBorder="1" applyAlignment="1">
      <alignment horizontal="center" vertical="center" wrapText="1"/>
    </xf>
    <xf numFmtId="3" fontId="4" fillId="3" borderId="20" xfId="2" applyNumberFormat="1" applyFont="1" applyFill="1" applyBorder="1" applyAlignment="1">
      <alignment vertical="center" wrapText="1"/>
    </xf>
    <xf numFmtId="3" fontId="4" fillId="2" borderId="22" xfId="2" applyNumberFormat="1" applyFont="1" applyFill="1" applyBorder="1" applyAlignment="1">
      <alignment vertical="center" wrapText="1"/>
    </xf>
    <xf numFmtId="3" fontId="3" fillId="3" borderId="25" xfId="2" applyNumberFormat="1" applyFont="1" applyFill="1" applyBorder="1" applyAlignment="1">
      <alignment vertical="center" wrapText="1"/>
    </xf>
    <xf numFmtId="3" fontId="3" fillId="3" borderId="22" xfId="2" applyNumberFormat="1" applyFont="1" applyFill="1" applyBorder="1" applyAlignment="1">
      <alignment vertical="center"/>
    </xf>
    <xf numFmtId="3" fontId="4" fillId="3" borderId="44" xfId="2" applyNumberFormat="1" applyFont="1" applyFill="1" applyBorder="1" applyAlignment="1">
      <alignment vertical="center" wrapText="1"/>
    </xf>
    <xf numFmtId="169" fontId="4" fillId="3" borderId="20" xfId="2" applyNumberFormat="1" applyFont="1" applyFill="1" applyBorder="1" applyAlignment="1">
      <alignment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167" fontId="5" fillId="4" borderId="1" xfId="0" applyNumberFormat="1" applyFont="1" applyFill="1" applyBorder="1" applyAlignment="1">
      <alignment horizontal="center" vertical="center" wrapText="1"/>
    </xf>
    <xf numFmtId="43" fontId="4" fillId="4" borderId="1" xfId="2" applyNumberFormat="1" applyFont="1" applyFill="1" applyBorder="1" applyAlignment="1">
      <alignment horizontal="center" vertical="center" wrapText="1"/>
    </xf>
    <xf numFmtId="3" fontId="4" fillId="4" borderId="1" xfId="2" applyNumberFormat="1" applyFont="1" applyFill="1" applyBorder="1" applyAlignment="1">
      <alignment vertical="center" wrapText="1"/>
    </xf>
    <xf numFmtId="43" fontId="3" fillId="8" borderId="40" xfId="2" applyNumberFormat="1" applyFont="1" applyFill="1" applyBorder="1" applyAlignment="1">
      <alignment horizontal="center" vertical="center" wrapText="1"/>
    </xf>
    <xf numFmtId="43" fontId="3" fillId="8" borderId="39" xfId="2" applyNumberFormat="1" applyFont="1" applyFill="1" applyBorder="1" applyAlignment="1">
      <alignment horizontal="center" vertical="center" wrapText="1"/>
    </xf>
    <xf numFmtId="43" fontId="4" fillId="6" borderId="12" xfId="2" applyNumberFormat="1" applyFont="1" applyFill="1" applyBorder="1" applyAlignment="1">
      <alignment horizontal="center" vertical="center" wrapText="1"/>
    </xf>
    <xf numFmtId="43" fontId="4" fillId="3" borderId="25" xfId="2" applyNumberFormat="1" applyFont="1" applyFill="1" applyBorder="1" applyAlignment="1">
      <alignment horizontal="center" vertical="center" wrapText="1"/>
    </xf>
    <xf numFmtId="3" fontId="4" fillId="3" borderId="21" xfId="2" applyNumberFormat="1" applyFont="1" applyFill="1" applyBorder="1" applyAlignment="1">
      <alignment vertical="center" wrapText="1"/>
    </xf>
    <xf numFmtId="3" fontId="4" fillId="3" borderId="53" xfId="2" applyNumberFormat="1" applyFont="1" applyFill="1" applyBorder="1" applyAlignment="1">
      <alignment vertical="center" wrapText="1"/>
    </xf>
    <xf numFmtId="164" fontId="19" fillId="3" borderId="48" xfId="0" applyNumberFormat="1" applyFont="1" applyFill="1" applyBorder="1" applyAlignment="1">
      <alignment horizontal="center" vertical="center" wrapText="1"/>
    </xf>
    <xf numFmtId="164" fontId="19" fillId="3" borderId="10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165" fontId="4" fillId="2" borderId="30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164" fontId="16" fillId="4" borderId="35" xfId="0" applyNumberFormat="1" applyFont="1" applyFill="1" applyBorder="1" applyAlignment="1">
      <alignment horizontal="center" vertical="center" wrapText="1"/>
    </xf>
    <xf numFmtId="164" fontId="16" fillId="4" borderId="39" xfId="0" applyNumberFormat="1" applyFont="1" applyFill="1" applyBorder="1" applyAlignment="1">
      <alignment horizontal="center" vertical="center" wrapText="1"/>
    </xf>
    <xf numFmtId="164" fontId="16" fillId="4" borderId="37" xfId="0" applyNumberFormat="1" applyFont="1" applyFill="1" applyBorder="1" applyAlignment="1">
      <alignment horizontal="center" vertical="center" wrapText="1"/>
    </xf>
    <xf numFmtId="164" fontId="19" fillId="4" borderId="47" xfId="0" applyNumberFormat="1" applyFont="1" applyFill="1" applyBorder="1" applyAlignment="1">
      <alignment horizontal="center" vertical="center" wrapText="1"/>
    </xf>
    <xf numFmtId="164" fontId="19" fillId="4" borderId="9" xfId="0" applyNumberFormat="1" applyFont="1" applyFill="1" applyBorder="1" applyAlignment="1">
      <alignment horizontal="center" vertical="center" wrapText="1"/>
    </xf>
    <xf numFmtId="164" fontId="19" fillId="4" borderId="48" xfId="0" applyNumberFormat="1" applyFont="1" applyFill="1" applyBorder="1" applyAlignment="1">
      <alignment horizontal="center" vertical="center" wrapText="1"/>
    </xf>
    <xf numFmtId="167" fontId="16" fillId="4" borderId="37" xfId="0" applyNumberFormat="1" applyFont="1" applyFill="1" applyBorder="1" applyAlignment="1">
      <alignment horizontal="center" vertical="center" wrapText="1"/>
    </xf>
    <xf numFmtId="164" fontId="19" fillId="4" borderId="58" xfId="0" applyNumberFormat="1" applyFont="1" applyFill="1" applyBorder="1" applyAlignment="1">
      <alignment horizontal="center" vertical="center" wrapText="1"/>
    </xf>
    <xf numFmtId="43" fontId="3" fillId="4" borderId="1" xfId="2" applyNumberFormat="1" applyFont="1" applyFill="1" applyBorder="1" applyAlignment="1">
      <alignment horizontal="center" vertical="center" wrapText="1"/>
    </xf>
    <xf numFmtId="43" fontId="4" fillId="4" borderId="46" xfId="2" applyNumberFormat="1" applyFont="1" applyFill="1" applyBorder="1" applyAlignment="1">
      <alignment horizontal="center" vertical="center" wrapText="1"/>
    </xf>
    <xf numFmtId="43" fontId="4" fillId="4" borderId="10" xfId="2" applyNumberFormat="1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center" vertical="center" wrapText="1"/>
    </xf>
    <xf numFmtId="0" fontId="10" fillId="8" borderId="24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/>
    </xf>
    <xf numFmtId="0" fontId="20" fillId="2" borderId="33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zoomScale="90" zoomScaleNormal="90" workbookViewId="0">
      <selection activeCell="A2" sqref="A2:S2"/>
    </sheetView>
  </sheetViews>
  <sheetFormatPr defaultRowHeight="15.75"/>
  <cols>
    <col min="1" max="1" width="6" style="14" customWidth="1"/>
    <col min="2" max="2" width="29.7109375" style="13" customWidth="1"/>
    <col min="3" max="3" width="26.5703125" style="13" customWidth="1"/>
    <col min="4" max="4" width="18.42578125" style="13" customWidth="1"/>
    <col min="5" max="5" width="46.28515625" style="1" customWidth="1"/>
    <col min="6" max="7" width="14.42578125" style="2" hidden="1" customWidth="1"/>
    <col min="8" max="8" width="9" style="15" customWidth="1"/>
    <col min="9" max="9" width="15.5703125" style="15" customWidth="1"/>
    <col min="10" max="10" width="19.85546875" style="15" customWidth="1"/>
    <col min="11" max="11" width="36.7109375" style="2" customWidth="1"/>
    <col min="12" max="12" width="24.7109375" style="2" customWidth="1"/>
    <col min="13" max="13" width="18.5703125" style="2" customWidth="1"/>
    <col min="14" max="14" width="15.28515625" style="2" hidden="1" customWidth="1"/>
    <col min="15" max="15" width="13.5703125" style="2" hidden="1" customWidth="1"/>
    <col min="16" max="16" width="13.140625" style="2" hidden="1" customWidth="1"/>
    <col min="17" max="17" width="17.28515625" style="47" hidden="1" customWidth="1"/>
    <col min="18" max="18" width="14.140625" style="2" customWidth="1"/>
    <col min="19" max="19" width="14.85546875" style="2" customWidth="1"/>
    <col min="20" max="20" width="15.5703125" style="2" customWidth="1"/>
    <col min="21" max="21" width="16.85546875" style="47" customWidth="1"/>
    <col min="22" max="24" width="13.85546875" style="2" customWidth="1"/>
    <col min="25" max="25" width="17.5703125" style="2" customWidth="1"/>
    <col min="26" max="26" width="15.42578125" style="2" customWidth="1"/>
    <col min="27" max="28" width="14.5703125" style="2" customWidth="1"/>
    <col min="29" max="29" width="16.85546875" style="2" customWidth="1"/>
    <col min="30" max="30" width="18.28515625" style="2" customWidth="1"/>
    <col min="31" max="31" width="16.85546875" style="2" customWidth="1"/>
    <col min="32" max="32" width="18.7109375" style="2" customWidth="1"/>
    <col min="33" max="37" width="19.85546875" style="2" customWidth="1"/>
    <col min="38" max="41" width="21" style="2" customWidth="1"/>
    <col min="42" max="42" width="46.7109375" style="2" hidden="1" customWidth="1"/>
  </cols>
  <sheetData>
    <row r="1" spans="1:42">
      <c r="M1" s="199" t="s">
        <v>103</v>
      </c>
      <c r="N1" s="199"/>
      <c r="O1" s="199"/>
      <c r="P1" s="199"/>
      <c r="Q1" s="199"/>
      <c r="R1" s="199"/>
      <c r="S1" s="199"/>
    </row>
    <row r="2" spans="1:42" ht="93.75" customHeight="1">
      <c r="A2" s="200" t="s">
        <v>104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"/>
      <c r="U2" s="20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9.5" thickBo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17"/>
      <c r="AL3" s="17"/>
      <c r="AM3" s="17"/>
      <c r="AN3" s="17"/>
      <c r="AO3" s="17"/>
      <c r="AP3" s="17"/>
    </row>
    <row r="4" spans="1:42" ht="40.5" customHeight="1" thickBot="1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6" t="s">
        <v>88</v>
      </c>
      <c r="AM4" s="197"/>
      <c r="AN4" s="197"/>
      <c r="AO4" s="198"/>
      <c r="AP4" s="188" t="s">
        <v>93</v>
      </c>
    </row>
    <row r="5" spans="1:42" thickBot="1">
      <c r="A5" s="208" t="s">
        <v>9</v>
      </c>
      <c r="B5" s="211" t="s">
        <v>97</v>
      </c>
      <c r="C5" s="211" t="s">
        <v>56</v>
      </c>
      <c r="D5" s="211" t="s">
        <v>57</v>
      </c>
      <c r="E5" s="214" t="s">
        <v>52</v>
      </c>
      <c r="F5" s="217" t="s">
        <v>5</v>
      </c>
      <c r="G5" s="217"/>
      <c r="H5" s="218" t="s">
        <v>15</v>
      </c>
      <c r="I5" s="211" t="s">
        <v>63</v>
      </c>
      <c r="J5" s="218" t="s">
        <v>14</v>
      </c>
      <c r="K5" s="218" t="s">
        <v>10</v>
      </c>
      <c r="L5" s="218" t="s">
        <v>42</v>
      </c>
      <c r="M5" s="205" t="s">
        <v>11</v>
      </c>
      <c r="N5" s="221" t="s">
        <v>87</v>
      </c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3"/>
    </row>
    <row r="6" spans="1:42" ht="120.75" thickBot="1">
      <c r="A6" s="209"/>
      <c r="B6" s="212"/>
      <c r="C6" s="212"/>
      <c r="D6" s="212"/>
      <c r="E6" s="215"/>
      <c r="F6" s="25"/>
      <c r="G6" s="25"/>
      <c r="H6" s="219"/>
      <c r="I6" s="212"/>
      <c r="J6" s="219"/>
      <c r="K6" s="219"/>
      <c r="L6" s="219"/>
      <c r="M6" s="206"/>
      <c r="N6" s="48" t="s">
        <v>13</v>
      </c>
      <c r="O6" s="49" t="s">
        <v>73</v>
      </c>
      <c r="P6" s="49" t="s">
        <v>72</v>
      </c>
      <c r="Q6" s="55" t="s">
        <v>70</v>
      </c>
      <c r="R6" s="50" t="s">
        <v>13</v>
      </c>
      <c r="S6" s="49" t="s">
        <v>73</v>
      </c>
      <c r="T6" s="49" t="s">
        <v>72</v>
      </c>
      <c r="U6" s="55" t="s">
        <v>70</v>
      </c>
      <c r="V6" s="50" t="s">
        <v>13</v>
      </c>
      <c r="W6" s="49" t="s">
        <v>71</v>
      </c>
      <c r="X6" s="49" t="s">
        <v>72</v>
      </c>
      <c r="Y6" s="55" t="s">
        <v>70</v>
      </c>
      <c r="Z6" s="50" t="s">
        <v>13</v>
      </c>
      <c r="AA6" s="49" t="s">
        <v>73</v>
      </c>
      <c r="AB6" s="49" t="s">
        <v>72</v>
      </c>
      <c r="AC6" s="55" t="s">
        <v>70</v>
      </c>
      <c r="AD6" s="50" t="s">
        <v>13</v>
      </c>
      <c r="AE6" s="49" t="s">
        <v>71</v>
      </c>
      <c r="AF6" s="54" t="s">
        <v>74</v>
      </c>
      <c r="AG6" s="71" t="s">
        <v>70</v>
      </c>
      <c r="AH6" s="50" t="s">
        <v>13</v>
      </c>
      <c r="AI6" s="49" t="s">
        <v>71</v>
      </c>
      <c r="AJ6" s="54" t="s">
        <v>74</v>
      </c>
      <c r="AK6" s="71" t="s">
        <v>70</v>
      </c>
      <c r="AL6" s="132" t="s">
        <v>89</v>
      </c>
      <c r="AM6" s="133" t="s">
        <v>90</v>
      </c>
      <c r="AN6" s="134" t="s">
        <v>91</v>
      </c>
      <c r="AO6" s="88" t="s">
        <v>92</v>
      </c>
      <c r="AP6" s="90" t="s">
        <v>94</v>
      </c>
    </row>
    <row r="7" spans="1:42" ht="57">
      <c r="A7" s="210"/>
      <c r="B7" s="213"/>
      <c r="C7" s="213"/>
      <c r="D7" s="213"/>
      <c r="E7" s="216"/>
      <c r="F7" s="160" t="s">
        <v>7</v>
      </c>
      <c r="G7" s="161" t="s">
        <v>4</v>
      </c>
      <c r="H7" s="220"/>
      <c r="I7" s="213"/>
      <c r="J7" s="220"/>
      <c r="K7" s="220"/>
      <c r="L7" s="220"/>
      <c r="M7" s="207"/>
      <c r="N7" s="224" t="s">
        <v>12</v>
      </c>
      <c r="O7" s="224"/>
      <c r="P7" s="224"/>
      <c r="Q7" s="225"/>
      <c r="R7" s="226" t="s">
        <v>5</v>
      </c>
      <c r="S7" s="227"/>
      <c r="T7" s="228"/>
      <c r="U7" s="189"/>
      <c r="V7" s="229" t="s">
        <v>6</v>
      </c>
      <c r="W7" s="224"/>
      <c r="X7" s="224"/>
      <c r="Y7" s="225"/>
      <c r="Z7" s="229" t="s">
        <v>0</v>
      </c>
      <c r="AA7" s="224"/>
      <c r="AB7" s="224"/>
      <c r="AC7" s="224"/>
      <c r="AD7" s="226" t="s">
        <v>76</v>
      </c>
      <c r="AE7" s="227"/>
      <c r="AF7" s="227"/>
      <c r="AG7" s="228"/>
      <c r="AH7" s="229" t="s">
        <v>75</v>
      </c>
      <c r="AI7" s="224"/>
      <c r="AJ7" s="224"/>
      <c r="AK7" s="224"/>
      <c r="AL7" s="229" t="s">
        <v>96</v>
      </c>
      <c r="AM7" s="224"/>
      <c r="AN7" s="224"/>
      <c r="AO7" s="225"/>
      <c r="AP7" s="89"/>
    </row>
    <row r="8" spans="1:42">
      <c r="A8" s="235" t="s">
        <v>101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162">
        <f>SUM(N9:N23)</f>
        <v>21212.5</v>
      </c>
      <c r="O8" s="162">
        <f>SUM(O9:O23)</f>
        <v>357</v>
      </c>
      <c r="P8" s="194">
        <f>143+5811</f>
        <v>5954</v>
      </c>
      <c r="Q8" s="162">
        <f>O8/P8*100</f>
        <v>5.9959690964057772</v>
      </c>
      <c r="R8" s="162">
        <f>SUM(R9:R23)</f>
        <v>21600.04</v>
      </c>
      <c r="S8" s="162">
        <f>SUM(S9:S23)</f>
        <v>283</v>
      </c>
      <c r="T8" s="163">
        <f>T9+T10</f>
        <v>6513</v>
      </c>
      <c r="U8" s="162">
        <f>S8/T8*100</f>
        <v>4.3451558421618302</v>
      </c>
      <c r="V8" s="162">
        <f>SUM(V9:V23)</f>
        <v>21154</v>
      </c>
      <c r="W8" s="162">
        <f>SUM(W9:W23)</f>
        <v>309</v>
      </c>
      <c r="X8" s="163">
        <f>X9+X10</f>
        <v>6824</v>
      </c>
      <c r="Y8" s="162">
        <f>W8/X8*100</f>
        <v>4.5281359906213359</v>
      </c>
      <c r="Z8" s="162">
        <f>SUM(Z9:Z23)</f>
        <v>21098</v>
      </c>
      <c r="AA8" s="162">
        <f>SUM(AA9:AA23)</f>
        <v>356</v>
      </c>
      <c r="AB8" s="163">
        <f>AB9+AB10</f>
        <v>7385</v>
      </c>
      <c r="AC8" s="162">
        <f>AA8/AB8*100</f>
        <v>4.8205822613405553</v>
      </c>
      <c r="AD8" s="162">
        <f>SUM(AD9:AD23)</f>
        <v>23082.400000000001</v>
      </c>
      <c r="AE8" s="162">
        <f>SUM(AE9:AE23)</f>
        <v>310</v>
      </c>
      <c r="AF8" s="163">
        <f>AF9+AF10</f>
        <v>7421</v>
      </c>
      <c r="AG8" s="162">
        <f>AE8/AF8*100</f>
        <v>4.1773345910254678</v>
      </c>
      <c r="AH8" s="162">
        <f>SUM(AH9:AH23)</f>
        <v>21253</v>
      </c>
      <c r="AI8" s="162">
        <f>SUM(AI9:AI23)</f>
        <v>316</v>
      </c>
      <c r="AJ8" s="163">
        <f>AJ9+AJ10</f>
        <v>8192</v>
      </c>
      <c r="AK8" s="162">
        <f>AI8/AJ8*100</f>
        <v>3.857421875</v>
      </c>
      <c r="AL8" s="164">
        <f t="shared" ref="AL8:AN21" si="0">(R8+V8+Z8+AD8+AH8)/5</f>
        <v>21637.488000000001</v>
      </c>
      <c r="AM8" s="165">
        <f t="shared" si="0"/>
        <v>314.8</v>
      </c>
      <c r="AN8" s="165">
        <f t="shared" si="0"/>
        <v>7267</v>
      </c>
      <c r="AO8" s="164">
        <f>AM8/AN8*100</f>
        <v>4.3319113802119169</v>
      </c>
      <c r="AP8" s="194"/>
    </row>
    <row r="9" spans="1:42" ht="90.75" thickBot="1">
      <c r="A9" s="41">
        <v>1</v>
      </c>
      <c r="B9" s="34" t="s">
        <v>32</v>
      </c>
      <c r="C9" s="35" t="s">
        <v>59</v>
      </c>
      <c r="D9" s="35" t="s">
        <v>58</v>
      </c>
      <c r="E9" s="36" t="s">
        <v>29</v>
      </c>
      <c r="F9" s="37"/>
      <c r="G9" s="37"/>
      <c r="H9" s="38">
        <v>100</v>
      </c>
      <c r="I9" s="35" t="s">
        <v>64</v>
      </c>
      <c r="J9" s="39" t="s">
        <v>40</v>
      </c>
      <c r="K9" s="40" t="s">
        <v>43</v>
      </c>
      <c r="L9" s="40" t="s">
        <v>41</v>
      </c>
      <c r="M9" s="98" t="s">
        <v>39</v>
      </c>
      <c r="N9" s="29">
        <v>19888</v>
      </c>
      <c r="O9" s="40">
        <v>30</v>
      </c>
      <c r="P9" s="75">
        <v>143</v>
      </c>
      <c r="Q9" s="104">
        <f>O9/P9*100</f>
        <v>20.97902097902098</v>
      </c>
      <c r="R9" s="29">
        <v>20673</v>
      </c>
      <c r="S9" s="40">
        <v>28</v>
      </c>
      <c r="T9" s="75">
        <v>149</v>
      </c>
      <c r="U9" s="104">
        <f>S9/T9*100</f>
        <v>18.791946308724832</v>
      </c>
      <c r="V9" s="51">
        <v>20177</v>
      </c>
      <c r="W9" s="40">
        <v>26</v>
      </c>
      <c r="X9" s="75">
        <v>132</v>
      </c>
      <c r="Y9" s="104">
        <f>W9/X9*100</f>
        <v>19.696969696969695</v>
      </c>
      <c r="Z9" s="52">
        <v>20568</v>
      </c>
      <c r="AA9" s="40">
        <v>22</v>
      </c>
      <c r="AB9" s="75">
        <v>133</v>
      </c>
      <c r="AC9" s="104">
        <f>AA9/AB9*100</f>
        <v>16.541353383458645</v>
      </c>
      <c r="AD9" s="52">
        <v>22569</v>
      </c>
      <c r="AE9" s="40">
        <v>24</v>
      </c>
      <c r="AF9" s="75">
        <v>116</v>
      </c>
      <c r="AG9" s="104">
        <f t="shared" ref="AG9:AG19" si="1">AE9/AF9*100</f>
        <v>20.689655172413794</v>
      </c>
      <c r="AH9" s="145">
        <v>20755</v>
      </c>
      <c r="AI9" s="146">
        <v>23</v>
      </c>
      <c r="AJ9" s="147">
        <v>111</v>
      </c>
      <c r="AK9" s="104">
        <f t="shared" ref="AK9:AK19" si="2">AI9/AJ9*100</f>
        <v>20.72072072072072</v>
      </c>
      <c r="AL9" s="105">
        <f t="shared" si="0"/>
        <v>20948.400000000001</v>
      </c>
      <c r="AM9" s="154">
        <f t="shared" si="0"/>
        <v>24.6</v>
      </c>
      <c r="AN9" s="158">
        <f t="shared" si="0"/>
        <v>128.19999999999999</v>
      </c>
      <c r="AO9" s="106">
        <f>AM9/AN9*100</f>
        <v>19.188767550702032</v>
      </c>
      <c r="AP9" s="106"/>
    </row>
    <row r="10" spans="1:42" ht="111" thickBot="1">
      <c r="A10" s="190">
        <v>2</v>
      </c>
      <c r="B10" s="21" t="s">
        <v>33</v>
      </c>
      <c r="C10" s="192" t="s">
        <v>66</v>
      </c>
      <c r="D10" s="192" t="s">
        <v>58</v>
      </c>
      <c r="E10" s="26" t="s">
        <v>30</v>
      </c>
      <c r="F10" s="8">
        <v>503</v>
      </c>
      <c r="G10" s="4">
        <v>20</v>
      </c>
      <c r="H10" s="22">
        <v>100</v>
      </c>
      <c r="I10" s="192" t="s">
        <v>64</v>
      </c>
      <c r="J10" s="6" t="s">
        <v>46</v>
      </c>
      <c r="K10" s="7" t="s">
        <v>43</v>
      </c>
      <c r="L10" s="7" t="s">
        <v>45</v>
      </c>
      <c r="M10" s="53" t="s">
        <v>44</v>
      </c>
      <c r="N10" s="44">
        <v>545</v>
      </c>
      <c r="O10" s="4">
        <v>20</v>
      </c>
      <c r="P10" s="76">
        <v>5811</v>
      </c>
      <c r="Q10" s="81">
        <f>O10/P10*100</f>
        <v>0.34417484081913613</v>
      </c>
      <c r="R10" s="44">
        <v>503</v>
      </c>
      <c r="S10" s="4">
        <v>20</v>
      </c>
      <c r="T10" s="76">
        <v>6364</v>
      </c>
      <c r="U10" s="81">
        <f>S10/T10*100</f>
        <v>0.31426775612822128</v>
      </c>
      <c r="V10" s="32">
        <v>410</v>
      </c>
      <c r="W10" s="4">
        <v>10</v>
      </c>
      <c r="X10" s="76">
        <v>6692</v>
      </c>
      <c r="Y10" s="81">
        <f>W10/X10*100</f>
        <v>0.14943215780035865</v>
      </c>
      <c r="Z10" s="30">
        <v>48</v>
      </c>
      <c r="AA10" s="6">
        <v>11</v>
      </c>
      <c r="AB10" s="78">
        <v>7252</v>
      </c>
      <c r="AC10" s="81">
        <f>AA10/AB10*100</f>
        <v>0.15168229453943741</v>
      </c>
      <c r="AD10" s="30">
        <v>55.3</v>
      </c>
      <c r="AE10" s="6">
        <v>13</v>
      </c>
      <c r="AF10" s="78">
        <v>7305</v>
      </c>
      <c r="AG10" s="81">
        <f t="shared" si="1"/>
        <v>0.1779603011635866</v>
      </c>
      <c r="AH10" s="148">
        <v>97</v>
      </c>
      <c r="AI10" s="149">
        <v>11</v>
      </c>
      <c r="AJ10" s="150">
        <v>8081</v>
      </c>
      <c r="AK10" s="80">
        <f t="shared" si="2"/>
        <v>0.13612176710803117</v>
      </c>
      <c r="AL10" s="105">
        <f t="shared" si="0"/>
        <v>222.66</v>
      </c>
      <c r="AM10" s="154">
        <f t="shared" si="0"/>
        <v>13</v>
      </c>
      <c r="AN10" s="158">
        <f t="shared" si="0"/>
        <v>7138.8</v>
      </c>
      <c r="AO10" s="106">
        <f>AM10/AN10*100</f>
        <v>0.18210343475093851</v>
      </c>
      <c r="AP10" s="91"/>
    </row>
    <row r="11" spans="1:42" ht="90.75" thickBot="1">
      <c r="A11" s="190">
        <v>3</v>
      </c>
      <c r="B11" s="21" t="s">
        <v>34</v>
      </c>
      <c r="C11" s="192" t="s">
        <v>60</v>
      </c>
      <c r="D11" s="192" t="s">
        <v>58</v>
      </c>
      <c r="E11" s="26" t="s">
        <v>31</v>
      </c>
      <c r="F11" s="8">
        <v>0</v>
      </c>
      <c r="G11" s="4">
        <v>0</v>
      </c>
      <c r="H11" s="22">
        <v>100</v>
      </c>
      <c r="I11" s="192" t="s">
        <v>64</v>
      </c>
      <c r="J11" s="6" t="s">
        <v>46</v>
      </c>
      <c r="K11" s="7" t="s">
        <v>43</v>
      </c>
      <c r="L11" s="7" t="s">
        <v>45</v>
      </c>
      <c r="M11" s="53" t="s">
        <v>44</v>
      </c>
      <c r="N11" s="44">
        <v>1</v>
      </c>
      <c r="O11" s="4">
        <v>1</v>
      </c>
      <c r="P11" s="76">
        <v>5811</v>
      </c>
      <c r="Q11" s="81">
        <f>O11/P11*100</f>
        <v>1.7208742040956806E-2</v>
      </c>
      <c r="R11" s="44">
        <v>0</v>
      </c>
      <c r="S11" s="4">
        <v>0</v>
      </c>
      <c r="T11" s="76">
        <v>6364</v>
      </c>
      <c r="U11" s="81" t="s">
        <v>77</v>
      </c>
      <c r="V11" s="32">
        <v>0</v>
      </c>
      <c r="W11" s="4">
        <v>0</v>
      </c>
      <c r="X11" s="78">
        <v>6692</v>
      </c>
      <c r="Y11" s="81" t="s">
        <v>77</v>
      </c>
      <c r="Z11" s="30">
        <v>1</v>
      </c>
      <c r="AA11" s="6">
        <v>7</v>
      </c>
      <c r="AB11" s="78">
        <v>7252</v>
      </c>
      <c r="AC11" s="81" t="s">
        <v>77</v>
      </c>
      <c r="AD11" s="30">
        <v>0</v>
      </c>
      <c r="AE11" s="6">
        <v>0</v>
      </c>
      <c r="AF11" s="78">
        <v>7305</v>
      </c>
      <c r="AG11" s="81">
        <v>0</v>
      </c>
      <c r="AH11" s="148">
        <v>1</v>
      </c>
      <c r="AI11" s="149">
        <v>8</v>
      </c>
      <c r="AJ11" s="150">
        <v>8081</v>
      </c>
      <c r="AK11" s="80">
        <f t="shared" si="2"/>
        <v>9.899764880584086E-2</v>
      </c>
      <c r="AL11" s="105">
        <f>(Z11+AH11)/2</f>
        <v>1</v>
      </c>
      <c r="AM11" s="154">
        <f>(AA11+AI11)/2</f>
        <v>7.5</v>
      </c>
      <c r="AN11" s="158">
        <f t="shared" si="0"/>
        <v>7138.8</v>
      </c>
      <c r="AO11" s="131">
        <f>AM11/AN11*100</f>
        <v>0.10505967389477222</v>
      </c>
      <c r="AP11" s="91"/>
    </row>
    <row r="12" spans="1:42" ht="90.75" thickBot="1">
      <c r="A12" s="190">
        <v>4</v>
      </c>
      <c r="B12" s="21" t="s">
        <v>35</v>
      </c>
      <c r="C12" s="192" t="s">
        <v>59</v>
      </c>
      <c r="D12" s="192" t="s">
        <v>58</v>
      </c>
      <c r="E12" s="26" t="s">
        <v>28</v>
      </c>
      <c r="F12" s="8">
        <v>0</v>
      </c>
      <c r="G12" s="4">
        <v>0</v>
      </c>
      <c r="H12" s="22">
        <v>100</v>
      </c>
      <c r="I12" s="192" t="s">
        <v>64</v>
      </c>
      <c r="J12" s="6" t="s">
        <v>46</v>
      </c>
      <c r="K12" s="7" t="s">
        <v>43</v>
      </c>
      <c r="L12" s="7" t="s">
        <v>45</v>
      </c>
      <c r="M12" s="53" t="s">
        <v>44</v>
      </c>
      <c r="N12" s="44">
        <v>0</v>
      </c>
      <c r="O12" s="4">
        <v>0</v>
      </c>
      <c r="P12" s="76">
        <v>5811</v>
      </c>
      <c r="Q12" s="81" t="s">
        <v>77</v>
      </c>
      <c r="R12" s="44">
        <v>0</v>
      </c>
      <c r="S12" s="4">
        <v>0</v>
      </c>
      <c r="T12" s="76">
        <v>6364</v>
      </c>
      <c r="U12" s="81" t="s">
        <v>77</v>
      </c>
      <c r="V12" s="32">
        <v>0</v>
      </c>
      <c r="W12" s="4">
        <v>0</v>
      </c>
      <c r="X12" s="78">
        <v>6692</v>
      </c>
      <c r="Y12" s="81" t="s">
        <v>77</v>
      </c>
      <c r="Z12" s="30">
        <v>0</v>
      </c>
      <c r="AA12" s="6">
        <v>0</v>
      </c>
      <c r="AB12" s="78">
        <v>7252</v>
      </c>
      <c r="AC12" s="81" t="s">
        <v>77</v>
      </c>
      <c r="AD12" s="30">
        <v>0</v>
      </c>
      <c r="AE12" s="6">
        <v>0</v>
      </c>
      <c r="AF12" s="78">
        <v>7305</v>
      </c>
      <c r="AG12" s="81">
        <v>0</v>
      </c>
      <c r="AH12" s="148">
        <v>0</v>
      </c>
      <c r="AI12" s="151">
        <v>0</v>
      </c>
      <c r="AJ12" s="150">
        <v>8081</v>
      </c>
      <c r="AK12" s="80">
        <v>0</v>
      </c>
      <c r="AL12" s="105">
        <f t="shared" si="0"/>
        <v>0</v>
      </c>
      <c r="AM12" s="154">
        <f t="shared" si="0"/>
        <v>0</v>
      </c>
      <c r="AN12" s="158">
        <f t="shared" si="0"/>
        <v>7138.8</v>
      </c>
      <c r="AO12" s="131">
        <v>0</v>
      </c>
      <c r="AP12" s="91"/>
    </row>
    <row r="13" spans="1:42" ht="90.75" thickBot="1">
      <c r="A13" s="190">
        <v>5</v>
      </c>
      <c r="B13" s="21" t="s">
        <v>36</v>
      </c>
      <c r="C13" s="192" t="s">
        <v>59</v>
      </c>
      <c r="D13" s="192" t="s">
        <v>58</v>
      </c>
      <c r="E13" s="26" t="s">
        <v>27</v>
      </c>
      <c r="F13" s="8">
        <v>6</v>
      </c>
      <c r="G13" s="4">
        <v>40</v>
      </c>
      <c r="H13" s="22">
        <v>100</v>
      </c>
      <c r="I13" s="192" t="s">
        <v>64</v>
      </c>
      <c r="J13" s="6" t="s">
        <v>46</v>
      </c>
      <c r="K13" s="7" t="s">
        <v>43</v>
      </c>
      <c r="L13" s="7" t="s">
        <v>45</v>
      </c>
      <c r="M13" s="53" t="s">
        <v>44</v>
      </c>
      <c r="N13" s="44">
        <v>252</v>
      </c>
      <c r="O13" s="4">
        <v>65</v>
      </c>
      <c r="P13" s="76">
        <v>5811</v>
      </c>
      <c r="Q13" s="81">
        <f>O13/P13*100</f>
        <v>1.1185682326621924</v>
      </c>
      <c r="R13" s="44">
        <v>6</v>
      </c>
      <c r="S13" s="4">
        <v>40</v>
      </c>
      <c r="T13" s="76">
        <v>6364</v>
      </c>
      <c r="U13" s="81">
        <f>S13/T13*100</f>
        <v>0.62853551225644255</v>
      </c>
      <c r="V13" s="32">
        <v>215</v>
      </c>
      <c r="W13" s="4">
        <v>48</v>
      </c>
      <c r="X13" s="76">
        <v>6692</v>
      </c>
      <c r="Y13" s="81">
        <f>W13/X13*100</f>
        <v>0.71727435744172152</v>
      </c>
      <c r="Z13" s="30">
        <v>220</v>
      </c>
      <c r="AA13" s="6">
        <v>79</v>
      </c>
      <c r="AB13" s="78">
        <v>7252</v>
      </c>
      <c r="AC13" s="81">
        <f>AA13/AB13*100</f>
        <v>1.0893546607832321</v>
      </c>
      <c r="AD13" s="30">
        <v>221.9</v>
      </c>
      <c r="AE13" s="6">
        <v>65</v>
      </c>
      <c r="AF13" s="78">
        <v>7305</v>
      </c>
      <c r="AG13" s="81">
        <f t="shared" si="1"/>
        <v>0.88980150581793294</v>
      </c>
      <c r="AH13" s="148">
        <v>218</v>
      </c>
      <c r="AI13" s="152">
        <v>93</v>
      </c>
      <c r="AJ13" s="150">
        <v>8081</v>
      </c>
      <c r="AK13" s="80">
        <f t="shared" si="2"/>
        <v>1.1508476673679</v>
      </c>
      <c r="AL13" s="105">
        <f t="shared" si="0"/>
        <v>176.18</v>
      </c>
      <c r="AM13" s="154">
        <f t="shared" si="0"/>
        <v>65</v>
      </c>
      <c r="AN13" s="158">
        <f t="shared" si="0"/>
        <v>7138.8</v>
      </c>
      <c r="AO13" s="106">
        <f>AM13/AN13*100</f>
        <v>0.91051717375469265</v>
      </c>
      <c r="AP13" s="91"/>
    </row>
    <row r="14" spans="1:42" ht="300.75" thickBot="1">
      <c r="A14" s="190">
        <v>6</v>
      </c>
      <c r="B14" s="21" t="s">
        <v>37</v>
      </c>
      <c r="C14" s="192" t="s">
        <v>59</v>
      </c>
      <c r="D14" s="192" t="s">
        <v>58</v>
      </c>
      <c r="E14" s="26" t="s">
        <v>26</v>
      </c>
      <c r="F14" s="9">
        <v>0.02</v>
      </c>
      <c r="G14" s="4">
        <v>1</v>
      </c>
      <c r="H14" s="22">
        <v>100</v>
      </c>
      <c r="I14" s="192" t="s">
        <v>64</v>
      </c>
      <c r="J14" s="6" t="s">
        <v>46</v>
      </c>
      <c r="K14" s="7" t="s">
        <v>43</v>
      </c>
      <c r="L14" s="7" t="s">
        <v>45</v>
      </c>
      <c r="M14" s="53" t="s">
        <v>44</v>
      </c>
      <c r="N14" s="44">
        <v>1</v>
      </c>
      <c r="O14" s="4">
        <v>1</v>
      </c>
      <c r="P14" s="76">
        <v>5811</v>
      </c>
      <c r="Q14" s="81">
        <f>O14/P14*100</f>
        <v>1.7208742040956806E-2</v>
      </c>
      <c r="R14" s="44">
        <v>0.02</v>
      </c>
      <c r="S14" s="4">
        <v>1</v>
      </c>
      <c r="T14" s="76">
        <v>6364</v>
      </c>
      <c r="U14" s="81">
        <f>S14/T14*100</f>
        <v>1.5713387806411062E-2</v>
      </c>
      <c r="V14" s="32">
        <v>2</v>
      </c>
      <c r="W14" s="4">
        <v>4</v>
      </c>
      <c r="X14" s="76">
        <v>6692</v>
      </c>
      <c r="Y14" s="81">
        <f>W14/X14*100</f>
        <v>5.9772863120143446E-2</v>
      </c>
      <c r="Z14" s="30">
        <v>2</v>
      </c>
      <c r="AA14" s="6">
        <v>6</v>
      </c>
      <c r="AB14" s="78">
        <v>7252</v>
      </c>
      <c r="AC14" s="81">
        <f>AA14/AB14*100</f>
        <v>8.2735797021511306E-2</v>
      </c>
      <c r="AD14" s="30">
        <v>1.4</v>
      </c>
      <c r="AE14" s="6">
        <v>3</v>
      </c>
      <c r="AF14" s="78">
        <v>7305</v>
      </c>
      <c r="AG14" s="81">
        <f t="shared" si="1"/>
        <v>4.1067761806981518E-2</v>
      </c>
      <c r="AH14" s="148">
        <v>1</v>
      </c>
      <c r="AI14" s="152">
        <v>3</v>
      </c>
      <c r="AJ14" s="150">
        <v>8081</v>
      </c>
      <c r="AK14" s="80">
        <f t="shared" si="2"/>
        <v>3.7124118302190319E-2</v>
      </c>
      <c r="AL14" s="105">
        <f t="shared" si="0"/>
        <v>1.284</v>
      </c>
      <c r="AM14" s="154">
        <f t="shared" si="0"/>
        <v>3.4</v>
      </c>
      <c r="AN14" s="158">
        <f t="shared" si="0"/>
        <v>7138.8</v>
      </c>
      <c r="AO14" s="106">
        <f>AM14/AN14*100</f>
        <v>4.7627052165630075E-2</v>
      </c>
      <c r="AP14" s="91"/>
    </row>
    <row r="15" spans="1:42" ht="111" thickBot="1">
      <c r="A15" s="190">
        <v>7</v>
      </c>
      <c r="B15" s="21" t="s">
        <v>38</v>
      </c>
      <c r="C15" s="192" t="s">
        <v>59</v>
      </c>
      <c r="D15" s="192" t="s">
        <v>58</v>
      </c>
      <c r="E15" s="26" t="s">
        <v>25</v>
      </c>
      <c r="F15" s="9">
        <v>0.02</v>
      </c>
      <c r="G15" s="4">
        <v>3</v>
      </c>
      <c r="H15" s="22">
        <v>100</v>
      </c>
      <c r="I15" s="192" t="s">
        <v>64</v>
      </c>
      <c r="J15" s="6" t="s">
        <v>46</v>
      </c>
      <c r="K15" s="7" t="s">
        <v>43</v>
      </c>
      <c r="L15" s="7" t="s">
        <v>45</v>
      </c>
      <c r="M15" s="53" t="s">
        <v>44</v>
      </c>
      <c r="N15" s="44">
        <v>3</v>
      </c>
      <c r="O15" s="4">
        <v>3</v>
      </c>
      <c r="P15" s="76">
        <v>5811</v>
      </c>
      <c r="Q15" s="81">
        <f>O15/P15*100</f>
        <v>5.1626226122870419E-2</v>
      </c>
      <c r="R15" s="44">
        <v>0.02</v>
      </c>
      <c r="S15" s="4">
        <v>3</v>
      </c>
      <c r="T15" s="76">
        <v>6364</v>
      </c>
      <c r="U15" s="81">
        <f>S15/T15*100</f>
        <v>4.7140163419233189E-2</v>
      </c>
      <c r="V15" s="32">
        <v>1</v>
      </c>
      <c r="W15" s="4">
        <v>5</v>
      </c>
      <c r="X15" s="76">
        <v>6692</v>
      </c>
      <c r="Y15" s="81">
        <f>W15/X15*100</f>
        <v>7.4716078900179325E-2</v>
      </c>
      <c r="Z15" s="30">
        <v>1</v>
      </c>
      <c r="AA15" s="6">
        <v>3</v>
      </c>
      <c r="AB15" s="78">
        <v>7252</v>
      </c>
      <c r="AC15" s="81">
        <f>AA15/AB15*100</f>
        <v>4.1367898510755653E-2</v>
      </c>
      <c r="AD15" s="30">
        <v>0</v>
      </c>
      <c r="AE15" s="6">
        <v>3</v>
      </c>
      <c r="AF15" s="78">
        <v>7305</v>
      </c>
      <c r="AG15" s="81">
        <f t="shared" si="1"/>
        <v>4.1067761806981518E-2</v>
      </c>
      <c r="AH15" s="148">
        <v>1</v>
      </c>
      <c r="AI15" s="152">
        <v>3</v>
      </c>
      <c r="AJ15" s="150">
        <v>8081</v>
      </c>
      <c r="AK15" s="80">
        <f t="shared" si="2"/>
        <v>3.7124118302190319E-2</v>
      </c>
      <c r="AL15" s="105">
        <f t="shared" si="0"/>
        <v>0.60399999999999998</v>
      </c>
      <c r="AM15" s="154">
        <f t="shared" si="0"/>
        <v>3.4</v>
      </c>
      <c r="AN15" s="158">
        <f t="shared" si="0"/>
        <v>7138.8</v>
      </c>
      <c r="AO15" s="106">
        <f>AM15/AN15*100</f>
        <v>4.7627052165630075E-2</v>
      </c>
      <c r="AP15" s="91"/>
    </row>
    <row r="16" spans="1:42" ht="90.75" thickBot="1">
      <c r="A16" s="190">
        <v>8</v>
      </c>
      <c r="B16" s="21" t="s">
        <v>47</v>
      </c>
      <c r="C16" s="192" t="s">
        <v>59</v>
      </c>
      <c r="D16" s="192" t="s">
        <v>58</v>
      </c>
      <c r="E16" s="26" t="s">
        <v>24</v>
      </c>
      <c r="F16" s="10">
        <v>0</v>
      </c>
      <c r="G16" s="5">
        <v>0</v>
      </c>
      <c r="H16" s="22">
        <v>100</v>
      </c>
      <c r="I16" s="192" t="s">
        <v>64</v>
      </c>
      <c r="J16" s="6" t="s">
        <v>46</v>
      </c>
      <c r="K16" s="7" t="s">
        <v>43</v>
      </c>
      <c r="L16" s="7" t="s">
        <v>45</v>
      </c>
      <c r="M16" s="53" t="s">
        <v>44</v>
      </c>
      <c r="N16" s="45">
        <v>0</v>
      </c>
      <c r="O16" s="5">
        <v>0</v>
      </c>
      <c r="P16" s="87">
        <v>5811</v>
      </c>
      <c r="Q16" s="81" t="s">
        <v>77</v>
      </c>
      <c r="R16" s="45">
        <v>0</v>
      </c>
      <c r="S16" s="5">
        <v>0</v>
      </c>
      <c r="T16" s="77">
        <v>6364</v>
      </c>
      <c r="U16" s="81" t="s">
        <v>77</v>
      </c>
      <c r="V16" s="46">
        <v>0</v>
      </c>
      <c r="W16" s="5">
        <v>0</v>
      </c>
      <c r="X16" s="84">
        <v>6692</v>
      </c>
      <c r="Y16" s="81" t="s">
        <v>77</v>
      </c>
      <c r="Z16" s="30">
        <v>0</v>
      </c>
      <c r="AA16" s="6">
        <v>0</v>
      </c>
      <c r="AB16" s="78">
        <v>7252</v>
      </c>
      <c r="AC16" s="81" t="s">
        <v>77</v>
      </c>
      <c r="AD16" s="30">
        <v>0</v>
      </c>
      <c r="AE16" s="6">
        <v>0</v>
      </c>
      <c r="AF16" s="78">
        <v>7305</v>
      </c>
      <c r="AG16" s="81">
        <v>0</v>
      </c>
      <c r="AH16" s="148">
        <v>0</v>
      </c>
      <c r="AI16" s="151">
        <v>0</v>
      </c>
      <c r="AJ16" s="150">
        <v>8081</v>
      </c>
      <c r="AK16" s="80">
        <v>0</v>
      </c>
      <c r="AL16" s="105">
        <f t="shared" si="0"/>
        <v>0</v>
      </c>
      <c r="AM16" s="154">
        <f t="shared" si="0"/>
        <v>0</v>
      </c>
      <c r="AN16" s="158">
        <f t="shared" si="0"/>
        <v>7138.8</v>
      </c>
      <c r="AO16" s="106">
        <v>0</v>
      </c>
      <c r="AP16" s="91"/>
    </row>
    <row r="17" spans="1:42" ht="165.75" thickBot="1">
      <c r="A17" s="190">
        <v>9</v>
      </c>
      <c r="B17" s="21" t="s">
        <v>48</v>
      </c>
      <c r="C17" s="192" t="s">
        <v>59</v>
      </c>
      <c r="D17" s="192" t="s">
        <v>58</v>
      </c>
      <c r="E17" s="26" t="s">
        <v>23</v>
      </c>
      <c r="F17" s="10">
        <v>69</v>
      </c>
      <c r="G17" s="5">
        <v>1</v>
      </c>
      <c r="H17" s="22">
        <v>100</v>
      </c>
      <c r="I17" s="192" t="s">
        <v>64</v>
      </c>
      <c r="J17" s="6" t="s">
        <v>46</v>
      </c>
      <c r="K17" s="7" t="s">
        <v>43</v>
      </c>
      <c r="L17" s="7" t="s">
        <v>45</v>
      </c>
      <c r="M17" s="53" t="s">
        <v>44</v>
      </c>
      <c r="N17" s="45">
        <v>162</v>
      </c>
      <c r="O17" s="5">
        <v>1</v>
      </c>
      <c r="P17" s="77">
        <v>143</v>
      </c>
      <c r="Q17" s="81">
        <f>O17/P17*100</f>
        <v>0.69930069930069927</v>
      </c>
      <c r="R17" s="45">
        <v>69</v>
      </c>
      <c r="S17" s="5">
        <v>2</v>
      </c>
      <c r="T17" s="77">
        <v>149</v>
      </c>
      <c r="U17" s="81">
        <f>S17/T17*100</f>
        <v>1.3422818791946309</v>
      </c>
      <c r="V17" s="46">
        <v>0</v>
      </c>
      <c r="W17" s="5">
        <v>0</v>
      </c>
      <c r="X17" s="84">
        <v>132</v>
      </c>
      <c r="Y17" s="81" t="s">
        <v>77</v>
      </c>
      <c r="Z17" s="30">
        <v>0</v>
      </c>
      <c r="AA17" s="6">
        <v>0</v>
      </c>
      <c r="AB17" s="78">
        <v>133</v>
      </c>
      <c r="AC17" s="81" t="s">
        <v>77</v>
      </c>
      <c r="AD17" s="30">
        <v>0</v>
      </c>
      <c r="AE17" s="6">
        <v>0</v>
      </c>
      <c r="AF17" s="78">
        <v>116</v>
      </c>
      <c r="AG17" s="81">
        <v>0</v>
      </c>
      <c r="AH17" s="148">
        <v>0</v>
      </c>
      <c r="AI17" s="151">
        <v>0</v>
      </c>
      <c r="AJ17" s="150">
        <v>111</v>
      </c>
      <c r="AK17" s="80">
        <v>0</v>
      </c>
      <c r="AL17" s="105">
        <f t="shared" si="0"/>
        <v>13.8</v>
      </c>
      <c r="AM17" s="159">
        <f t="shared" si="0"/>
        <v>0.4</v>
      </c>
      <c r="AN17" s="158">
        <f t="shared" si="0"/>
        <v>128.19999999999999</v>
      </c>
      <c r="AO17" s="106">
        <f>AM17/AN17*100</f>
        <v>0.31201248049922004</v>
      </c>
      <c r="AP17" s="91"/>
    </row>
    <row r="18" spans="1:42" ht="90.75" thickBot="1">
      <c r="A18" s="190">
        <v>10</v>
      </c>
      <c r="B18" s="21" t="s">
        <v>49</v>
      </c>
      <c r="C18" s="192" t="s">
        <v>59</v>
      </c>
      <c r="D18" s="192" t="s">
        <v>58</v>
      </c>
      <c r="E18" s="26" t="s">
        <v>22</v>
      </c>
      <c r="F18" s="11">
        <v>54</v>
      </c>
      <c r="G18" s="4">
        <v>145</v>
      </c>
      <c r="H18" s="22">
        <v>100</v>
      </c>
      <c r="I18" s="192" t="s">
        <v>64</v>
      </c>
      <c r="J18" s="6" t="s">
        <v>46</v>
      </c>
      <c r="K18" s="7" t="s">
        <v>43</v>
      </c>
      <c r="L18" s="7" t="s">
        <v>45</v>
      </c>
      <c r="M18" s="53" t="s">
        <v>44</v>
      </c>
      <c r="N18" s="44">
        <v>61</v>
      </c>
      <c r="O18" s="4">
        <v>200</v>
      </c>
      <c r="P18" s="76">
        <v>5811</v>
      </c>
      <c r="Q18" s="81">
        <f>O18/P18*100</f>
        <v>3.4417484081913612</v>
      </c>
      <c r="R18" s="44">
        <v>54</v>
      </c>
      <c r="S18" s="4">
        <v>145</v>
      </c>
      <c r="T18" s="76">
        <v>6364</v>
      </c>
      <c r="U18" s="81">
        <f>S18/T18*100</f>
        <v>2.2784412319296043</v>
      </c>
      <c r="V18" s="32">
        <v>58</v>
      </c>
      <c r="W18" s="4">
        <v>163</v>
      </c>
      <c r="X18" s="76">
        <v>6692</v>
      </c>
      <c r="Y18" s="81">
        <f>W18/X18*100</f>
        <v>2.4357441721458462</v>
      </c>
      <c r="Z18" s="30">
        <v>48</v>
      </c>
      <c r="AA18" s="6">
        <v>172</v>
      </c>
      <c r="AB18" s="78">
        <v>7252</v>
      </c>
      <c r="AC18" s="81">
        <f>AA18/AB18*100</f>
        <v>2.3717595146166577</v>
      </c>
      <c r="AD18" s="30">
        <v>47.5</v>
      </c>
      <c r="AE18" s="6">
        <v>160</v>
      </c>
      <c r="AF18" s="78">
        <v>7305</v>
      </c>
      <c r="AG18" s="81">
        <f t="shared" si="1"/>
        <v>2.1902806297056809</v>
      </c>
      <c r="AH18" s="148">
        <v>37</v>
      </c>
      <c r="AI18" s="149">
        <v>137</v>
      </c>
      <c r="AJ18" s="150">
        <v>8081</v>
      </c>
      <c r="AK18" s="80">
        <f t="shared" si="2"/>
        <v>1.6953347358000248</v>
      </c>
      <c r="AL18" s="105">
        <f t="shared" si="0"/>
        <v>48.9</v>
      </c>
      <c r="AM18" s="154">
        <f t="shared" si="0"/>
        <v>155.4</v>
      </c>
      <c r="AN18" s="158">
        <f t="shared" si="0"/>
        <v>7138.8</v>
      </c>
      <c r="AO18" s="106">
        <f>AM18/AN18*100</f>
        <v>2.1768364430996807</v>
      </c>
      <c r="AP18" s="91"/>
    </row>
    <row r="19" spans="1:42" ht="126.75" thickBot="1">
      <c r="A19" s="190">
        <v>11</v>
      </c>
      <c r="B19" s="21" t="s">
        <v>98</v>
      </c>
      <c r="C19" s="192" t="s">
        <v>67</v>
      </c>
      <c r="D19" s="192" t="s">
        <v>58</v>
      </c>
      <c r="E19" s="26" t="s">
        <v>21</v>
      </c>
      <c r="F19" s="11">
        <v>295</v>
      </c>
      <c r="G19" s="4">
        <v>44</v>
      </c>
      <c r="H19" s="22">
        <v>100</v>
      </c>
      <c r="I19" s="192" t="s">
        <v>64</v>
      </c>
      <c r="J19" s="6" t="s">
        <v>46</v>
      </c>
      <c r="K19" s="7" t="s">
        <v>43</v>
      </c>
      <c r="L19" s="7" t="s">
        <v>45</v>
      </c>
      <c r="M19" s="53" t="s">
        <v>44</v>
      </c>
      <c r="N19" s="44">
        <v>299.5</v>
      </c>
      <c r="O19" s="4">
        <v>36</v>
      </c>
      <c r="P19" s="76">
        <v>5811</v>
      </c>
      <c r="Q19" s="81">
        <f>O19/P19*100</f>
        <v>0.61951471347444498</v>
      </c>
      <c r="R19" s="44">
        <v>295</v>
      </c>
      <c r="S19" s="4">
        <v>44</v>
      </c>
      <c r="T19" s="76">
        <v>6364</v>
      </c>
      <c r="U19" s="81">
        <f>S19/T19*100</f>
        <v>0.69138906348208673</v>
      </c>
      <c r="V19" s="32">
        <v>291</v>
      </c>
      <c r="W19" s="4">
        <v>53</v>
      </c>
      <c r="X19" s="76">
        <v>6692</v>
      </c>
      <c r="Y19" s="81">
        <f>W19/X19*100</f>
        <v>0.79199043634190081</v>
      </c>
      <c r="Z19" s="30">
        <v>210</v>
      </c>
      <c r="AA19" s="6">
        <v>56</v>
      </c>
      <c r="AB19" s="78">
        <v>7252</v>
      </c>
      <c r="AC19" s="81">
        <f>AA19/AB19*100</f>
        <v>0.77220077220077221</v>
      </c>
      <c r="AD19" s="30">
        <v>187.3</v>
      </c>
      <c r="AE19" s="6">
        <v>42</v>
      </c>
      <c r="AF19" s="78">
        <v>7305</v>
      </c>
      <c r="AG19" s="81">
        <f t="shared" si="1"/>
        <v>0.57494866529774125</v>
      </c>
      <c r="AH19" s="148">
        <v>143</v>
      </c>
      <c r="AI19" s="149">
        <v>38</v>
      </c>
      <c r="AJ19" s="150">
        <v>8081</v>
      </c>
      <c r="AK19" s="80">
        <f t="shared" si="2"/>
        <v>0.47023883182774406</v>
      </c>
      <c r="AL19" s="105">
        <f t="shared" si="0"/>
        <v>225.26</v>
      </c>
      <c r="AM19" s="154">
        <f t="shared" si="0"/>
        <v>46.6</v>
      </c>
      <c r="AN19" s="158">
        <f t="shared" si="0"/>
        <v>7138.8</v>
      </c>
      <c r="AO19" s="106">
        <f>AM19/AN19*100</f>
        <v>0.65277077379951809</v>
      </c>
      <c r="AP19" s="91"/>
    </row>
    <row r="20" spans="1:42" ht="270.75" thickBot="1">
      <c r="A20" s="190">
        <v>12</v>
      </c>
      <c r="B20" s="21" t="s">
        <v>55</v>
      </c>
      <c r="C20" s="192" t="s">
        <v>68</v>
      </c>
      <c r="D20" s="192" t="s">
        <v>58</v>
      </c>
      <c r="E20" s="26" t="s">
        <v>18</v>
      </c>
      <c r="F20" s="12">
        <v>0</v>
      </c>
      <c r="G20" s="3">
        <v>0</v>
      </c>
      <c r="H20" s="22">
        <v>50</v>
      </c>
      <c r="I20" s="28" t="s">
        <v>65</v>
      </c>
      <c r="J20" s="3" t="s">
        <v>50</v>
      </c>
      <c r="K20" s="7" t="s">
        <v>43</v>
      </c>
      <c r="L20" s="3" t="s">
        <v>99</v>
      </c>
      <c r="M20" s="96" t="s">
        <v>51</v>
      </c>
      <c r="N20" s="42">
        <v>0</v>
      </c>
      <c r="O20" s="6">
        <v>0</v>
      </c>
      <c r="P20" s="78">
        <v>143</v>
      </c>
      <c r="Q20" s="81" t="s">
        <v>77</v>
      </c>
      <c r="R20" s="42">
        <v>0</v>
      </c>
      <c r="S20" s="6">
        <v>0</v>
      </c>
      <c r="T20" s="78">
        <v>149</v>
      </c>
      <c r="U20" s="81" t="s">
        <v>77</v>
      </c>
      <c r="V20" s="43">
        <v>0</v>
      </c>
      <c r="W20" s="6">
        <v>0</v>
      </c>
      <c r="X20" s="84">
        <v>132</v>
      </c>
      <c r="Y20" s="81" t="s">
        <v>77</v>
      </c>
      <c r="Z20" s="30">
        <v>0</v>
      </c>
      <c r="AA20" s="6">
        <v>0</v>
      </c>
      <c r="AB20" s="78">
        <v>133</v>
      </c>
      <c r="AC20" s="81" t="s">
        <v>77</v>
      </c>
      <c r="AD20" s="30">
        <v>0</v>
      </c>
      <c r="AE20" s="6">
        <v>0</v>
      </c>
      <c r="AF20" s="78">
        <v>116</v>
      </c>
      <c r="AG20" s="81">
        <v>0</v>
      </c>
      <c r="AH20" s="148">
        <v>0</v>
      </c>
      <c r="AI20" s="151">
        <v>0</v>
      </c>
      <c r="AJ20" s="150">
        <v>111</v>
      </c>
      <c r="AK20" s="80">
        <v>0</v>
      </c>
      <c r="AL20" s="105">
        <f t="shared" si="0"/>
        <v>0</v>
      </c>
      <c r="AM20" s="154">
        <f t="shared" si="0"/>
        <v>0</v>
      </c>
      <c r="AN20" s="158">
        <f t="shared" si="0"/>
        <v>128.19999999999999</v>
      </c>
      <c r="AO20" s="106">
        <v>0</v>
      </c>
      <c r="AP20" s="91"/>
    </row>
    <row r="21" spans="1:42" ht="225.75" thickBot="1">
      <c r="A21" s="190">
        <v>13</v>
      </c>
      <c r="B21" s="21" t="s">
        <v>61</v>
      </c>
      <c r="C21" s="192" t="s">
        <v>100</v>
      </c>
      <c r="D21" s="192" t="s">
        <v>58</v>
      </c>
      <c r="E21" s="26" t="s">
        <v>20</v>
      </c>
      <c r="F21" s="12">
        <v>0</v>
      </c>
      <c r="G21" s="3">
        <v>0</v>
      </c>
      <c r="H21" s="22">
        <v>50</v>
      </c>
      <c r="I21" s="28" t="s">
        <v>65</v>
      </c>
      <c r="J21" s="3" t="s">
        <v>50</v>
      </c>
      <c r="K21" s="7" t="s">
        <v>43</v>
      </c>
      <c r="L21" s="3" t="s">
        <v>99</v>
      </c>
      <c r="M21" s="96" t="s">
        <v>51</v>
      </c>
      <c r="N21" s="30">
        <v>0</v>
      </c>
      <c r="O21" s="6">
        <v>0</v>
      </c>
      <c r="P21" s="78">
        <v>143</v>
      </c>
      <c r="Q21" s="100" t="s">
        <v>77</v>
      </c>
      <c r="R21" s="42">
        <v>0</v>
      </c>
      <c r="S21" s="6">
        <v>0</v>
      </c>
      <c r="T21" s="78">
        <v>149</v>
      </c>
      <c r="U21" s="81" t="s">
        <v>77</v>
      </c>
      <c r="V21" s="43">
        <v>0</v>
      </c>
      <c r="W21" s="6">
        <v>0</v>
      </c>
      <c r="X21" s="84">
        <v>132</v>
      </c>
      <c r="Y21" s="81" t="s">
        <v>77</v>
      </c>
      <c r="Z21" s="30">
        <v>0</v>
      </c>
      <c r="AA21" s="6">
        <v>0</v>
      </c>
      <c r="AB21" s="78">
        <v>133</v>
      </c>
      <c r="AC21" s="81">
        <v>0</v>
      </c>
      <c r="AD21" s="30">
        <v>0</v>
      </c>
      <c r="AE21" s="6">
        <v>0</v>
      </c>
      <c r="AF21" s="78">
        <v>116</v>
      </c>
      <c r="AG21" s="81">
        <v>0</v>
      </c>
      <c r="AH21" s="148">
        <v>0</v>
      </c>
      <c r="AI21" s="151">
        <v>0</v>
      </c>
      <c r="AJ21" s="150">
        <v>111</v>
      </c>
      <c r="AK21" s="80">
        <v>0</v>
      </c>
      <c r="AL21" s="105">
        <f t="shared" si="0"/>
        <v>0</v>
      </c>
      <c r="AM21" s="154">
        <f t="shared" si="0"/>
        <v>0</v>
      </c>
      <c r="AN21" s="158">
        <f t="shared" si="0"/>
        <v>128.19999999999999</v>
      </c>
      <c r="AO21" s="106">
        <v>0</v>
      </c>
      <c r="AP21" s="91"/>
    </row>
    <row r="22" spans="1:42" ht="195.75" thickBot="1">
      <c r="A22" s="190">
        <v>14</v>
      </c>
      <c r="B22" s="21" t="s">
        <v>54</v>
      </c>
      <c r="C22" s="192" t="s">
        <v>69</v>
      </c>
      <c r="D22" s="192" t="s">
        <v>58</v>
      </c>
      <c r="E22" s="26" t="s">
        <v>19</v>
      </c>
      <c r="F22" s="12">
        <v>0</v>
      </c>
      <c r="G22" s="3">
        <v>0</v>
      </c>
      <c r="H22" s="22">
        <v>50</v>
      </c>
      <c r="I22" s="28" t="s">
        <v>65</v>
      </c>
      <c r="J22" s="3" t="s">
        <v>50</v>
      </c>
      <c r="K22" s="7" t="s">
        <v>43</v>
      </c>
      <c r="L22" s="3" t="s">
        <v>99</v>
      </c>
      <c r="M22" s="96" t="s">
        <v>51</v>
      </c>
      <c r="N22" s="31" t="s">
        <v>8</v>
      </c>
      <c r="O22" s="27" t="s">
        <v>8</v>
      </c>
      <c r="P22" s="79" t="s">
        <v>8</v>
      </c>
      <c r="Q22" s="101" t="s">
        <v>8</v>
      </c>
      <c r="R22" s="31" t="s">
        <v>8</v>
      </c>
      <c r="S22" s="27" t="s">
        <v>8</v>
      </c>
      <c r="T22" s="79" t="s">
        <v>8</v>
      </c>
      <c r="U22" s="82" t="s">
        <v>8</v>
      </c>
      <c r="V22" s="31" t="s">
        <v>8</v>
      </c>
      <c r="W22" s="27" t="s">
        <v>8</v>
      </c>
      <c r="X22" s="79" t="s">
        <v>8</v>
      </c>
      <c r="Y22" s="82" t="s">
        <v>8</v>
      </c>
      <c r="Z22" s="30">
        <v>0</v>
      </c>
      <c r="AA22" s="6">
        <v>0</v>
      </c>
      <c r="AB22" s="78">
        <v>133</v>
      </c>
      <c r="AC22" s="81" t="s">
        <v>77</v>
      </c>
      <c r="AD22" s="30">
        <v>0</v>
      </c>
      <c r="AE22" s="6">
        <v>0</v>
      </c>
      <c r="AF22" s="78">
        <v>116</v>
      </c>
      <c r="AG22" s="81">
        <v>0</v>
      </c>
      <c r="AH22" s="148">
        <v>0</v>
      </c>
      <c r="AI22" s="151">
        <v>0</v>
      </c>
      <c r="AJ22" s="151">
        <v>111</v>
      </c>
      <c r="AK22" s="80">
        <v>0</v>
      </c>
      <c r="AL22" s="105">
        <v>0</v>
      </c>
      <c r="AM22" s="154">
        <v>0</v>
      </c>
      <c r="AN22" s="158">
        <f>(AB22+AF22+AJ22)/3</f>
        <v>120</v>
      </c>
      <c r="AO22" s="106">
        <v>0</v>
      </c>
      <c r="AP22" s="91"/>
    </row>
    <row r="23" spans="1:42" ht="180.75" thickBot="1">
      <c r="A23" s="191">
        <v>15</v>
      </c>
      <c r="B23" s="58" t="s">
        <v>53</v>
      </c>
      <c r="C23" s="193" t="s">
        <v>62</v>
      </c>
      <c r="D23" s="193" t="s">
        <v>58</v>
      </c>
      <c r="E23" s="59" t="s">
        <v>17</v>
      </c>
      <c r="F23" s="60"/>
      <c r="G23" s="61"/>
      <c r="H23" s="62">
        <v>50</v>
      </c>
      <c r="I23" s="63" t="s">
        <v>65</v>
      </c>
      <c r="J23" s="61" t="s">
        <v>50</v>
      </c>
      <c r="K23" s="64" t="s">
        <v>43</v>
      </c>
      <c r="L23" s="3" t="s">
        <v>99</v>
      </c>
      <c r="M23" s="97" t="s">
        <v>51</v>
      </c>
      <c r="N23" s="65" t="s">
        <v>8</v>
      </c>
      <c r="O23" s="66" t="s">
        <v>8</v>
      </c>
      <c r="P23" s="67" t="s">
        <v>8</v>
      </c>
      <c r="Q23" s="82" t="s">
        <v>8</v>
      </c>
      <c r="R23" s="65" t="s">
        <v>8</v>
      </c>
      <c r="S23" s="66" t="s">
        <v>8</v>
      </c>
      <c r="T23" s="67" t="s">
        <v>8</v>
      </c>
      <c r="U23" s="83" t="s">
        <v>8</v>
      </c>
      <c r="V23" s="65" t="s">
        <v>8</v>
      </c>
      <c r="W23" s="66" t="s">
        <v>8</v>
      </c>
      <c r="X23" s="67" t="s">
        <v>8</v>
      </c>
      <c r="Y23" s="85" t="s">
        <v>8</v>
      </c>
      <c r="Z23" s="65" t="s">
        <v>8</v>
      </c>
      <c r="AA23" s="66" t="s">
        <v>8</v>
      </c>
      <c r="AB23" s="86" t="s">
        <v>8</v>
      </c>
      <c r="AC23" s="85" t="s">
        <v>8</v>
      </c>
      <c r="AD23" s="65" t="s">
        <v>8</v>
      </c>
      <c r="AE23" s="66" t="s">
        <v>8</v>
      </c>
      <c r="AF23" s="86" t="s">
        <v>8</v>
      </c>
      <c r="AG23" s="85" t="s">
        <v>8</v>
      </c>
      <c r="AH23" s="166">
        <v>0</v>
      </c>
      <c r="AI23" s="167">
        <v>0</v>
      </c>
      <c r="AJ23" s="167">
        <v>111</v>
      </c>
      <c r="AK23" s="168">
        <v>0</v>
      </c>
      <c r="AL23" s="169">
        <v>0</v>
      </c>
      <c r="AM23" s="170">
        <v>0</v>
      </c>
      <c r="AN23" s="171">
        <f>AJ23/1</f>
        <v>111</v>
      </c>
      <c r="AO23" s="124">
        <v>0</v>
      </c>
      <c r="AP23" s="172"/>
    </row>
    <row r="24" spans="1:42" ht="16.5" thickBot="1">
      <c r="A24" s="237" t="s">
        <v>102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177"/>
      <c r="O24" s="178"/>
      <c r="P24" s="179"/>
      <c r="Q24" s="180"/>
      <c r="R24" s="177"/>
      <c r="S24" s="178"/>
      <c r="T24" s="179"/>
      <c r="U24" s="181"/>
      <c r="V24" s="177"/>
      <c r="W24" s="178"/>
      <c r="X24" s="179"/>
      <c r="Y24" s="182"/>
      <c r="Z24" s="177"/>
      <c r="AA24" s="178"/>
      <c r="AB24" s="183"/>
      <c r="AC24" s="182"/>
      <c r="AD24" s="177"/>
      <c r="AE24" s="178"/>
      <c r="AF24" s="183"/>
      <c r="AG24" s="184"/>
      <c r="AH24" s="185">
        <f>AH25+AH26+AH27</f>
        <v>935</v>
      </c>
      <c r="AI24" s="185">
        <f>AI25+AI26+AI27</f>
        <v>40</v>
      </c>
      <c r="AJ24" s="185">
        <f>AJ25</f>
        <v>8176</v>
      </c>
      <c r="AK24" s="186">
        <f t="shared" ref="AK24:AK25" si="3">AI24/AJ24*100</f>
        <v>0.48923679060665359</v>
      </c>
      <c r="AL24" s="164">
        <f>AL25+AL26+AL27</f>
        <v>935</v>
      </c>
      <c r="AM24" s="164">
        <f>AM25+AM26+AM27</f>
        <v>40</v>
      </c>
      <c r="AN24" s="165">
        <f>AN25</f>
        <v>8176</v>
      </c>
      <c r="AO24" s="187">
        <f>AM24/AN24*100</f>
        <v>0.48923679060665359</v>
      </c>
      <c r="AP24" s="174"/>
    </row>
    <row r="25" spans="1:42" ht="210.75" thickBot="1">
      <c r="A25" s="193">
        <v>16</v>
      </c>
      <c r="B25" s="58" t="s">
        <v>84</v>
      </c>
      <c r="C25" s="192" t="s">
        <v>78</v>
      </c>
      <c r="D25" s="193" t="s">
        <v>79</v>
      </c>
      <c r="E25" s="59" t="s">
        <v>80</v>
      </c>
      <c r="F25" s="60"/>
      <c r="G25" s="61"/>
      <c r="H25" s="22">
        <v>90</v>
      </c>
      <c r="I25" s="28" t="s">
        <v>65</v>
      </c>
      <c r="J25" s="3" t="s">
        <v>50</v>
      </c>
      <c r="K25" s="64" t="s">
        <v>43</v>
      </c>
      <c r="L25" s="7" t="s">
        <v>83</v>
      </c>
      <c r="M25" s="99" t="s">
        <v>51</v>
      </c>
      <c r="N25" s="65" t="s">
        <v>8</v>
      </c>
      <c r="O25" s="66" t="s">
        <v>8</v>
      </c>
      <c r="P25" s="67" t="s">
        <v>8</v>
      </c>
      <c r="Q25" s="82" t="s">
        <v>8</v>
      </c>
      <c r="R25" s="65" t="s">
        <v>8</v>
      </c>
      <c r="S25" s="66" t="s">
        <v>8</v>
      </c>
      <c r="T25" s="67" t="s">
        <v>8</v>
      </c>
      <c r="U25" s="83" t="s">
        <v>8</v>
      </c>
      <c r="V25" s="65" t="s">
        <v>8</v>
      </c>
      <c r="W25" s="66" t="s">
        <v>8</v>
      </c>
      <c r="X25" s="67" t="s">
        <v>8</v>
      </c>
      <c r="Y25" s="85" t="s">
        <v>8</v>
      </c>
      <c r="Z25" s="65" t="s">
        <v>8</v>
      </c>
      <c r="AA25" s="66" t="s">
        <v>8</v>
      </c>
      <c r="AB25" s="67" t="s">
        <v>8</v>
      </c>
      <c r="AC25" s="85" t="s">
        <v>8</v>
      </c>
      <c r="AD25" s="65" t="s">
        <v>8</v>
      </c>
      <c r="AE25" s="66" t="s">
        <v>8</v>
      </c>
      <c r="AF25" s="67" t="s">
        <v>8</v>
      </c>
      <c r="AG25" s="85" t="s">
        <v>8</v>
      </c>
      <c r="AH25" s="140">
        <v>935</v>
      </c>
      <c r="AI25" s="143">
        <v>40</v>
      </c>
      <c r="AJ25" s="138">
        <v>8176</v>
      </c>
      <c r="AK25" s="80">
        <f t="shared" si="3"/>
        <v>0.48923679060665359</v>
      </c>
      <c r="AL25" s="105">
        <f>AH25/1</f>
        <v>935</v>
      </c>
      <c r="AM25" s="154">
        <f>AI25/1</f>
        <v>40</v>
      </c>
      <c r="AN25" s="158">
        <f>AJ25/1</f>
        <v>8176</v>
      </c>
      <c r="AO25" s="106">
        <f>AM25/AN25*100</f>
        <v>0.48923679060665359</v>
      </c>
      <c r="AP25" s="173"/>
    </row>
    <row r="26" spans="1:42" ht="210.75" thickBot="1">
      <c r="A26" s="192">
        <v>17</v>
      </c>
      <c r="B26" s="58" t="s">
        <v>85</v>
      </c>
      <c r="C26" s="192" t="s">
        <v>78</v>
      </c>
      <c r="D26" s="193" t="s">
        <v>79</v>
      </c>
      <c r="E26" s="26" t="s">
        <v>81</v>
      </c>
      <c r="F26" s="12"/>
      <c r="G26" s="3"/>
      <c r="H26" s="22">
        <v>90</v>
      </c>
      <c r="I26" s="28" t="s">
        <v>65</v>
      </c>
      <c r="J26" s="3" t="s">
        <v>50</v>
      </c>
      <c r="K26" s="64" t="s">
        <v>43</v>
      </c>
      <c r="L26" s="7" t="s">
        <v>83</v>
      </c>
      <c r="M26" s="99" t="s">
        <v>51</v>
      </c>
      <c r="N26" s="65" t="s">
        <v>8</v>
      </c>
      <c r="O26" s="66" t="s">
        <v>8</v>
      </c>
      <c r="P26" s="67" t="s">
        <v>8</v>
      </c>
      <c r="Q26" s="82" t="s">
        <v>8</v>
      </c>
      <c r="R26" s="65" t="s">
        <v>8</v>
      </c>
      <c r="S26" s="66" t="s">
        <v>8</v>
      </c>
      <c r="T26" s="67" t="s">
        <v>8</v>
      </c>
      <c r="U26" s="83" t="s">
        <v>8</v>
      </c>
      <c r="V26" s="65" t="s">
        <v>8</v>
      </c>
      <c r="W26" s="66" t="s">
        <v>8</v>
      </c>
      <c r="X26" s="67" t="s">
        <v>8</v>
      </c>
      <c r="Y26" s="85" t="s">
        <v>8</v>
      </c>
      <c r="Z26" s="65" t="s">
        <v>8</v>
      </c>
      <c r="AA26" s="66" t="s">
        <v>8</v>
      </c>
      <c r="AB26" s="67" t="s">
        <v>8</v>
      </c>
      <c r="AC26" s="85" t="s">
        <v>8</v>
      </c>
      <c r="AD26" s="65" t="s">
        <v>8</v>
      </c>
      <c r="AE26" s="66" t="s">
        <v>8</v>
      </c>
      <c r="AF26" s="67" t="s">
        <v>8</v>
      </c>
      <c r="AG26" s="85" t="s">
        <v>8</v>
      </c>
      <c r="AH26" s="141">
        <v>0</v>
      </c>
      <c r="AI26" s="142">
        <v>0</v>
      </c>
      <c r="AJ26" s="137">
        <v>8176</v>
      </c>
      <c r="AK26" s="80">
        <v>0</v>
      </c>
      <c r="AL26" s="105">
        <v>0</v>
      </c>
      <c r="AM26" s="154">
        <v>0</v>
      </c>
      <c r="AN26" s="158">
        <f>AJ26/1</f>
        <v>8176</v>
      </c>
      <c r="AO26" s="106">
        <v>0</v>
      </c>
      <c r="AP26" s="103"/>
    </row>
    <row r="27" spans="1:42" ht="210.75" thickBot="1">
      <c r="A27" s="192">
        <v>18</v>
      </c>
      <c r="B27" s="21" t="s">
        <v>86</v>
      </c>
      <c r="C27" s="192" t="s">
        <v>78</v>
      </c>
      <c r="D27" s="192" t="s">
        <v>79</v>
      </c>
      <c r="E27" s="26" t="s">
        <v>82</v>
      </c>
      <c r="F27" s="12"/>
      <c r="G27" s="3"/>
      <c r="H27" s="22">
        <v>45</v>
      </c>
      <c r="I27" s="28" t="s">
        <v>65</v>
      </c>
      <c r="J27" s="3" t="s">
        <v>50</v>
      </c>
      <c r="K27" s="7" t="s">
        <v>43</v>
      </c>
      <c r="L27" s="7" t="s">
        <v>83</v>
      </c>
      <c r="M27" s="99" t="s">
        <v>51</v>
      </c>
      <c r="N27" s="65" t="s">
        <v>8</v>
      </c>
      <c r="O27" s="66" t="s">
        <v>8</v>
      </c>
      <c r="P27" s="67" t="s">
        <v>8</v>
      </c>
      <c r="Q27" s="85" t="s">
        <v>8</v>
      </c>
      <c r="R27" s="65" t="s">
        <v>8</v>
      </c>
      <c r="S27" s="66" t="s">
        <v>8</v>
      </c>
      <c r="T27" s="67" t="s">
        <v>8</v>
      </c>
      <c r="U27" s="83" t="s">
        <v>8</v>
      </c>
      <c r="V27" s="65" t="s">
        <v>8</v>
      </c>
      <c r="W27" s="66" t="s">
        <v>8</v>
      </c>
      <c r="X27" s="67" t="s">
        <v>8</v>
      </c>
      <c r="Y27" s="85" t="s">
        <v>8</v>
      </c>
      <c r="Z27" s="65" t="s">
        <v>8</v>
      </c>
      <c r="AA27" s="66" t="s">
        <v>8</v>
      </c>
      <c r="AB27" s="67" t="s">
        <v>8</v>
      </c>
      <c r="AC27" s="85" t="s">
        <v>8</v>
      </c>
      <c r="AD27" s="65" t="s">
        <v>8</v>
      </c>
      <c r="AE27" s="66" t="s">
        <v>8</v>
      </c>
      <c r="AF27" s="67" t="s">
        <v>8</v>
      </c>
      <c r="AG27" s="85" t="s">
        <v>8</v>
      </c>
      <c r="AH27" s="128">
        <v>0</v>
      </c>
      <c r="AI27" s="144">
        <v>0</v>
      </c>
      <c r="AJ27" s="139">
        <v>8176</v>
      </c>
      <c r="AK27" s="80">
        <v>0</v>
      </c>
      <c r="AL27" s="105">
        <v>0</v>
      </c>
      <c r="AM27" s="154">
        <v>0</v>
      </c>
      <c r="AN27" s="158">
        <f>AJ27/1</f>
        <v>8176</v>
      </c>
      <c r="AO27" s="124">
        <v>0</v>
      </c>
      <c r="AP27" s="92"/>
    </row>
    <row r="28" spans="1:42" thickBot="1">
      <c r="A28" s="239" t="s">
        <v>16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70">
        <f>N9+N10+N11+N12+N13+N14+N15+N16+N17+N18+N19+N20+N21</f>
        <v>21212.5</v>
      </c>
      <c r="O28" s="123">
        <f>O9+O10+O11+O12+O13+O14+O15+O16+O17+O18+O19+O20+O21</f>
        <v>357</v>
      </c>
      <c r="P28" s="118">
        <f>P29+P30</f>
        <v>5954</v>
      </c>
      <c r="Q28" s="80">
        <f>O28/P28*100</f>
        <v>5.9959690964057772</v>
      </c>
      <c r="R28" s="68">
        <f>R9+R10+R11+R12+R13+R14+R15+R16+R17+R18+R19+R20+R21</f>
        <v>21600.04</v>
      </c>
      <c r="S28" s="74">
        <f>S9+S10+S11+S12+S13+S14+S15+S16+S17+S18+S19+S20+S21</f>
        <v>283</v>
      </c>
      <c r="T28" s="118">
        <f>T29+T30</f>
        <v>6513</v>
      </c>
      <c r="U28" s="80">
        <f>S28/T28*100</f>
        <v>4.3451558421618302</v>
      </c>
      <c r="V28" s="68">
        <f>V9+V10+V11+V12+V13+V14+V15+V16+V17+V18+V19+V20+V21</f>
        <v>21154</v>
      </c>
      <c r="W28" s="74">
        <f>W9+W10+W11+W12+W13+W14+W15+W16+W17+W18+W19+W20+W21</f>
        <v>309</v>
      </c>
      <c r="X28" s="118">
        <f>X29+X30</f>
        <v>6824</v>
      </c>
      <c r="Y28" s="80">
        <f>W28/X28*100</f>
        <v>4.5281359906213359</v>
      </c>
      <c r="Z28" s="153">
        <f>Z9+Z10+Z11+Z12+Z13+Z14+Z15+Z16+Z17+Z18+Z19+Z20+Z21+Z22</f>
        <v>21098</v>
      </c>
      <c r="AA28" s="74">
        <f>AA9+AA10+AA11+AA12+AA13+AA14+AA15+AA16+AA17+AA18+AA19+AA20+AA21+AA22</f>
        <v>356</v>
      </c>
      <c r="AB28" s="118">
        <f>AB29+AB30</f>
        <v>7385</v>
      </c>
      <c r="AC28" s="80">
        <f>AA28/AB28*100</f>
        <v>4.8205822613405553</v>
      </c>
      <c r="AD28" s="175">
        <f>AD9+AD10+AD11+AD12+AD13+AD14+AD15+AD16+AD17+AD18+AD19+AD20+AD21+AD22</f>
        <v>23082.400000000001</v>
      </c>
      <c r="AE28" s="110">
        <f>AE9+AE10+AE11+AE12+AE13+AE14+AE15+AE16+AE17+AE18+AE19+AE20+AE21+AE22</f>
        <v>310</v>
      </c>
      <c r="AF28" s="118">
        <f>AF29+AF30</f>
        <v>7421</v>
      </c>
      <c r="AG28" s="80">
        <f>AE28/AF28*100</f>
        <v>4.1773345910254678</v>
      </c>
      <c r="AH28" s="176">
        <f>AH9+AH10+AH11+AH12+AH13+AH14+AH15+AH16+AH17+AH18+AH19+AH20+AH21+AH22+AH23+AH25+AH26+AH27</f>
        <v>22188</v>
      </c>
      <c r="AI28" s="69">
        <f>AI9+AI10+AI11+AI12+AI13+AI14+AI15+AI16+AI17+AI18+AI19+AI20+AI21+AI22+AI23+AI25+AI26+AI27</f>
        <v>356</v>
      </c>
      <c r="AJ28" s="69">
        <f>AJ29+AJ30</f>
        <v>16368</v>
      </c>
      <c r="AK28" s="130">
        <f>AI28/AJ28*100</f>
        <v>2.1749755620723366</v>
      </c>
      <c r="AL28" s="68">
        <f>AL9+AL10+AL11+AL12+AL13+AL14+AL15+AL16+AL17+AL18+AL19+AL20+AL21+AL22+AL23+AL25+AL26+AL27</f>
        <v>22573.088</v>
      </c>
      <c r="AM28" s="155">
        <f>AM9+AM10+AM11+AM12+AM13+AM14+AM15+AM16+AM17+AM18+AM19+AM20+AM21+AM22+AM23+AM25+AM26+AM27</f>
        <v>359.30000000000007</v>
      </c>
      <c r="AN28" s="155">
        <f>AN29+AN30</f>
        <v>8902.2000000000007</v>
      </c>
      <c r="AO28" s="126">
        <f>AM28/AN28*100</f>
        <v>4.0360809687492987</v>
      </c>
      <c r="AP28" s="93"/>
    </row>
    <row r="29" spans="1:42" thickBot="1">
      <c r="A29" s="242" t="s">
        <v>1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4"/>
      <c r="N29" s="112">
        <f t="shared" ref="N29:W29" si="4">N9+N17+N20+N21</f>
        <v>20050</v>
      </c>
      <c r="O29" s="122">
        <f t="shared" si="4"/>
        <v>31</v>
      </c>
      <c r="P29" s="114">
        <v>143</v>
      </c>
      <c r="Q29" s="81">
        <f>O29/P29*100</f>
        <v>21.678321678321677</v>
      </c>
      <c r="R29" s="112">
        <f t="shared" si="4"/>
        <v>20742</v>
      </c>
      <c r="S29" s="122">
        <f t="shared" si="4"/>
        <v>30</v>
      </c>
      <c r="T29" s="114">
        <v>149</v>
      </c>
      <c r="U29" s="81">
        <f>S29/T29*100</f>
        <v>20.134228187919462</v>
      </c>
      <c r="V29" s="112">
        <f t="shared" si="4"/>
        <v>20177</v>
      </c>
      <c r="W29" s="117">
        <f t="shared" si="4"/>
        <v>26</v>
      </c>
      <c r="X29" s="114">
        <v>132</v>
      </c>
      <c r="Y29" s="81">
        <f>W29/X29*100</f>
        <v>19.696969696969695</v>
      </c>
      <c r="Z29" s="119">
        <f>Z9+Z17+Z20+Z21+Z22</f>
        <v>20568</v>
      </c>
      <c r="AA29" s="117">
        <f>AA9+AA17+AA20+AA21+AA22</f>
        <v>22</v>
      </c>
      <c r="AB29" s="114">
        <v>133</v>
      </c>
      <c r="AC29" s="81">
        <f>AA29/AB29*100</f>
        <v>16.541353383458645</v>
      </c>
      <c r="AD29" s="112">
        <f>AD9+AD17+AD20+AD21+AD22</f>
        <v>22569</v>
      </c>
      <c r="AE29" s="115">
        <f>AE9+AE17+AE20+AE21+AE22</f>
        <v>24</v>
      </c>
      <c r="AF29" s="113">
        <v>116</v>
      </c>
      <c r="AG29" s="81">
        <f>AE29/AF29*100</f>
        <v>20.689655172413794</v>
      </c>
      <c r="AH29" s="107">
        <f>AH9+AH17+AH20+AH21+AH22+AH23</f>
        <v>20755</v>
      </c>
      <c r="AI29" s="72">
        <f>AI9+AI17+AI20+AI21+AI22+AI23</f>
        <v>23</v>
      </c>
      <c r="AJ29" s="135">
        <v>111</v>
      </c>
      <c r="AK29" s="104">
        <f>AI29/AJ29*100</f>
        <v>20.72072072072072</v>
      </c>
      <c r="AL29" s="108">
        <f>AL9+AL17+AL20+AL21+AL22+AL23</f>
        <v>20962.2</v>
      </c>
      <c r="AM29" s="156">
        <f>AM9+AM17+AM20+AM21+AM22+AM23</f>
        <v>25</v>
      </c>
      <c r="AN29" s="156">
        <f>(T29+X29+AB29+AF29+AJ29)/5</f>
        <v>128.19999999999999</v>
      </c>
      <c r="AO29" s="125">
        <f>AM29/AN29*100</f>
        <v>19.500780031201252</v>
      </c>
      <c r="AP29" s="95"/>
    </row>
    <row r="30" spans="1:42" thickBot="1">
      <c r="A30" s="245" t="s">
        <v>2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7"/>
      <c r="N30" s="111">
        <f t="shared" ref="N30:W30" si="5">N28-N29</f>
        <v>1162.5</v>
      </c>
      <c r="O30" s="127">
        <f t="shared" si="5"/>
        <v>326</v>
      </c>
      <c r="P30" s="114">
        <v>5811</v>
      </c>
      <c r="Q30" s="129">
        <f>O30/P30*100</f>
        <v>5.6100499053519188</v>
      </c>
      <c r="R30" s="111">
        <f t="shared" si="5"/>
        <v>858.04000000000087</v>
      </c>
      <c r="S30" s="121">
        <f t="shared" si="5"/>
        <v>253</v>
      </c>
      <c r="T30" s="114">
        <v>6364</v>
      </c>
      <c r="U30" s="129">
        <f>S30/T30*100</f>
        <v>3.9754871150219988</v>
      </c>
      <c r="V30" s="111">
        <f t="shared" si="5"/>
        <v>977</v>
      </c>
      <c r="W30" s="121">
        <f t="shared" si="5"/>
        <v>283</v>
      </c>
      <c r="X30" s="114">
        <v>6692</v>
      </c>
      <c r="Y30" s="129">
        <f>W30/X30*100</f>
        <v>4.2289300657501494</v>
      </c>
      <c r="Z30" s="120">
        <f t="shared" ref="Z30:AA30" si="6">Z28-Z29</f>
        <v>530</v>
      </c>
      <c r="AA30" s="116">
        <f t="shared" si="6"/>
        <v>334</v>
      </c>
      <c r="AB30" s="114">
        <v>7252</v>
      </c>
      <c r="AC30" s="129">
        <f>AA30/AB30*100</f>
        <v>4.6056260341974635</v>
      </c>
      <c r="AD30" s="111">
        <f t="shared" ref="AD30:AE30" si="7">AD28-AD29</f>
        <v>513.40000000000146</v>
      </c>
      <c r="AE30" s="116">
        <f t="shared" si="7"/>
        <v>286</v>
      </c>
      <c r="AF30" s="118">
        <v>7305</v>
      </c>
      <c r="AG30" s="129">
        <f>AE30/AF30*100</f>
        <v>3.9151266255989046</v>
      </c>
      <c r="AH30" s="102">
        <f>AH28-AH29</f>
        <v>1433</v>
      </c>
      <c r="AI30" s="73">
        <f t="shared" ref="AI30" si="8">AI28-AI29</f>
        <v>333</v>
      </c>
      <c r="AJ30" s="136">
        <v>16257</v>
      </c>
      <c r="AK30" s="129">
        <f>AI30/AJ30*100</f>
        <v>2.0483484037645319</v>
      </c>
      <c r="AL30" s="109">
        <f>AL10+AL11+AL12+AL13+AL14+AL15+AL16+AL18+AL19+AL25+AL26+AL27</f>
        <v>1610.8879999999999</v>
      </c>
      <c r="AM30" s="157">
        <f t="shared" ref="AM30" si="9">AM10+AM11+AM12+AM13+AM14+AM15+AM16+AM18+AM19+AM25+AM26+AM27</f>
        <v>334.3</v>
      </c>
      <c r="AN30" s="157">
        <f>(T30+X30+AB30+AF30+AJ30)/5</f>
        <v>8774</v>
      </c>
      <c r="AO30" s="125">
        <f>AM30/AN30*100</f>
        <v>3.8101208114884892</v>
      </c>
      <c r="AP30" s="94"/>
    </row>
    <row r="31" spans="1:42" ht="16.5" thickBot="1">
      <c r="A31" s="56"/>
      <c r="B31" s="23"/>
      <c r="C31" s="23"/>
      <c r="D31" s="23"/>
      <c r="E31" s="248" t="s">
        <v>3</v>
      </c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</row>
    <row r="32" spans="1:42" ht="20.25" thickBot="1">
      <c r="A32" s="230" t="s">
        <v>95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2"/>
      <c r="N32" s="19"/>
      <c r="O32" s="19"/>
      <c r="P32" s="19"/>
      <c r="Q32" s="33"/>
      <c r="R32" s="19"/>
      <c r="S32" s="19"/>
      <c r="T32" s="19"/>
      <c r="U32" s="33"/>
      <c r="V32" s="19"/>
      <c r="W32" s="19"/>
      <c r="X32" s="19"/>
      <c r="Y32" s="19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1:42" ht="15">
      <c r="A33" s="233" t="s">
        <v>105</v>
      </c>
      <c r="B33" s="233"/>
      <c r="C33" s="233"/>
      <c r="D33" s="233"/>
      <c r="E33" s="18"/>
      <c r="F33" s="19"/>
      <c r="G33" s="19"/>
      <c r="H33" s="57"/>
      <c r="I33" s="57"/>
      <c r="J33" s="57"/>
      <c r="K33" s="19"/>
      <c r="L33" s="19"/>
      <c r="M33" s="19"/>
      <c r="N33" s="19"/>
      <c r="O33" s="19"/>
      <c r="P33" s="19"/>
      <c r="Q33" s="33"/>
      <c r="R33" s="19"/>
      <c r="S33" s="19"/>
      <c r="T33" s="19"/>
      <c r="U33" s="33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1:42" ht="15">
      <c r="A34" s="234"/>
      <c r="B34" s="234"/>
      <c r="C34" s="234"/>
      <c r="D34" s="234"/>
      <c r="E34" s="18"/>
      <c r="F34" s="19"/>
      <c r="G34" s="19"/>
      <c r="H34" s="57"/>
      <c r="I34" s="57"/>
      <c r="J34" s="57"/>
      <c r="K34" s="19"/>
      <c r="L34" s="19"/>
      <c r="M34" s="19"/>
      <c r="N34" s="19"/>
      <c r="O34" s="19"/>
      <c r="P34" s="19"/>
      <c r="Q34" s="33"/>
      <c r="R34" s="19"/>
      <c r="S34" s="19"/>
      <c r="T34" s="19"/>
      <c r="U34" s="33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34">
    <mergeCell ref="A32:M32"/>
    <mergeCell ref="A33:D34"/>
    <mergeCell ref="A8:M8"/>
    <mergeCell ref="A24:M24"/>
    <mergeCell ref="A28:M28"/>
    <mergeCell ref="A29:M29"/>
    <mergeCell ref="A30:M30"/>
    <mergeCell ref="E31:AF31"/>
    <mergeCell ref="N5:AP5"/>
    <mergeCell ref="N7:Q7"/>
    <mergeCell ref="R7:T7"/>
    <mergeCell ref="V7:Y7"/>
    <mergeCell ref="Z7:AC7"/>
    <mergeCell ref="AD7:AG7"/>
    <mergeCell ref="AH7:AK7"/>
    <mergeCell ref="AL7:AO7"/>
    <mergeCell ref="M5:M7"/>
    <mergeCell ref="A5:A7"/>
    <mergeCell ref="B5:B7"/>
    <mergeCell ref="C5:C7"/>
    <mergeCell ref="D5:D7"/>
    <mergeCell ref="E5:E7"/>
    <mergeCell ref="F5:G5"/>
    <mergeCell ref="H5:H7"/>
    <mergeCell ref="I5:I7"/>
    <mergeCell ref="J5:J7"/>
    <mergeCell ref="K5:K7"/>
    <mergeCell ref="L5:L7"/>
    <mergeCell ref="AL4:AO4"/>
    <mergeCell ref="M1:S1"/>
    <mergeCell ref="A2:S2"/>
    <mergeCell ref="A3:AJ3"/>
    <mergeCell ref="A4:M4"/>
    <mergeCell ref="N4:AK4"/>
  </mergeCells>
  <pageMargins left="0.70866141732283472" right="0.70866141732283472" top="0.74803149606299213" bottom="0.74803149606299213" header="0.31496062992125984" footer="0.31496062992125984"/>
  <pageSetup paperSize="8" scale="44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коэф.востребованности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Гавриленко</cp:lastModifiedBy>
  <cp:lastPrinted>2022-09-27T11:04:33Z</cp:lastPrinted>
  <dcterms:created xsi:type="dcterms:W3CDTF">2015-12-24T09:20:35Z</dcterms:created>
  <dcterms:modified xsi:type="dcterms:W3CDTF">2022-09-28T10:25:10Z</dcterms:modified>
</cp:coreProperties>
</file>