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4" yWindow="-14" windowWidth="17606" windowHeight="6371"/>
  </bookViews>
  <sheets>
    <sheet name="3 кв. 2023г." sheetId="32" r:id="rId1"/>
  </sheets>
  <definedNames>
    <definedName name="_xlnm.Print_Titles" localSheetId="0">'3 кв. 2023г.'!$10:$13</definedName>
  </definedNames>
  <calcPr calcId="125725"/>
</workbook>
</file>

<file path=xl/calcChain.xml><?xml version="1.0" encoding="utf-8"?>
<calcChain xmlns="http://schemas.openxmlformats.org/spreadsheetml/2006/main">
  <c r="AH147" i="32"/>
  <c r="AB145"/>
  <c r="R106"/>
  <c r="O106"/>
  <c r="F106"/>
  <c r="AA16"/>
  <c r="AB16" s="1"/>
  <c r="AB42"/>
  <c r="G145"/>
  <c r="G133"/>
  <c r="G107"/>
  <c r="G94"/>
  <c r="G73"/>
  <c r="G65"/>
  <c r="G63"/>
  <c r="G55"/>
  <c r="G52"/>
  <c r="AH71"/>
  <c r="AH65"/>
  <c r="AB52"/>
  <c r="AB55"/>
  <c r="AB61"/>
  <c r="AB63"/>
  <c r="AB65"/>
  <c r="AB71"/>
  <c r="AB96"/>
  <c r="AB94"/>
  <c r="AB136"/>
  <c r="AB133"/>
  <c r="AG128"/>
  <c r="AD128"/>
  <c r="AA128"/>
  <c r="H128"/>
  <c r="AC21"/>
  <c r="Z21"/>
  <c r="AO19"/>
  <c r="AL19"/>
  <c r="AI19"/>
  <c r="AG19"/>
  <c r="AF19"/>
  <c r="AD19"/>
  <c r="AC19"/>
  <c r="AA19"/>
  <c r="Z19"/>
  <c r="AB19" l="1"/>
  <c r="H76"/>
  <c r="I76"/>
  <c r="K76"/>
  <c r="L76"/>
  <c r="N76"/>
  <c r="O76"/>
  <c r="Q76"/>
  <c r="R76"/>
  <c r="T76"/>
  <c r="U76"/>
  <c r="W76"/>
  <c r="X76"/>
  <c r="Z76"/>
  <c r="AA76"/>
  <c r="AC76"/>
  <c r="AD76"/>
  <c r="AF76"/>
  <c r="AG76"/>
  <c r="AI76"/>
  <c r="AJ76"/>
  <c r="AL76"/>
  <c r="AM76"/>
  <c r="AP76"/>
  <c r="E78"/>
  <c r="F78"/>
  <c r="F76" s="1"/>
  <c r="E79"/>
  <c r="F79"/>
  <c r="E80"/>
  <c r="F80"/>
  <c r="E76" l="1"/>
  <c r="AH75" l="1"/>
  <c r="AB75"/>
  <c r="AH106"/>
  <c r="AE106"/>
  <c r="AG69"/>
  <c r="AH69" s="1"/>
  <c r="AE69"/>
  <c r="AB69"/>
  <c r="AG59"/>
  <c r="AH59" s="1"/>
  <c r="AE59"/>
  <c r="AB59"/>
  <c r="AH30"/>
  <c r="AB73" l="1"/>
  <c r="AF74"/>
  <c r="AH74" s="1"/>
  <c r="AH168" s="1"/>
  <c r="AE74"/>
  <c r="AE168" s="1"/>
  <c r="Y74"/>
  <c r="AB168"/>
  <c r="AJ168"/>
  <c r="X128"/>
  <c r="U128"/>
  <c r="R128"/>
  <c r="G167"/>
  <c r="G166"/>
  <c r="Y167"/>
  <c r="Y166"/>
  <c r="AO168"/>
  <c r="AN168"/>
  <c r="AM168"/>
  <c r="AL168"/>
  <c r="AK168"/>
  <c r="AI168"/>
  <c r="AG168"/>
  <c r="AF168"/>
  <c r="AD168"/>
  <c r="AC168"/>
  <c r="AA168"/>
  <c r="Z168"/>
  <c r="X168"/>
  <c r="W168"/>
  <c r="U168"/>
  <c r="T168"/>
  <c r="R168"/>
  <c r="Q168"/>
  <c r="O168"/>
  <c r="N168"/>
  <c r="L168"/>
  <c r="K168"/>
  <c r="I168"/>
  <c r="H168"/>
  <c r="AE163"/>
  <c r="AE160" s="1"/>
  <c r="AB163"/>
  <c r="AB160" s="1"/>
  <c r="AI27"/>
  <c r="AH29"/>
  <c r="AH27" s="1"/>
  <c r="W106"/>
  <c r="Q106"/>
  <c r="T106"/>
  <c r="J106"/>
  <c r="Z106"/>
  <c r="AB106" s="1"/>
  <c r="AI106"/>
  <c r="AL122"/>
  <c r="W122"/>
  <c r="T122"/>
  <c r="Q122"/>
  <c r="Q128" s="1"/>
  <c r="K122"/>
  <c r="N122"/>
  <c r="H122"/>
  <c r="Y106"/>
  <c r="V106"/>
  <c r="V30"/>
  <c r="V29"/>
  <c r="V28"/>
  <c r="P107"/>
  <c r="Y168" l="1"/>
  <c r="AK69"/>
  <c r="Y69"/>
  <c r="AQ59"/>
  <c r="AN59"/>
  <c r="AN163" s="1"/>
  <c r="AN160" s="1"/>
  <c r="Y59"/>
  <c r="V59"/>
  <c r="S59"/>
  <c r="P59"/>
  <c r="M59"/>
  <c r="AP113" l="1"/>
  <c r="AO113"/>
  <c r="AM113"/>
  <c r="AL113"/>
  <c r="AJ113"/>
  <c r="AI113"/>
  <c r="AG113"/>
  <c r="AF113"/>
  <c r="AD113"/>
  <c r="AC113"/>
  <c r="AA113"/>
  <c r="Z113"/>
  <c r="X113"/>
  <c r="W113"/>
  <c r="U113"/>
  <c r="T113"/>
  <c r="R113"/>
  <c r="Q113"/>
  <c r="O113"/>
  <c r="N113"/>
  <c r="L113"/>
  <c r="K113"/>
  <c r="I113"/>
  <c r="H113"/>
  <c r="F101"/>
  <c r="AP19"/>
  <c r="AO163"/>
  <c r="AO160" s="1"/>
  <c r="AP17"/>
  <c r="AO17"/>
  <c r="AM17"/>
  <c r="AL17"/>
  <c r="AJ17"/>
  <c r="AI17"/>
  <c r="AG17"/>
  <c r="AF17"/>
  <c r="AD17"/>
  <c r="AC17"/>
  <c r="AA17"/>
  <c r="Z17"/>
  <c r="X17"/>
  <c r="W17"/>
  <c r="U17"/>
  <c r="T17"/>
  <c r="R17"/>
  <c r="Q17"/>
  <c r="S17"/>
  <c r="S161" s="1"/>
  <c r="S18"/>
  <c r="S162" s="1"/>
  <c r="O17"/>
  <c r="N17"/>
  <c r="L17"/>
  <c r="K17"/>
  <c r="I17"/>
  <c r="H17"/>
  <c r="P101"/>
  <c r="M101"/>
  <c r="J101"/>
  <c r="AH101"/>
  <c r="AE101"/>
  <c r="AB101"/>
  <c r="Y101"/>
  <c r="V101"/>
  <c r="S101"/>
  <c r="AP55" l="1"/>
  <c r="AO55"/>
  <c r="AM55"/>
  <c r="AL55"/>
  <c r="AI55"/>
  <c r="AG55"/>
  <c r="AF55"/>
  <c r="AD55"/>
  <c r="AC55"/>
  <c r="AA55"/>
  <c r="Z55"/>
  <c r="X55"/>
  <c r="W55"/>
  <c r="U55"/>
  <c r="T55"/>
  <c r="R55"/>
  <c r="Q55"/>
  <c r="O55"/>
  <c r="N55"/>
  <c r="L55"/>
  <c r="K55"/>
  <c r="I55"/>
  <c r="H55"/>
  <c r="AP65" l="1"/>
  <c r="AO65"/>
  <c r="AP64"/>
  <c r="AO64"/>
  <c r="AP63"/>
  <c r="AO63"/>
  <c r="AP62"/>
  <c r="AO62"/>
  <c r="AM65"/>
  <c r="AL65"/>
  <c r="AM64"/>
  <c r="AL64"/>
  <c r="AM63"/>
  <c r="AL63"/>
  <c r="AM62"/>
  <c r="AL62"/>
  <c r="AI65"/>
  <c r="AJ64"/>
  <c r="AI64"/>
  <c r="AJ63"/>
  <c r="AI63"/>
  <c r="AJ62"/>
  <c r="AI62"/>
  <c r="AG65"/>
  <c r="AF65"/>
  <c r="AG64"/>
  <c r="AF64"/>
  <c r="AH64" s="1"/>
  <c r="AG63"/>
  <c r="AG29" s="1"/>
  <c r="AG27" s="1"/>
  <c r="AF63"/>
  <c r="AF29" s="1"/>
  <c r="AF27" s="1"/>
  <c r="AG62"/>
  <c r="AF62"/>
  <c r="AD65"/>
  <c r="AC65"/>
  <c r="AD64"/>
  <c r="AC64"/>
  <c r="AD63"/>
  <c r="AC63"/>
  <c r="AD62"/>
  <c r="AC62"/>
  <c r="AA65"/>
  <c r="Z65"/>
  <c r="AA64"/>
  <c r="Z64"/>
  <c r="AA63"/>
  <c r="Z63"/>
  <c r="AA62"/>
  <c r="Z62"/>
  <c r="X65"/>
  <c r="W65"/>
  <c r="X64"/>
  <c r="W64"/>
  <c r="X63"/>
  <c r="W63"/>
  <c r="X62"/>
  <c r="W62"/>
  <c r="U65"/>
  <c r="T65"/>
  <c r="U64"/>
  <c r="T64"/>
  <c r="U63"/>
  <c r="T63"/>
  <c r="U62"/>
  <c r="T62"/>
  <c r="R65"/>
  <c r="Q65"/>
  <c r="R64"/>
  <c r="Q64"/>
  <c r="R63"/>
  <c r="Q63"/>
  <c r="R62"/>
  <c r="Q62"/>
  <c r="O65"/>
  <c r="N65"/>
  <c r="O64"/>
  <c r="N64"/>
  <c r="O63"/>
  <c r="N63"/>
  <c r="O62"/>
  <c r="N62"/>
  <c r="L65"/>
  <c r="K65"/>
  <c r="L64"/>
  <c r="K64"/>
  <c r="L63"/>
  <c r="K63"/>
  <c r="L62"/>
  <c r="K62"/>
  <c r="I65"/>
  <c r="H65"/>
  <c r="I64"/>
  <c r="H64"/>
  <c r="I63"/>
  <c r="H63"/>
  <c r="I62"/>
  <c r="H62"/>
  <c r="F62"/>
  <c r="E62"/>
  <c r="E75"/>
  <c r="E65" s="1"/>
  <c r="AK75"/>
  <c r="F74"/>
  <c r="F168" s="1"/>
  <c r="E74"/>
  <c r="F73"/>
  <c r="E73"/>
  <c r="AP71"/>
  <c r="AO71"/>
  <c r="AM71"/>
  <c r="AL71"/>
  <c r="AJ71"/>
  <c r="AJ75" s="1"/>
  <c r="AI71"/>
  <c r="AG71"/>
  <c r="AF71"/>
  <c r="AD71"/>
  <c r="AC71"/>
  <c r="AA71"/>
  <c r="Z71"/>
  <c r="X71"/>
  <c r="W71"/>
  <c r="U71"/>
  <c r="T71"/>
  <c r="R71"/>
  <c r="Q71"/>
  <c r="O71"/>
  <c r="N71"/>
  <c r="L71"/>
  <c r="K71"/>
  <c r="I71"/>
  <c r="H71"/>
  <c r="F69"/>
  <c r="F66" s="1"/>
  <c r="F68"/>
  <c r="E68"/>
  <c r="AP66"/>
  <c r="AP61" s="1"/>
  <c r="AO66"/>
  <c r="AM66"/>
  <c r="AM61" s="1"/>
  <c r="AL66"/>
  <c r="AJ66"/>
  <c r="AI66"/>
  <c r="AG66"/>
  <c r="AF66"/>
  <c r="AH66" s="1"/>
  <c r="AD66"/>
  <c r="AC66"/>
  <c r="AA66"/>
  <c r="Z66"/>
  <c r="X66"/>
  <c r="W66"/>
  <c r="U66"/>
  <c r="U61" s="1"/>
  <c r="T66"/>
  <c r="T61" s="1"/>
  <c r="R66"/>
  <c r="R61" s="1"/>
  <c r="Q66"/>
  <c r="Q61" s="1"/>
  <c r="O66"/>
  <c r="O61" s="1"/>
  <c r="N66"/>
  <c r="N61" s="1"/>
  <c r="L66"/>
  <c r="L61" s="1"/>
  <c r="K66"/>
  <c r="K61" s="1"/>
  <c r="I66"/>
  <c r="I61" s="1"/>
  <c r="H66"/>
  <c r="H61" s="1"/>
  <c r="Y66" l="1"/>
  <c r="AO61"/>
  <c r="E63"/>
  <c r="Y71"/>
  <c r="Y64"/>
  <c r="F63"/>
  <c r="AJ55"/>
  <c r="F75"/>
  <c r="F65" s="1"/>
  <c r="AC61"/>
  <c r="AE71"/>
  <c r="E168"/>
  <c r="G168" s="1"/>
  <c r="X61"/>
  <c r="AA61"/>
  <c r="AD61"/>
  <c r="AG61"/>
  <c r="F64"/>
  <c r="W61"/>
  <c r="Z61"/>
  <c r="AF61"/>
  <c r="AH61" s="1"/>
  <c r="AI61"/>
  <c r="AL61"/>
  <c r="AJ61"/>
  <c r="AJ65"/>
  <c r="E71"/>
  <c r="G74"/>
  <c r="AE66"/>
  <c r="F71"/>
  <c r="E69"/>
  <c r="G69" s="1"/>
  <c r="E64" l="1"/>
  <c r="G64" s="1"/>
  <c r="G71"/>
  <c r="F61"/>
  <c r="Y61"/>
  <c r="E66"/>
  <c r="G66" s="1"/>
  <c r="E61" l="1"/>
  <c r="AP21"/>
  <c r="I21"/>
  <c r="F42" l="1"/>
  <c r="F19" s="1"/>
  <c r="AP138"/>
  <c r="AP166" l="1"/>
  <c r="AP167"/>
  <c r="AP168"/>
  <c r="AP156"/>
  <c r="AQ156"/>
  <c r="AP157"/>
  <c r="AQ157"/>
  <c r="AP158"/>
  <c r="AO156"/>
  <c r="AO157"/>
  <c r="N21" l="1"/>
  <c r="N96" s="1"/>
  <c r="M141" l="1"/>
  <c r="N141"/>
  <c r="S141"/>
  <c r="V141"/>
  <c r="Y141"/>
  <c r="AP141"/>
  <c r="AQ141"/>
  <c r="AP119"/>
  <c r="AM119"/>
  <c r="AL119"/>
  <c r="AJ119"/>
  <c r="AI119"/>
  <c r="AN122"/>
  <c r="AK122"/>
  <c r="AK119" l="1"/>
  <c r="AP125"/>
  <c r="AP155"/>
  <c r="AN119"/>
  <c r="F36"/>
  <c r="F59" l="1"/>
  <c r="AQ101"/>
  <c r="AO169"/>
  <c r="AN169"/>
  <c r="AM169"/>
  <c r="AL169"/>
  <c r="AK169"/>
  <c r="AJ169"/>
  <c r="AI169"/>
  <c r="AE169"/>
  <c r="AD169"/>
  <c r="Y169"/>
  <c r="X169"/>
  <c r="W169"/>
  <c r="V169"/>
  <c r="U169"/>
  <c r="T169"/>
  <c r="S169"/>
  <c r="R169"/>
  <c r="Q169"/>
  <c r="O169"/>
  <c r="N169"/>
  <c r="L169"/>
  <c r="K169"/>
  <c r="I169"/>
  <c r="H169"/>
  <c r="S168"/>
  <c r="P168"/>
  <c r="M168"/>
  <c r="J168"/>
  <c r="AO167"/>
  <c r="AN167"/>
  <c r="AM167"/>
  <c r="AL167"/>
  <c r="AK167"/>
  <c r="AJ167"/>
  <c r="AI167"/>
  <c r="AH167"/>
  <c r="AG167"/>
  <c r="AF167"/>
  <c r="AE167"/>
  <c r="AD167"/>
  <c r="AC167"/>
  <c r="AB167"/>
  <c r="AA167"/>
  <c r="Z167"/>
  <c r="X167"/>
  <c r="W167"/>
  <c r="U167"/>
  <c r="T167"/>
  <c r="S167"/>
  <c r="R167"/>
  <c r="Q167"/>
  <c r="O167"/>
  <c r="N167"/>
  <c r="L167"/>
  <c r="K167"/>
  <c r="I167"/>
  <c r="H167"/>
  <c r="AO166"/>
  <c r="AN166"/>
  <c r="AN165" s="1"/>
  <c r="AM166"/>
  <c r="AL166"/>
  <c r="AK166"/>
  <c r="AJ166"/>
  <c r="AI166"/>
  <c r="AH166"/>
  <c r="AH165" s="1"/>
  <c r="AG166"/>
  <c r="AF166"/>
  <c r="AF165" s="1"/>
  <c r="AE166"/>
  <c r="AD166"/>
  <c r="AC166"/>
  <c r="AB166"/>
  <c r="AA166"/>
  <c r="Z166"/>
  <c r="X166"/>
  <c r="W166"/>
  <c r="U166"/>
  <c r="U165" s="1"/>
  <c r="T166"/>
  <c r="S166"/>
  <c r="S165" s="1"/>
  <c r="R166"/>
  <c r="Q166"/>
  <c r="Q165" s="1"/>
  <c r="O166"/>
  <c r="N166"/>
  <c r="N165" s="1"/>
  <c r="L166"/>
  <c r="K166"/>
  <c r="K165" s="1"/>
  <c r="I166"/>
  <c r="I165" s="1"/>
  <c r="H166"/>
  <c r="H165" s="1"/>
  <c r="F166"/>
  <c r="E166"/>
  <c r="O165"/>
  <c r="AO164"/>
  <c r="AN164"/>
  <c r="AM164"/>
  <c r="AL164"/>
  <c r="AK164"/>
  <c r="AJ164"/>
  <c r="AI164"/>
  <c r="AH164"/>
  <c r="AG164"/>
  <c r="AF164"/>
  <c r="AE164"/>
  <c r="AD164"/>
  <c r="AC164"/>
  <c r="AB164"/>
  <c r="AA164"/>
  <c r="Z164"/>
  <c r="Y164"/>
  <c r="X164"/>
  <c r="W164"/>
  <c r="V164"/>
  <c r="U164"/>
  <c r="T164"/>
  <c r="S164"/>
  <c r="R164"/>
  <c r="Q164"/>
  <c r="O164"/>
  <c r="N164"/>
  <c r="L164"/>
  <c r="K164"/>
  <c r="I164"/>
  <c r="H164"/>
  <c r="F164"/>
  <c r="E164"/>
  <c r="E161"/>
  <c r="AP159"/>
  <c r="V159"/>
  <c r="S159"/>
  <c r="AN158"/>
  <c r="AM158"/>
  <c r="AL158"/>
  <c r="AK158"/>
  <c r="AJ158"/>
  <c r="AI158"/>
  <c r="AG158"/>
  <c r="AD158"/>
  <c r="AC158"/>
  <c r="AC155" s="1"/>
  <c r="AA158"/>
  <c r="Z158"/>
  <c r="X158"/>
  <c r="U158"/>
  <c r="T158"/>
  <c r="T155" s="1"/>
  <c r="R158"/>
  <c r="Q158"/>
  <c r="Q155" s="1"/>
  <c r="O158"/>
  <c r="N158"/>
  <c r="L158"/>
  <c r="K158"/>
  <c r="K155" s="1"/>
  <c r="I158"/>
  <c r="H158"/>
  <c r="H155" s="1"/>
  <c r="AN157"/>
  <c r="AK157"/>
  <c r="AH157"/>
  <c r="AE157"/>
  <c r="AB157"/>
  <c r="AN155"/>
  <c r="AI155"/>
  <c r="AO154"/>
  <c r="AN154"/>
  <c r="AM154"/>
  <c r="AL154"/>
  <c r="AK154"/>
  <c r="AJ154"/>
  <c r="AI154"/>
  <c r="AH154"/>
  <c r="AG154"/>
  <c r="AF154"/>
  <c r="AE154"/>
  <c r="AD154"/>
  <c r="AC154"/>
  <c r="AB154"/>
  <c r="AA154"/>
  <c r="Z154"/>
  <c r="Y154"/>
  <c r="X154"/>
  <c r="W154"/>
  <c r="V154"/>
  <c r="U154"/>
  <c r="T154"/>
  <c r="S154"/>
  <c r="R154"/>
  <c r="Q154"/>
  <c r="O154"/>
  <c r="N154"/>
  <c r="L154"/>
  <c r="K154"/>
  <c r="I154"/>
  <c r="H154"/>
  <c r="F154"/>
  <c r="E154"/>
  <c r="AP153"/>
  <c r="Y152"/>
  <c r="V152"/>
  <c r="S152"/>
  <c r="AO151"/>
  <c r="AN151"/>
  <c r="AM151"/>
  <c r="AL151"/>
  <c r="AK151"/>
  <c r="AJ151"/>
  <c r="AI151"/>
  <c r="AH151"/>
  <c r="AG151"/>
  <c r="AF151"/>
  <c r="AE151"/>
  <c r="AD151"/>
  <c r="AC151"/>
  <c r="AB151"/>
  <c r="AA151"/>
  <c r="Z151"/>
  <c r="Y151"/>
  <c r="X151"/>
  <c r="W151"/>
  <c r="V151"/>
  <c r="U151"/>
  <c r="T151"/>
  <c r="S151"/>
  <c r="R151"/>
  <c r="Q151"/>
  <c r="O151"/>
  <c r="N151"/>
  <c r="L151"/>
  <c r="K151"/>
  <c r="H151"/>
  <c r="F151"/>
  <c r="E151"/>
  <c r="S147"/>
  <c r="AM140"/>
  <c r="AG140"/>
  <c r="AD140"/>
  <c r="AD137" s="1"/>
  <c r="AA140"/>
  <c r="X140"/>
  <c r="X137" s="1"/>
  <c r="U140"/>
  <c r="U137" s="1"/>
  <c r="R140"/>
  <c r="R137" s="1"/>
  <c r="O140"/>
  <c r="O137" s="1"/>
  <c r="L140"/>
  <c r="L137" s="1"/>
  <c r="I140"/>
  <c r="I137" s="1"/>
  <c r="AO130"/>
  <c r="AM130"/>
  <c r="AL130"/>
  <c r="AJ130"/>
  <c r="AI130"/>
  <c r="AG130"/>
  <c r="AF130"/>
  <c r="AD130"/>
  <c r="AC130"/>
  <c r="AA130"/>
  <c r="Z130"/>
  <c r="X130"/>
  <c r="W130"/>
  <c r="U130"/>
  <c r="T130"/>
  <c r="R130"/>
  <c r="Q130"/>
  <c r="O130"/>
  <c r="N130"/>
  <c r="L130"/>
  <c r="K130"/>
  <c r="I130"/>
  <c r="H130"/>
  <c r="F130"/>
  <c r="E130"/>
  <c r="F129"/>
  <c r="E129"/>
  <c r="AL128"/>
  <c r="AI128"/>
  <c r="AC128"/>
  <c r="Z128"/>
  <c r="T128"/>
  <c r="N128"/>
  <c r="L128"/>
  <c r="K128"/>
  <c r="I128"/>
  <c r="AO127"/>
  <c r="AM127"/>
  <c r="AL127"/>
  <c r="AJ127"/>
  <c r="AI127"/>
  <c r="AG127"/>
  <c r="AF127"/>
  <c r="AD127"/>
  <c r="AC127"/>
  <c r="AA127"/>
  <c r="Z127"/>
  <c r="X127"/>
  <c r="W127"/>
  <c r="U127"/>
  <c r="T127"/>
  <c r="R127"/>
  <c r="Q127"/>
  <c r="O127"/>
  <c r="N127"/>
  <c r="L127"/>
  <c r="K127"/>
  <c r="I127"/>
  <c r="H127"/>
  <c r="AO126"/>
  <c r="AM126"/>
  <c r="AL126"/>
  <c r="AJ126"/>
  <c r="AI126"/>
  <c r="AG126"/>
  <c r="AF126"/>
  <c r="AD126"/>
  <c r="AC126"/>
  <c r="AA126"/>
  <c r="Z126"/>
  <c r="X126"/>
  <c r="W126"/>
  <c r="U126"/>
  <c r="T126"/>
  <c r="R126"/>
  <c r="Q126"/>
  <c r="O126"/>
  <c r="O125" s="1"/>
  <c r="N126"/>
  <c r="L126"/>
  <c r="K126"/>
  <c r="I126"/>
  <c r="H126"/>
  <c r="F126"/>
  <c r="E126"/>
  <c r="F123"/>
  <c r="E123"/>
  <c r="AF158"/>
  <c r="AE122"/>
  <c r="AB122"/>
  <c r="W158"/>
  <c r="W155" s="1"/>
  <c r="V122"/>
  <c r="S122"/>
  <c r="P122"/>
  <c r="M122"/>
  <c r="J122"/>
  <c r="F122"/>
  <c r="F128" s="1"/>
  <c r="F121"/>
  <c r="E121"/>
  <c r="E127" s="1"/>
  <c r="AG119"/>
  <c r="AD119"/>
  <c r="AC119"/>
  <c r="AA119"/>
  <c r="Z119"/>
  <c r="X119"/>
  <c r="U119"/>
  <c r="T119"/>
  <c r="R119"/>
  <c r="Q119"/>
  <c r="O119"/>
  <c r="N119"/>
  <c r="L119"/>
  <c r="K119"/>
  <c r="I119"/>
  <c r="H119"/>
  <c r="AO114"/>
  <c r="AL114"/>
  <c r="AI114"/>
  <c r="AF114"/>
  <c r="AC114"/>
  <c r="Z114"/>
  <c r="W114"/>
  <c r="T114"/>
  <c r="Q114"/>
  <c r="O114"/>
  <c r="N114"/>
  <c r="L114"/>
  <c r="K114"/>
  <c r="I114"/>
  <c r="H114"/>
  <c r="F114"/>
  <c r="E114"/>
  <c r="P113"/>
  <c r="F113"/>
  <c r="E113"/>
  <c r="AP112"/>
  <c r="AM112"/>
  <c r="AL112"/>
  <c r="AJ112"/>
  <c r="AG112"/>
  <c r="AD112"/>
  <c r="AA112"/>
  <c r="X112"/>
  <c r="U112"/>
  <c r="R112"/>
  <c r="O112"/>
  <c r="L112"/>
  <c r="AP111"/>
  <c r="AO111"/>
  <c r="AM111"/>
  <c r="AL111"/>
  <c r="AJ111"/>
  <c r="AI111"/>
  <c r="AG111"/>
  <c r="AF111"/>
  <c r="AD111"/>
  <c r="AC111"/>
  <c r="AA111"/>
  <c r="Z111"/>
  <c r="X111"/>
  <c r="W111"/>
  <c r="U111"/>
  <c r="T111"/>
  <c r="R111"/>
  <c r="Q111"/>
  <c r="O111"/>
  <c r="N111"/>
  <c r="L111"/>
  <c r="K111"/>
  <c r="I111"/>
  <c r="H111"/>
  <c r="AO110"/>
  <c r="AL110"/>
  <c r="AI110"/>
  <c r="AF110"/>
  <c r="AC110"/>
  <c r="Z110"/>
  <c r="W110"/>
  <c r="T110"/>
  <c r="Q110"/>
  <c r="O110"/>
  <c r="N110"/>
  <c r="L110"/>
  <c r="K110"/>
  <c r="H110"/>
  <c r="F110"/>
  <c r="E110"/>
  <c r="F107"/>
  <c r="E107"/>
  <c r="F105"/>
  <c r="E105"/>
  <c r="AP103"/>
  <c r="AM103"/>
  <c r="AL103"/>
  <c r="AJ103"/>
  <c r="AG103"/>
  <c r="AD103"/>
  <c r="AA103"/>
  <c r="X103"/>
  <c r="U103"/>
  <c r="R103"/>
  <c r="O103"/>
  <c r="L103"/>
  <c r="E101"/>
  <c r="F100"/>
  <c r="E100"/>
  <c r="E111" s="1"/>
  <c r="AP98"/>
  <c r="AO98"/>
  <c r="AM98"/>
  <c r="AL98"/>
  <c r="AJ98"/>
  <c r="AI98"/>
  <c r="AG98"/>
  <c r="AF98"/>
  <c r="AD98"/>
  <c r="AC98"/>
  <c r="AA98"/>
  <c r="Z98"/>
  <c r="X98"/>
  <c r="W98"/>
  <c r="U98"/>
  <c r="T98"/>
  <c r="R98"/>
  <c r="Q98"/>
  <c r="O98"/>
  <c r="N98"/>
  <c r="L98"/>
  <c r="K98"/>
  <c r="I98"/>
  <c r="H98"/>
  <c r="F98"/>
  <c r="AP96"/>
  <c r="AP136" s="1"/>
  <c r="AP147" s="1"/>
  <c r="Y96"/>
  <c r="Y136" s="1"/>
  <c r="Y147" s="1"/>
  <c r="V96"/>
  <c r="S96"/>
  <c r="F90"/>
  <c r="E90"/>
  <c r="F89"/>
  <c r="F87" s="1"/>
  <c r="E89"/>
  <c r="AP87"/>
  <c r="AO87"/>
  <c r="AM87"/>
  <c r="AL87"/>
  <c r="AJ87"/>
  <c r="AI87"/>
  <c r="AG87"/>
  <c r="AF87"/>
  <c r="AD87"/>
  <c r="AC87"/>
  <c r="AA87"/>
  <c r="Z87"/>
  <c r="X87"/>
  <c r="W87"/>
  <c r="U87"/>
  <c r="T87"/>
  <c r="R87"/>
  <c r="Q87"/>
  <c r="O87"/>
  <c r="N87"/>
  <c r="L87"/>
  <c r="K87"/>
  <c r="I87"/>
  <c r="H87"/>
  <c r="F85"/>
  <c r="E85"/>
  <c r="F84"/>
  <c r="E84"/>
  <c r="AP82"/>
  <c r="AM82"/>
  <c r="AL82"/>
  <c r="AJ82"/>
  <c r="AI82"/>
  <c r="AG82"/>
  <c r="AF82"/>
  <c r="AD82"/>
  <c r="AC82"/>
  <c r="AA82"/>
  <c r="Z82"/>
  <c r="X82"/>
  <c r="W82"/>
  <c r="U82"/>
  <c r="T82"/>
  <c r="R82"/>
  <c r="Q82"/>
  <c r="O82"/>
  <c r="N82"/>
  <c r="L82"/>
  <c r="K82"/>
  <c r="I82"/>
  <c r="H82"/>
  <c r="E82"/>
  <c r="E167"/>
  <c r="AF56"/>
  <c r="Z53"/>
  <c r="F58"/>
  <c r="E58"/>
  <c r="E162" s="1"/>
  <c r="AP56"/>
  <c r="AO56"/>
  <c r="AM56"/>
  <c r="AL56"/>
  <c r="AJ56"/>
  <c r="AI56"/>
  <c r="AG56"/>
  <c r="AD56"/>
  <c r="AD50" s="1"/>
  <c r="AC56"/>
  <c r="AA56"/>
  <c r="X56"/>
  <c r="W56"/>
  <c r="U56"/>
  <c r="U50" s="1"/>
  <c r="T56"/>
  <c r="R56"/>
  <c r="Q56"/>
  <c r="O56"/>
  <c r="O50" s="1"/>
  <c r="N56"/>
  <c r="L56"/>
  <c r="K56"/>
  <c r="I56"/>
  <c r="I22" s="1"/>
  <c r="H56"/>
  <c r="F55"/>
  <c r="E55"/>
  <c r="AP53"/>
  <c r="AO53"/>
  <c r="AM53"/>
  <c r="AL53"/>
  <c r="AJ53"/>
  <c r="AI53"/>
  <c r="AG53"/>
  <c r="AD53"/>
  <c r="AA53"/>
  <c r="X53"/>
  <c r="W53"/>
  <c r="U53"/>
  <c r="T53"/>
  <c r="R53"/>
  <c r="Q53"/>
  <c r="O53"/>
  <c r="N53"/>
  <c r="L53"/>
  <c r="K53"/>
  <c r="I53"/>
  <c r="H53"/>
  <c r="AP52"/>
  <c r="AO52"/>
  <c r="AM52"/>
  <c r="AL52"/>
  <c r="AJ52"/>
  <c r="AI52"/>
  <c r="AG52"/>
  <c r="AF52"/>
  <c r="AD52"/>
  <c r="AC52"/>
  <c r="AA52"/>
  <c r="Z52"/>
  <c r="X52"/>
  <c r="W52"/>
  <c r="U52"/>
  <c r="T52"/>
  <c r="R52"/>
  <c r="Q52"/>
  <c r="O52"/>
  <c r="N52"/>
  <c r="L52"/>
  <c r="K52"/>
  <c r="I52"/>
  <c r="H52"/>
  <c r="AP51"/>
  <c r="AO51"/>
  <c r="AM51"/>
  <c r="AL51"/>
  <c r="AJ51"/>
  <c r="AI51"/>
  <c r="AG51"/>
  <c r="AF51"/>
  <c r="AD51"/>
  <c r="AC51"/>
  <c r="AA51"/>
  <c r="Z51"/>
  <c r="X51"/>
  <c r="W51"/>
  <c r="U51"/>
  <c r="T51"/>
  <c r="R51"/>
  <c r="Q51"/>
  <c r="O51"/>
  <c r="N51"/>
  <c r="L51"/>
  <c r="K51"/>
  <c r="I51"/>
  <c r="H51"/>
  <c r="F51"/>
  <c r="E51"/>
  <c r="AG50"/>
  <c r="X50"/>
  <c r="Q50"/>
  <c r="I50"/>
  <c r="F48"/>
  <c r="E48"/>
  <c r="F47"/>
  <c r="E47"/>
  <c r="AJ46"/>
  <c r="AJ44" s="1"/>
  <c r="AP44"/>
  <c r="AO44"/>
  <c r="AM44"/>
  <c r="AL44"/>
  <c r="AI44"/>
  <c r="AG44"/>
  <c r="AF44"/>
  <c r="AD44"/>
  <c r="AC44"/>
  <c r="AA44"/>
  <c r="X44"/>
  <c r="W44"/>
  <c r="U44"/>
  <c r="T44"/>
  <c r="R44"/>
  <c r="Q44"/>
  <c r="O44"/>
  <c r="N44"/>
  <c r="L44"/>
  <c r="K44"/>
  <c r="I44"/>
  <c r="H44"/>
  <c r="E42"/>
  <c r="G42" s="1"/>
  <c r="AJ41"/>
  <c r="AJ39" s="1"/>
  <c r="E41"/>
  <c r="AP39"/>
  <c r="AO39"/>
  <c r="AM39"/>
  <c r="AL39"/>
  <c r="AI39"/>
  <c r="AG39"/>
  <c r="AF39"/>
  <c r="AD39"/>
  <c r="AC39"/>
  <c r="AA39"/>
  <c r="AB39" s="1"/>
  <c r="Z39"/>
  <c r="X39"/>
  <c r="W39"/>
  <c r="U39"/>
  <c r="T39"/>
  <c r="R39"/>
  <c r="Q39"/>
  <c r="O39"/>
  <c r="N39"/>
  <c r="L39"/>
  <c r="K39"/>
  <c r="I39"/>
  <c r="H39"/>
  <c r="E39"/>
  <c r="E16" s="1"/>
  <c r="F37"/>
  <c r="E37"/>
  <c r="E36"/>
  <c r="AJ35"/>
  <c r="AJ33" s="1"/>
  <c r="F35"/>
  <c r="AP33"/>
  <c r="AO33"/>
  <c r="AM33"/>
  <c r="AL33"/>
  <c r="AI33"/>
  <c r="AG33"/>
  <c r="AF33"/>
  <c r="AF16" s="1"/>
  <c r="AH16" s="1"/>
  <c r="AD33"/>
  <c r="AC33"/>
  <c r="AA33"/>
  <c r="Z33"/>
  <c r="X33"/>
  <c r="W33"/>
  <c r="U33"/>
  <c r="T33"/>
  <c r="R33"/>
  <c r="Q33"/>
  <c r="O33"/>
  <c r="N33"/>
  <c r="L33"/>
  <c r="K33"/>
  <c r="I33"/>
  <c r="H33"/>
  <c r="F31"/>
  <c r="E31"/>
  <c r="AJ140"/>
  <c r="AJ137" s="1"/>
  <c r="F30"/>
  <c r="E30"/>
  <c r="E27" s="1"/>
  <c r="AM29"/>
  <c r="AM27" s="1"/>
  <c r="AL29"/>
  <c r="AJ29"/>
  <c r="AJ27" s="1"/>
  <c r="AI16"/>
  <c r="AG16"/>
  <c r="AD27"/>
  <c r="AC29"/>
  <c r="AC27" s="1"/>
  <c r="AA27"/>
  <c r="Z27"/>
  <c r="X29"/>
  <c r="X27" s="1"/>
  <c r="W29"/>
  <c r="W27" s="1"/>
  <c r="U29"/>
  <c r="U27" s="1"/>
  <c r="T29"/>
  <c r="T27" s="1"/>
  <c r="R29"/>
  <c r="R27" s="1"/>
  <c r="Q29"/>
  <c r="Q27" s="1"/>
  <c r="O29"/>
  <c r="O27" s="1"/>
  <c r="N29"/>
  <c r="N27" s="1"/>
  <c r="L29"/>
  <c r="L27" s="1"/>
  <c r="K29"/>
  <c r="K27" s="1"/>
  <c r="I29"/>
  <c r="I27" s="1"/>
  <c r="H29"/>
  <c r="H27" s="1"/>
  <c r="F27"/>
  <c r="F28"/>
  <c r="F17" s="1"/>
  <c r="F161" s="1"/>
  <c r="E28"/>
  <c r="AP27"/>
  <c r="AO27"/>
  <c r="AL27"/>
  <c r="AM25"/>
  <c r="AM19" s="1"/>
  <c r="AM163" s="1"/>
  <c r="AM160" s="1"/>
  <c r="AL25"/>
  <c r="AL163" s="1"/>
  <c r="AL160" s="1"/>
  <c r="AJ25"/>
  <c r="AI163"/>
  <c r="AI160" s="1"/>
  <c r="AG25"/>
  <c r="AG163" s="1"/>
  <c r="AG160" s="1"/>
  <c r="AF25"/>
  <c r="AF163" s="1"/>
  <c r="AF160" s="1"/>
  <c r="AC163"/>
  <c r="AC160" s="1"/>
  <c r="X25"/>
  <c r="W25"/>
  <c r="W19" s="1"/>
  <c r="W163" s="1"/>
  <c r="W160" s="1"/>
  <c r="U25"/>
  <c r="U19" s="1"/>
  <c r="T25"/>
  <c r="R25"/>
  <c r="Q25"/>
  <c r="O25"/>
  <c r="N25"/>
  <c r="N19" s="1"/>
  <c r="N163" s="1"/>
  <c r="L25"/>
  <c r="K25"/>
  <c r="I25"/>
  <c r="H25"/>
  <c r="H19" s="1"/>
  <c r="AP24"/>
  <c r="AP162" s="1"/>
  <c r="AO24"/>
  <c r="AO22" s="1"/>
  <c r="AO16" s="1"/>
  <c r="AM24"/>
  <c r="AM162" s="1"/>
  <c r="AL24"/>
  <c r="AJ24"/>
  <c r="AI24"/>
  <c r="AG24"/>
  <c r="AF24"/>
  <c r="AF162" s="1"/>
  <c r="AD24"/>
  <c r="AD162" s="1"/>
  <c r="AC24"/>
  <c r="AA24"/>
  <c r="Z24"/>
  <c r="Z162" s="1"/>
  <c r="X24"/>
  <c r="X162" s="1"/>
  <c r="W24"/>
  <c r="U24"/>
  <c r="T24"/>
  <c r="T162" s="1"/>
  <c r="R24"/>
  <c r="R162" s="1"/>
  <c r="Q24"/>
  <c r="Q162" s="1"/>
  <c r="O24"/>
  <c r="O162" s="1"/>
  <c r="N24"/>
  <c r="N162" s="1"/>
  <c r="L24"/>
  <c r="L162" s="1"/>
  <c r="K24"/>
  <c r="I24"/>
  <c r="I162" s="1"/>
  <c r="H24"/>
  <c r="F24"/>
  <c r="E24"/>
  <c r="H22"/>
  <c r="AO21"/>
  <c r="AN21"/>
  <c r="AM21"/>
  <c r="AL21"/>
  <c r="AK21"/>
  <c r="AJ21"/>
  <c r="AI21"/>
  <c r="AH21"/>
  <c r="AG21"/>
  <c r="AF21"/>
  <c r="AE21"/>
  <c r="AD21"/>
  <c r="AB21"/>
  <c r="AA21"/>
  <c r="X21"/>
  <c r="W21"/>
  <c r="U21"/>
  <c r="T21"/>
  <c r="R21"/>
  <c r="Q21"/>
  <c r="O21"/>
  <c r="N136"/>
  <c r="L21"/>
  <c r="K21"/>
  <c r="AP20"/>
  <c r="AO20"/>
  <c r="AI20"/>
  <c r="U20"/>
  <c r="I20"/>
  <c r="AQ19"/>
  <c r="AP163"/>
  <c r="AK19"/>
  <c r="AK163" s="1"/>
  <c r="AK160" s="1"/>
  <c r="AF140"/>
  <c r="AF137" s="1"/>
  <c r="Y19"/>
  <c r="P19"/>
  <c r="M19"/>
  <c r="J19"/>
  <c r="J163" s="1"/>
  <c r="AQ18"/>
  <c r="AQ162" s="1"/>
  <c r="AN18"/>
  <c r="AN162" s="1"/>
  <c r="AN152" s="1"/>
  <c r="AL162"/>
  <c r="AK18"/>
  <c r="AK162" s="1"/>
  <c r="AK152" s="1"/>
  <c r="AI162"/>
  <c r="AH162"/>
  <c r="AH152" s="1"/>
  <c r="AG162"/>
  <c r="AE18"/>
  <c r="AE162" s="1"/>
  <c r="AE152" s="1"/>
  <c r="AB18"/>
  <c r="AB162" s="1"/>
  <c r="AA162"/>
  <c r="Y18"/>
  <c r="Y162" s="1"/>
  <c r="V18"/>
  <c r="V162" s="1"/>
  <c r="U162"/>
  <c r="P18"/>
  <c r="P162" s="1"/>
  <c r="M18"/>
  <c r="M162" s="1"/>
  <c r="J18"/>
  <c r="J162" s="1"/>
  <c r="H162"/>
  <c r="G18"/>
  <c r="G162" s="1"/>
  <c r="AQ17"/>
  <c r="AQ161" s="1"/>
  <c r="AP161"/>
  <c r="AO161"/>
  <c r="AN17"/>
  <c r="AN161" s="1"/>
  <c r="AM161"/>
  <c r="AL161"/>
  <c r="AK17"/>
  <c r="AK161" s="1"/>
  <c r="AJ161"/>
  <c r="AI161"/>
  <c r="AH161"/>
  <c r="AG161"/>
  <c r="AF161"/>
  <c r="AE17"/>
  <c r="AE161" s="1"/>
  <c r="AD161"/>
  <c r="AC161"/>
  <c r="AB17"/>
  <c r="AB161" s="1"/>
  <c r="AA161"/>
  <c r="Z161"/>
  <c r="Y17"/>
  <c r="Y161" s="1"/>
  <c r="X161"/>
  <c r="W161"/>
  <c r="V17"/>
  <c r="V161" s="1"/>
  <c r="U161"/>
  <c r="T161"/>
  <c r="R161"/>
  <c r="Q161"/>
  <c r="P17"/>
  <c r="P161" s="1"/>
  <c r="O161"/>
  <c r="N161"/>
  <c r="M17"/>
  <c r="M161" s="1"/>
  <c r="L161"/>
  <c r="K161"/>
  <c r="J17"/>
  <c r="J161" s="1"/>
  <c r="I161"/>
  <c r="H161"/>
  <c r="G17"/>
  <c r="G161" s="1"/>
  <c r="E17"/>
  <c r="AQ16"/>
  <c r="AK16"/>
  <c r="AE16"/>
  <c r="Y16"/>
  <c r="P16"/>
  <c r="M16"/>
  <c r="J16"/>
  <c r="J160" s="1"/>
  <c r="AB152" l="1"/>
  <c r="AB165"/>
  <c r="S158"/>
  <c r="V158"/>
  <c r="Y158"/>
  <c r="I155"/>
  <c r="J155" s="1"/>
  <c r="J158"/>
  <c r="L155"/>
  <c r="M155" s="1"/>
  <c r="M158"/>
  <c r="O155"/>
  <c r="P158"/>
  <c r="L125"/>
  <c r="AD165"/>
  <c r="N20"/>
  <c r="W20"/>
  <c r="H50"/>
  <c r="K50"/>
  <c r="N50"/>
  <c r="T50"/>
  <c r="W50"/>
  <c r="K20"/>
  <c r="K19"/>
  <c r="K163" s="1"/>
  <c r="Q20"/>
  <c r="Q19"/>
  <c r="Q163" s="1"/>
  <c r="T20"/>
  <c r="T19"/>
  <c r="T163" s="1"/>
  <c r="I16"/>
  <c r="L16"/>
  <c r="L160" s="1"/>
  <c r="O16"/>
  <c r="R16"/>
  <c r="AM16"/>
  <c r="I19"/>
  <c r="I163" s="1"/>
  <c r="L20"/>
  <c r="L19"/>
  <c r="L163" s="1"/>
  <c r="O20"/>
  <c r="O19"/>
  <c r="O163" s="1"/>
  <c r="P163" s="1"/>
  <c r="R20"/>
  <c r="R19"/>
  <c r="R163" s="1"/>
  <c r="S163" s="1"/>
  <c r="U163"/>
  <c r="V19"/>
  <c r="V27"/>
  <c r="K16"/>
  <c r="K160" s="1"/>
  <c r="N16"/>
  <c r="Q16"/>
  <c r="Q92" s="1"/>
  <c r="X165"/>
  <c r="AL165"/>
  <c r="X20"/>
  <c r="X19"/>
  <c r="X163" s="1"/>
  <c r="AA163"/>
  <c r="AA160" s="1"/>
  <c r="AD163"/>
  <c r="AD160" s="1"/>
  <c r="AJ20"/>
  <c r="AJ19"/>
  <c r="AJ163" s="1"/>
  <c r="AJ160" s="1"/>
  <c r="AD16"/>
  <c r="AD92" s="1"/>
  <c r="AL16"/>
  <c r="AJ16"/>
  <c r="X16"/>
  <c r="X92" s="1"/>
  <c r="H16"/>
  <c r="W16"/>
  <c r="W92" s="1"/>
  <c r="AC16"/>
  <c r="T16"/>
  <c r="T160" s="1"/>
  <c r="U16"/>
  <c r="N147"/>
  <c r="Z165"/>
  <c r="AJ165"/>
  <c r="E25"/>
  <c r="AM137"/>
  <c r="AA137"/>
  <c r="AG137"/>
  <c r="AH137" s="1"/>
  <c r="AH140"/>
  <c r="T165"/>
  <c r="AI165"/>
  <c r="Q103"/>
  <c r="Q109" s="1"/>
  <c r="AJ125"/>
  <c r="AO50"/>
  <c r="AO92" s="1"/>
  <c r="AC103"/>
  <c r="R125"/>
  <c r="Q140"/>
  <c r="Q137" s="1"/>
  <c r="H20"/>
  <c r="AC20"/>
  <c r="H21"/>
  <c r="H96" s="1"/>
  <c r="H136" s="1"/>
  <c r="F21"/>
  <c r="AJ162"/>
  <c r="AC53"/>
  <c r="AE53" s="1"/>
  <c r="AF53"/>
  <c r="AH53" s="1"/>
  <c r="V50"/>
  <c r="Z56"/>
  <c r="Z50" s="1"/>
  <c r="AC50"/>
  <c r="AE50" s="1"/>
  <c r="AL50"/>
  <c r="AL109"/>
  <c r="AC125"/>
  <c r="AK128"/>
  <c r="AN103"/>
  <c r="AM165"/>
  <c r="F52"/>
  <c r="F94" s="1"/>
  <c r="F44" s="1"/>
  <c r="K103"/>
  <c r="K109" s="1"/>
  <c r="W103"/>
  <c r="W109" s="1"/>
  <c r="AI103"/>
  <c r="AI109" s="1"/>
  <c r="G113"/>
  <c r="F119"/>
  <c r="M119"/>
  <c r="S119"/>
  <c r="AB119"/>
  <c r="N125"/>
  <c r="F158"/>
  <c r="F155" s="1"/>
  <c r="L165"/>
  <c r="R165"/>
  <c r="W165"/>
  <c r="Y165" s="1"/>
  <c r="AA165"/>
  <c r="AG165"/>
  <c r="AK165"/>
  <c r="AJ50"/>
  <c r="AN112"/>
  <c r="J119"/>
  <c r="P119"/>
  <c r="V119"/>
  <c r="AE119"/>
  <c r="T125"/>
  <c r="Z125"/>
  <c r="AM125"/>
  <c r="X125"/>
  <c r="AD125"/>
  <c r="AE125" s="1"/>
  <c r="W162"/>
  <c r="R50"/>
  <c r="E35"/>
  <c r="E87"/>
  <c r="AK98"/>
  <c r="AI125"/>
  <c r="AK125" s="1"/>
  <c r="F53"/>
  <c r="L50"/>
  <c r="P50"/>
  <c r="F41"/>
  <c r="F39" s="1"/>
  <c r="F167"/>
  <c r="E122"/>
  <c r="Y122"/>
  <c r="I125"/>
  <c r="U125"/>
  <c r="AG125"/>
  <c r="Q125"/>
  <c r="AF128"/>
  <c r="AF125" s="1"/>
  <c r="AC162"/>
  <c r="AH19"/>
  <c r="AH163" s="1"/>
  <c r="AH160" s="1"/>
  <c r="AP165"/>
  <c r="L109"/>
  <c r="R109"/>
  <c r="X109"/>
  <c r="AD109"/>
  <c r="AP109"/>
  <c r="AP137"/>
  <c r="W119"/>
  <c r="Y119" s="1"/>
  <c r="H125"/>
  <c r="AL125"/>
  <c r="AP140"/>
  <c r="N155"/>
  <c r="AE61"/>
  <c r="AQ98"/>
  <c r="AF50"/>
  <c r="AH50" s="1"/>
  <c r="E106"/>
  <c r="E103" s="1"/>
  <c r="F25"/>
  <c r="F163" s="1"/>
  <c r="E52"/>
  <c r="E94" s="1"/>
  <c r="E133" s="1"/>
  <c r="E145" s="1"/>
  <c r="AA50"/>
  <c r="AB50" s="1"/>
  <c r="AN56"/>
  <c r="AF119"/>
  <c r="AH119" s="1"/>
  <c r="AH122"/>
  <c r="P125"/>
  <c r="AA125"/>
  <c r="K125"/>
  <c r="K162"/>
  <c r="AO162"/>
  <c r="AD20"/>
  <c r="AP22"/>
  <c r="AK53"/>
  <c r="AQ53"/>
  <c r="AI50"/>
  <c r="F56"/>
  <c r="E98"/>
  <c r="AE98"/>
  <c r="H103"/>
  <c r="N103"/>
  <c r="N109" s="1"/>
  <c r="T103"/>
  <c r="V103" s="1"/>
  <c r="Z103"/>
  <c r="AB103" s="1"/>
  <c r="AF103"/>
  <c r="AF109" s="1"/>
  <c r="AB158"/>
  <c r="AB155" s="1"/>
  <c r="Z155"/>
  <c r="AO103"/>
  <c r="AO109" s="1"/>
  <c r="AB53"/>
  <c r="AN53"/>
  <c r="S56"/>
  <c r="Y56"/>
  <c r="AQ56"/>
  <c r="F82"/>
  <c r="O109"/>
  <c r="U109"/>
  <c r="AA109"/>
  <c r="AG109"/>
  <c r="AM109"/>
  <c r="F111"/>
  <c r="S103"/>
  <c r="Y103"/>
  <c r="AE103"/>
  <c r="AO158"/>
  <c r="AQ122"/>
  <c r="AQ158" s="1"/>
  <c r="AO119"/>
  <c r="AN128"/>
  <c r="AE158"/>
  <c r="AE155" s="1"/>
  <c r="AN98"/>
  <c r="M56"/>
  <c r="K96"/>
  <c r="K136" s="1"/>
  <c r="K141"/>
  <c r="Q96"/>
  <c r="Q141"/>
  <c r="T96"/>
  <c r="T136" s="1"/>
  <c r="T141"/>
  <c r="W96"/>
  <c r="W136" s="1"/>
  <c r="W141"/>
  <c r="AB141"/>
  <c r="AD96"/>
  <c r="AD136" s="1"/>
  <c r="AD141"/>
  <c r="AF96"/>
  <c r="AF136" s="1"/>
  <c r="AF141"/>
  <c r="AH96"/>
  <c r="AH136" s="1"/>
  <c r="AH141"/>
  <c r="AJ96"/>
  <c r="AJ136" s="1"/>
  <c r="AJ148" s="1"/>
  <c r="AJ141"/>
  <c r="AL96"/>
  <c r="AL136" s="1"/>
  <c r="AL148" s="1"/>
  <c r="AL141"/>
  <c r="AN96"/>
  <c r="AN136" s="1"/>
  <c r="AN141"/>
  <c r="AH44"/>
  <c r="I96"/>
  <c r="I136" s="1"/>
  <c r="I141"/>
  <c r="L96"/>
  <c r="L136" s="1"/>
  <c r="L141"/>
  <c r="O96"/>
  <c r="O136" s="1"/>
  <c r="P136" s="1"/>
  <c r="O141"/>
  <c r="R96"/>
  <c r="R136" s="1"/>
  <c r="R141"/>
  <c r="U96"/>
  <c r="U136" s="1"/>
  <c r="U148" s="1"/>
  <c r="U159" s="1"/>
  <c r="U141"/>
  <c r="X96"/>
  <c r="X136" s="1"/>
  <c r="X148" s="1"/>
  <c r="X141"/>
  <c r="AA96"/>
  <c r="AA136" s="1"/>
  <c r="AA141"/>
  <c r="AC96"/>
  <c r="AC136" s="1"/>
  <c r="AC148" s="1"/>
  <c r="AC141"/>
  <c r="AE96"/>
  <c r="AE136" s="1"/>
  <c r="AE141"/>
  <c r="AG96"/>
  <c r="AG136" s="1"/>
  <c r="AG141"/>
  <c r="AI96"/>
  <c r="AI136" s="1"/>
  <c r="AI141"/>
  <c r="AK96"/>
  <c r="AK136" s="1"/>
  <c r="AK141"/>
  <c r="AM96"/>
  <c r="AM136" s="1"/>
  <c r="AM148" s="1"/>
  <c r="AM141"/>
  <c r="AO96"/>
  <c r="AO136" s="1"/>
  <c r="AO141"/>
  <c r="AK155"/>
  <c r="Z96"/>
  <c r="Z136" s="1"/>
  <c r="Z141"/>
  <c r="F33"/>
  <c r="E33"/>
  <c r="AM50"/>
  <c r="AN50" s="1"/>
  <c r="AP50"/>
  <c r="AJ109"/>
  <c r="AO165"/>
  <c r="G27"/>
  <c r="H140"/>
  <c r="H137" s="1"/>
  <c r="H163"/>
  <c r="N140"/>
  <c r="N137" s="1"/>
  <c r="T140"/>
  <c r="AL140"/>
  <c r="AL137" s="1"/>
  <c r="E59"/>
  <c r="E53" s="1"/>
  <c r="AC165"/>
  <c r="AE64"/>
  <c r="AE165" s="1"/>
  <c r="J141"/>
  <c r="I92"/>
  <c r="AG92"/>
  <c r="E93"/>
  <c r="E132" s="1"/>
  <c r="H93"/>
  <c r="H132" s="1"/>
  <c r="K93"/>
  <c r="K132" s="1"/>
  <c r="N93"/>
  <c r="N132" s="1"/>
  <c r="Q93"/>
  <c r="Q132" s="1"/>
  <c r="T93"/>
  <c r="T132" s="1"/>
  <c r="W93"/>
  <c r="W132" s="1"/>
  <c r="Z93"/>
  <c r="Z132" s="1"/>
  <c r="AC93"/>
  <c r="AC132" s="1"/>
  <c r="AF93"/>
  <c r="AF132" s="1"/>
  <c r="AI93"/>
  <c r="AI132" s="1"/>
  <c r="AL93"/>
  <c r="AL132" s="1"/>
  <c r="AO93"/>
  <c r="AO132" s="1"/>
  <c r="AO144" s="1"/>
  <c r="H94"/>
  <c r="N94"/>
  <c r="N133" s="1"/>
  <c r="Q94"/>
  <c r="Q133" s="1"/>
  <c r="T94"/>
  <c r="T133" s="1"/>
  <c r="W94"/>
  <c r="Z94"/>
  <c r="Z133" s="1"/>
  <c r="AC94"/>
  <c r="AC133" s="1"/>
  <c r="AF94"/>
  <c r="AF133" s="1"/>
  <c r="AI94"/>
  <c r="AI133" s="1"/>
  <c r="AL94"/>
  <c r="AL133" s="1"/>
  <c r="I95"/>
  <c r="L95"/>
  <c r="N95"/>
  <c r="P53"/>
  <c r="T95"/>
  <c r="V53"/>
  <c r="X95"/>
  <c r="X134" s="1"/>
  <c r="X153" s="1"/>
  <c r="Z95"/>
  <c r="AC95"/>
  <c r="AG95"/>
  <c r="AG134" s="1"/>
  <c r="AG153" s="1"/>
  <c r="AI95"/>
  <c r="AL95"/>
  <c r="AO95"/>
  <c r="H160"/>
  <c r="O160"/>
  <c r="U160"/>
  <c r="AH56"/>
  <c r="F162"/>
  <c r="H92"/>
  <c r="N92"/>
  <c r="M163"/>
  <c r="K140"/>
  <c r="K137" s="1"/>
  <c r="W140"/>
  <c r="W137" s="1"/>
  <c r="AC140"/>
  <c r="AC137" s="1"/>
  <c r="AI140"/>
  <c r="AI137" s="1"/>
  <c r="AQ163"/>
  <c r="AO140"/>
  <c r="AO137" s="1"/>
  <c r="E21"/>
  <c r="G21" s="1"/>
  <c r="P141"/>
  <c r="G30"/>
  <c r="Z44"/>
  <c r="Z16" s="1"/>
  <c r="M50"/>
  <c r="O92"/>
  <c r="S50"/>
  <c r="U92"/>
  <c r="Y50"/>
  <c r="F93"/>
  <c r="F132" s="1"/>
  <c r="I93"/>
  <c r="L93"/>
  <c r="L132" s="1"/>
  <c r="O93"/>
  <c r="O132" s="1"/>
  <c r="R93"/>
  <c r="R132" s="1"/>
  <c r="U93"/>
  <c r="U132" s="1"/>
  <c r="X93"/>
  <c r="X132" s="1"/>
  <c r="AA93"/>
  <c r="AA132" s="1"/>
  <c r="AD93"/>
  <c r="AD132" s="1"/>
  <c r="AG93"/>
  <c r="AG132" s="1"/>
  <c r="AJ93"/>
  <c r="AJ132" s="1"/>
  <c r="AM93"/>
  <c r="AM132" s="1"/>
  <c r="AP93"/>
  <c r="AP132" s="1"/>
  <c r="AP150" s="1"/>
  <c r="I94"/>
  <c r="I133" s="1"/>
  <c r="L94"/>
  <c r="L133" s="1"/>
  <c r="O94"/>
  <c r="O133" s="1"/>
  <c r="R94"/>
  <c r="R133" s="1"/>
  <c r="U94"/>
  <c r="U133" s="1"/>
  <c r="X94"/>
  <c r="X133" s="1"/>
  <c r="AA94"/>
  <c r="AA133" s="1"/>
  <c r="AD94"/>
  <c r="AD133" s="1"/>
  <c r="AG94"/>
  <c r="AG133" s="1"/>
  <c r="AM94"/>
  <c r="AM133" s="1"/>
  <c r="AP94"/>
  <c r="H95"/>
  <c r="K95"/>
  <c r="M53"/>
  <c r="O95"/>
  <c r="O134" s="1"/>
  <c r="O153" s="1"/>
  <c r="S53"/>
  <c r="U95"/>
  <c r="W95"/>
  <c r="Y53"/>
  <c r="AA95"/>
  <c r="AD95"/>
  <c r="AF95"/>
  <c r="AM95"/>
  <c r="AP95"/>
  <c r="AP134" s="1"/>
  <c r="I160"/>
  <c r="N160"/>
  <c r="P56"/>
  <c r="R160"/>
  <c r="V56"/>
  <c r="AE56"/>
  <c r="H133"/>
  <c r="W133"/>
  <c r="L134"/>
  <c r="L153" s="1"/>
  <c r="Q136"/>
  <c r="AH158"/>
  <c r="AH155" s="1"/>
  <c r="AF155"/>
  <c r="J98"/>
  <c r="P98"/>
  <c r="V98"/>
  <c r="AB98"/>
  <c r="AH98"/>
  <c r="AC109"/>
  <c r="H112"/>
  <c r="N112"/>
  <c r="N134" s="1"/>
  <c r="T112"/>
  <c r="Z112"/>
  <c r="AB112" s="1"/>
  <c r="AC112"/>
  <c r="AF112"/>
  <c r="AH112" s="1"/>
  <c r="AI112"/>
  <c r="AO112"/>
  <c r="AQ112" s="1"/>
  <c r="G122"/>
  <c r="F127"/>
  <c r="F125" s="1"/>
  <c r="AP127"/>
  <c r="M128"/>
  <c r="S128"/>
  <c r="W128"/>
  <c r="W125" s="1"/>
  <c r="Y125" s="1"/>
  <c r="AE128"/>
  <c r="AO128"/>
  <c r="AQ128" s="1"/>
  <c r="G98"/>
  <c r="M98"/>
  <c r="S98"/>
  <c r="Y98"/>
  <c r="G101"/>
  <c r="K112"/>
  <c r="M112" s="1"/>
  <c r="Q112"/>
  <c r="S112" s="1"/>
  <c r="W112"/>
  <c r="Y112" s="1"/>
  <c r="P128"/>
  <c r="V128"/>
  <c r="AB128"/>
  <c r="AH128"/>
  <c r="E158"/>
  <c r="G158" s="1"/>
  <c r="G39" l="1"/>
  <c r="F16"/>
  <c r="V163"/>
  <c r="AK103"/>
  <c r="P155"/>
  <c r="T92"/>
  <c r="Q160"/>
  <c r="S160" s="1"/>
  <c r="R92"/>
  <c r="K92"/>
  <c r="L92"/>
  <c r="U145"/>
  <c r="U157" s="1"/>
  <c r="U152" s="1"/>
  <c r="O145"/>
  <c r="O152"/>
  <c r="O150" s="1"/>
  <c r="I145"/>
  <c r="I152"/>
  <c r="T145"/>
  <c r="T152"/>
  <c r="N145"/>
  <c r="N152"/>
  <c r="H145"/>
  <c r="H152"/>
  <c r="AM145"/>
  <c r="AM157" s="1"/>
  <c r="AM155" s="1"/>
  <c r="R145"/>
  <c r="R157" s="1"/>
  <c r="R152" s="1"/>
  <c r="L145"/>
  <c r="L152"/>
  <c r="Q145"/>
  <c r="Q152"/>
  <c r="P160"/>
  <c r="V16"/>
  <c r="N146"/>
  <c r="N153"/>
  <c r="H141"/>
  <c r="L150"/>
  <c r="T137"/>
  <c r="V137" s="1"/>
  <c r="V140"/>
  <c r="E22"/>
  <c r="E19"/>
  <c r="V160"/>
  <c r="X145"/>
  <c r="X157" s="1"/>
  <c r="X155" s="1"/>
  <c r="Y155" s="1"/>
  <c r="W145"/>
  <c r="W152"/>
  <c r="X160"/>
  <c r="Y160" s="1"/>
  <c r="Y163"/>
  <c r="AI145"/>
  <c r="AI152"/>
  <c r="AD145"/>
  <c r="AD157" s="1"/>
  <c r="AD155" s="1"/>
  <c r="AC145"/>
  <c r="AC152"/>
  <c r="F22"/>
  <c r="AG145"/>
  <c r="AG157" s="1"/>
  <c r="AG155" s="1"/>
  <c r="AA145"/>
  <c r="AA157" s="1"/>
  <c r="AA155" s="1"/>
  <c r="AL145"/>
  <c r="AL157" s="1"/>
  <c r="AL152" s="1"/>
  <c r="AF145"/>
  <c r="AF152"/>
  <c r="Z145"/>
  <c r="Z152"/>
  <c r="Z140"/>
  <c r="Z137" s="1"/>
  <c r="Z163"/>
  <c r="Z160" s="1"/>
  <c r="AF92"/>
  <c r="O131"/>
  <c r="AI92"/>
  <c r="AL92"/>
  <c r="E136"/>
  <c r="AP16"/>
  <c r="AP160" s="1"/>
  <c r="AQ160" s="1"/>
  <c r="S125"/>
  <c r="AN109"/>
  <c r="AL134"/>
  <c r="AJ94"/>
  <c r="AJ133" s="1"/>
  <c r="AC92"/>
  <c r="AC134"/>
  <c r="T134"/>
  <c r="H134"/>
  <c r="AA92"/>
  <c r="AQ50"/>
  <c r="Q95"/>
  <c r="Q134" s="1"/>
  <c r="AJ92"/>
  <c r="R95"/>
  <c r="R134" s="1"/>
  <c r="AO94"/>
  <c r="AO133" s="1"/>
  <c r="M125"/>
  <c r="AN125"/>
  <c r="V125"/>
  <c r="S109"/>
  <c r="AQ103"/>
  <c r="F50"/>
  <c r="AK50"/>
  <c r="AB56"/>
  <c r="M109"/>
  <c r="V95"/>
  <c r="AG147"/>
  <c r="AC147"/>
  <c r="L147"/>
  <c r="AJ147"/>
  <c r="AF147"/>
  <c r="AD147"/>
  <c r="M103"/>
  <c r="V92"/>
  <c r="P92"/>
  <c r="AK109"/>
  <c r="E112"/>
  <c r="AB125"/>
  <c r="Y109"/>
  <c r="AA147"/>
  <c r="U147"/>
  <c r="H109"/>
  <c r="AH103"/>
  <c r="P109"/>
  <c r="P103"/>
  <c r="AE109"/>
  <c r="F95"/>
  <c r="AL147"/>
  <c r="X147"/>
  <c r="W147"/>
  <c r="AP133"/>
  <c r="AO155"/>
  <c r="AQ119"/>
  <c r="AQ155" s="1"/>
  <c r="Z109"/>
  <c r="AB109" s="1"/>
  <c r="AN95"/>
  <c r="AM147"/>
  <c r="F96"/>
  <c r="E128"/>
  <c r="E119"/>
  <c r="G119" s="1"/>
  <c r="Z134"/>
  <c r="U134"/>
  <c r="U153" s="1"/>
  <c r="M160"/>
  <c r="AJ95"/>
  <c r="AK95" s="1"/>
  <c r="K94"/>
  <c r="K133" s="1"/>
  <c r="G59"/>
  <c r="AD148"/>
  <c r="AH109"/>
  <c r="AE112"/>
  <c r="AH125"/>
  <c r="Y128"/>
  <c r="AI134"/>
  <c r="AM92"/>
  <c r="AO134"/>
  <c r="O147"/>
  <c r="P147" s="1"/>
  <c r="AK112"/>
  <c r="E109"/>
  <c r="T109"/>
  <c r="V109" s="1"/>
  <c r="AQ109"/>
  <c r="Z147"/>
  <c r="E141"/>
  <c r="E96"/>
  <c r="AN147"/>
  <c r="AB147"/>
  <c r="T147"/>
  <c r="P95"/>
  <c r="F141"/>
  <c r="K147"/>
  <c r="AO147"/>
  <c r="AO148"/>
  <c r="AK147"/>
  <c r="AE147"/>
  <c r="Z92"/>
  <c r="AB44"/>
  <c r="AB95"/>
  <c r="AG146"/>
  <c r="AP146"/>
  <c r="AE92"/>
  <c r="Y92"/>
  <c r="M92"/>
  <c r="E44"/>
  <c r="AQ95"/>
  <c r="AF134"/>
  <c r="F160"/>
  <c r="AE95"/>
  <c r="O146"/>
  <c r="P146" s="1"/>
  <c r="P134"/>
  <c r="T144"/>
  <c r="F144"/>
  <c r="L146"/>
  <c r="AL144"/>
  <c r="Z144"/>
  <c r="O144"/>
  <c r="AM144"/>
  <c r="AG144"/>
  <c r="AG131"/>
  <c r="AA144"/>
  <c r="U144"/>
  <c r="I147"/>
  <c r="F136"/>
  <c r="AC144"/>
  <c r="Q144"/>
  <c r="K144"/>
  <c r="E144"/>
  <c r="E165"/>
  <c r="G61"/>
  <c r="H147"/>
  <c r="V112"/>
  <c r="W134"/>
  <c r="AO125"/>
  <c r="AQ125" s="1"/>
  <c r="P112"/>
  <c r="AM134"/>
  <c r="AM153" s="1"/>
  <c r="AA134"/>
  <c r="AA153" s="1"/>
  <c r="F133"/>
  <c r="F165"/>
  <c r="G165" s="1"/>
  <c r="AH95"/>
  <c r="AH92"/>
  <c r="S92"/>
  <c r="Q148"/>
  <c r="Q147"/>
  <c r="AL155"/>
  <c r="AF144"/>
  <c r="L144"/>
  <c r="L131"/>
  <c r="AJ144"/>
  <c r="AD144"/>
  <c r="X144"/>
  <c r="X131"/>
  <c r="R144"/>
  <c r="R159"/>
  <c r="R147"/>
  <c r="X146"/>
  <c r="AI144"/>
  <c r="W144"/>
  <c r="N144"/>
  <c r="N143" s="1"/>
  <c r="N131"/>
  <c r="H144"/>
  <c r="E56"/>
  <c r="AD134"/>
  <c r="AD153" s="1"/>
  <c r="K134"/>
  <c r="Y95"/>
  <c r="M95"/>
  <c r="AM152" l="1"/>
  <c r="AM150" s="1"/>
  <c r="K145"/>
  <c r="K152"/>
  <c r="AO145"/>
  <c r="AO152"/>
  <c r="X152"/>
  <c r="X150" s="1"/>
  <c r="F152"/>
  <c r="H131"/>
  <c r="H153"/>
  <c r="H150" s="1"/>
  <c r="N150"/>
  <c r="P150" s="1"/>
  <c r="P153"/>
  <c r="K146"/>
  <c r="K153"/>
  <c r="AO146"/>
  <c r="AO153"/>
  <c r="Q146"/>
  <c r="Q143" s="1"/>
  <c r="Q153"/>
  <c r="Q150" s="1"/>
  <c r="T146"/>
  <c r="T143" s="1"/>
  <c r="T153"/>
  <c r="T150" s="1"/>
  <c r="AA152"/>
  <c r="AA150" s="1"/>
  <c r="AG152"/>
  <c r="AG150" s="1"/>
  <c r="AD152"/>
  <c r="AD150" s="1"/>
  <c r="E157"/>
  <c r="E155" s="1"/>
  <c r="G155" s="1"/>
  <c r="E152"/>
  <c r="E163"/>
  <c r="E160" s="1"/>
  <c r="G160" s="1"/>
  <c r="AJ145"/>
  <c r="AJ157" s="1"/>
  <c r="AJ155" s="1"/>
  <c r="W146"/>
  <c r="Y146" s="1"/>
  <c r="W153"/>
  <c r="AF146"/>
  <c r="AH146" s="1"/>
  <c r="AF153"/>
  <c r="AF150" s="1"/>
  <c r="AC146"/>
  <c r="AC143" s="1"/>
  <c r="AC153"/>
  <c r="AC150" s="1"/>
  <c r="AL146"/>
  <c r="AL143" s="1"/>
  <c r="AL153"/>
  <c r="AL150" s="1"/>
  <c r="E92"/>
  <c r="AN92"/>
  <c r="AI146"/>
  <c r="AI143" s="1"/>
  <c r="AI153"/>
  <c r="AI150" s="1"/>
  <c r="Z146"/>
  <c r="Z143" s="1"/>
  <c r="Z153"/>
  <c r="U150"/>
  <c r="R146"/>
  <c r="R153"/>
  <c r="R131"/>
  <c r="AK92"/>
  <c r="F140"/>
  <c r="F137" s="1"/>
  <c r="H146"/>
  <c r="H143" s="1"/>
  <c r="AL131"/>
  <c r="AC131"/>
  <c r="AP92"/>
  <c r="E95"/>
  <c r="E134" s="1"/>
  <c r="E131" s="1"/>
  <c r="E140"/>
  <c r="E137" s="1"/>
  <c r="G19"/>
  <c r="E50"/>
  <c r="G50" s="1"/>
  <c r="L143"/>
  <c r="T131"/>
  <c r="V134"/>
  <c r="F92"/>
  <c r="S95"/>
  <c r="U146"/>
  <c r="W143"/>
  <c r="AO131"/>
  <c r="U131"/>
  <c r="AG143"/>
  <c r="AQ134"/>
  <c r="AI131"/>
  <c r="G96"/>
  <c r="AF131"/>
  <c r="AH131" s="1"/>
  <c r="AP145"/>
  <c r="F145"/>
  <c r="AF143"/>
  <c r="Z131"/>
  <c r="AJ134"/>
  <c r="AJ146" s="1"/>
  <c r="G128"/>
  <c r="E125"/>
  <c r="G125" s="1"/>
  <c r="O143"/>
  <c r="P143" s="1"/>
  <c r="AB92"/>
  <c r="AM146"/>
  <c r="AN134"/>
  <c r="AN153" s="1"/>
  <c r="AN150" s="1"/>
  <c r="AP143"/>
  <c r="AD146"/>
  <c r="AE134"/>
  <c r="AE153" s="1"/>
  <c r="AE150" s="1"/>
  <c r="AA146"/>
  <c r="AB134"/>
  <c r="AB153" s="1"/>
  <c r="AB150" s="1"/>
  <c r="AH134"/>
  <c r="AH153" s="1"/>
  <c r="AH150" s="1"/>
  <c r="F147"/>
  <c r="E147"/>
  <c r="P131"/>
  <c r="AM131"/>
  <c r="G56"/>
  <c r="U156"/>
  <c r="U155" s="1"/>
  <c r="V155" s="1"/>
  <c r="X143"/>
  <c r="W131"/>
  <c r="Y131" s="1"/>
  <c r="Y134"/>
  <c r="AD131"/>
  <c r="K131"/>
  <c r="Q131"/>
  <c r="G136"/>
  <c r="G53"/>
  <c r="R156"/>
  <c r="R155" s="1"/>
  <c r="S155" s="1"/>
  <c r="AA131"/>
  <c r="M134"/>
  <c r="S134"/>
  <c r="AN146" l="1"/>
  <c r="H170"/>
  <c r="S146"/>
  <c r="AJ152"/>
  <c r="R143"/>
  <c r="AO143"/>
  <c r="K143"/>
  <c r="M146"/>
  <c r="AK146"/>
  <c r="AB146"/>
  <c r="AE146"/>
  <c r="AQ146"/>
  <c r="V146"/>
  <c r="G92"/>
  <c r="AE131"/>
  <c r="G163"/>
  <c r="V150"/>
  <c r="V153"/>
  <c r="AO150"/>
  <c r="AQ150" s="1"/>
  <c r="AQ153"/>
  <c r="K150"/>
  <c r="M150" s="1"/>
  <c r="M153"/>
  <c r="Y153"/>
  <c r="W150"/>
  <c r="Y150" s="1"/>
  <c r="AK134"/>
  <c r="AK153" s="1"/>
  <c r="AK150" s="1"/>
  <c r="AJ153"/>
  <c r="AJ150" s="1"/>
  <c r="Z150"/>
  <c r="E153"/>
  <c r="E150" s="1"/>
  <c r="R150"/>
  <c r="S150" s="1"/>
  <c r="S153"/>
  <c r="AN131"/>
  <c r="AQ143"/>
  <c r="M143"/>
  <c r="AI170"/>
  <c r="G137"/>
  <c r="AP131"/>
  <c r="AQ131" s="1"/>
  <c r="AQ92"/>
  <c r="Z170"/>
  <c r="U143"/>
  <c r="V143" s="1"/>
  <c r="G140"/>
  <c r="Y143"/>
  <c r="V131"/>
  <c r="AH143"/>
  <c r="AA143"/>
  <c r="AB143" s="1"/>
  <c r="AD143"/>
  <c r="AE143" s="1"/>
  <c r="AB131"/>
  <c r="S143"/>
  <c r="AJ143"/>
  <c r="AK143" s="1"/>
  <c r="AM143"/>
  <c r="AN143" s="1"/>
  <c r="AJ131"/>
  <c r="AK131" s="1"/>
  <c r="G16"/>
  <c r="Q170"/>
  <c r="M131"/>
  <c r="G95"/>
  <c r="S131"/>
  <c r="AP154"/>
  <c r="E170" l="1"/>
  <c r="G141"/>
  <c r="E146"/>
  <c r="G147" l="1"/>
  <c r="E143"/>
  <c r="I103"/>
  <c r="J103" s="1"/>
  <c r="F103"/>
  <c r="I109"/>
  <c r="J109" s="1"/>
  <c r="I110"/>
  <c r="I112"/>
  <c r="J112" s="1"/>
  <c r="I132"/>
  <c r="I144" s="1"/>
  <c r="I151"/>
  <c r="F112" l="1"/>
  <c r="G112" s="1"/>
  <c r="G106"/>
  <c r="F109"/>
  <c r="G109" s="1"/>
  <c r="G103"/>
  <c r="I134"/>
  <c r="I131" l="1"/>
  <c r="J131" s="1"/>
  <c r="J170" s="1"/>
  <c r="I153"/>
  <c r="F134"/>
  <c r="F131" s="1"/>
  <c r="G131" s="1"/>
  <c r="J134"/>
  <c r="I146"/>
  <c r="I170" l="1"/>
  <c r="F153"/>
  <c r="J153"/>
  <c r="I150"/>
  <c r="J150" s="1"/>
  <c r="G134"/>
  <c r="F146"/>
  <c r="F143" s="1"/>
  <c r="G143" s="1"/>
  <c r="J146"/>
  <c r="I143"/>
  <c r="J143" s="1"/>
  <c r="F150" l="1"/>
  <c r="G150" s="1"/>
  <c r="G153"/>
  <c r="G146"/>
</calcChain>
</file>

<file path=xl/sharedStrings.xml><?xml version="1.0" encoding="utf-8"?>
<sst xmlns="http://schemas.openxmlformats.org/spreadsheetml/2006/main" count="318" uniqueCount="127">
  <si>
    <t>№</t>
  </si>
  <si>
    <t>всего на год, тыс. руб.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</si>
  <si>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</si>
  <si>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</si>
  <si>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</si>
  <si>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</si>
  <si>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</si>
  <si>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</si>
  <si>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</si>
  <si>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</si>
  <si>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8=7/6*100</t>
  </si>
  <si>
    <t>1.</t>
  </si>
  <si>
    <t>1.1.</t>
  </si>
  <si>
    <t>1.1.1.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</si>
  <si>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</si>
  <si>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</si>
  <si>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</si>
  <si>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</si>
  <si>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</si>
  <si>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</si>
  <si>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</si>
  <si>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</si>
  <si>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</si>
  <si>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</si>
  <si>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</si>
  <si>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МКУ «УКС г.Урай»</t>
  </si>
  <si>
    <t>Подпрограмма 1 "Дорожное хозяйство"</t>
  </si>
  <si>
    <t>1.2.</t>
  </si>
  <si>
    <t>1.2.1.</t>
  </si>
  <si>
    <t>местный бюджет</t>
  </si>
  <si>
    <t>2.</t>
  </si>
  <si>
    <t>итого</t>
  </si>
  <si>
    <t>1.2.2.</t>
  </si>
  <si>
    <t>МКУ «УЖКХ г.Урай»</t>
  </si>
  <si>
    <t>1.3.</t>
  </si>
  <si>
    <t>ОДХиТ</t>
  </si>
  <si>
    <t>Подпрограмма 2 "Транспорт"</t>
  </si>
  <si>
    <t>2.1.</t>
  </si>
  <si>
    <t>Бюджет ХМАО</t>
  </si>
  <si>
    <t>2.2.</t>
  </si>
  <si>
    <t>Всего</t>
  </si>
  <si>
    <t>ИТОГО по подпрограмме 2:</t>
  </si>
  <si>
    <t>ИТОГО по программе:</t>
  </si>
  <si>
    <t>ИТОГО по подпрограмме 1:</t>
  </si>
  <si>
    <t>Федеральный бюджет</t>
  </si>
  <si>
    <t>Иные источники финансирования</t>
  </si>
  <si>
    <t>Подпрограмма 3 «Формирование законопослушного поведения участников дорожного движения»</t>
  </si>
  <si>
    <t>Установка опор дорожных знаков на регулируемых перекрестках автомобильных дорог города Урай</t>
  </si>
  <si>
    <t>мероприятие  планируется  выполнить в рамках программы УЖКХ по благоустройству, по которой производился закуп опор. Приказ о внесении изменений в сводную бюджетную роспись находится на стадии согласования</t>
  </si>
  <si>
    <t>МКУ «УКС г.Урай» МКУ «УЖКХ г.Урай»</t>
  </si>
  <si>
    <t xml:space="preserve"> Таблица 1</t>
  </si>
  <si>
    <t>Содержание объекта «Объездная автомобильная дорога г.Урай» (3)</t>
  </si>
  <si>
    <t>Организация транспортного обслуживания населения и юридических лиц при переправлении через грузовую и пассажирскую переправы, организованные через реку Конда в летний и зимний периоды (7)</t>
  </si>
  <si>
    <t>Организация транспортного обслуживания населения на городских автобусных маршрутах (7)</t>
  </si>
  <si>
    <t>ИТОГО по подпрограмме 3:</t>
  </si>
  <si>
    <t>Функционирование системы фотовидеофиксации нарушения правил дорожного движения (8)</t>
  </si>
  <si>
    <t>Инвестиции в объекты муниципальной собственности</t>
  </si>
  <si>
    <t>Прочие расходы</t>
  </si>
  <si>
    <t xml:space="preserve">Ответственный исполнитель 
(отдел дорожного хозяйства и транспорта администрации города Урай)
</t>
  </si>
  <si>
    <t xml:space="preserve">Соисполнитель 2
(МКУ «УКС г.Урай»)
</t>
  </si>
  <si>
    <t xml:space="preserve">Соисполнитель 3
(МКУ «УЖКХ  г.Урай»)
</t>
  </si>
  <si>
    <t>Строительство и реконструкция  автомобильных дорог (1,2)</t>
  </si>
  <si>
    <t>1.1.3.</t>
  </si>
  <si>
    <t xml:space="preserve">Нормативно-техническое обеспечение дорожной деятельности (далее - НТО ДД).
(1,2)
</t>
  </si>
  <si>
    <t>Капитальный ремонт, ремонт  и содержание автомобильных дорог. (1,2)</t>
  </si>
  <si>
    <t xml:space="preserve">Капитальный ремонт и ремонт городских дорог г.Урай.  (1,2) 
</t>
  </si>
  <si>
    <t xml:space="preserve">Соисполнитель 1
(органы администрации города Урай: 
 управление по информационным технологиям и связи администрации города Урай)
</t>
  </si>
  <si>
    <t>1.1.4.</t>
  </si>
  <si>
    <t>Строительство дорог и проездов  в микрораионах ИЖС . (1,2)</t>
  </si>
  <si>
    <t>Реконструкция Объездной автомобильной дороги г.Урай (1, 2)</t>
  </si>
  <si>
    <t>1.2.3</t>
  </si>
  <si>
    <t xml:space="preserve">Капитальный ремонт и ремонт мостовых сооружений
</t>
  </si>
  <si>
    <t xml:space="preserve">МКУ «УКС г.Урай» </t>
  </si>
  <si>
    <t>кроме того, местный бюджет, за счёт остатков прошлых лет</t>
  </si>
  <si>
    <t>управление по информационным технологиям и связи администрации города Урай</t>
  </si>
  <si>
    <t>1.1.5.</t>
  </si>
  <si>
    <t>Строительство проезда к стационару</t>
  </si>
  <si>
    <t xml:space="preserve">  </t>
  </si>
  <si>
    <t>Согласовано:</t>
  </si>
  <si>
    <t xml:space="preserve">                                                                 </t>
  </si>
  <si>
    <t>Комитет по финансам  администрации города Урай</t>
  </si>
  <si>
    <t>подпись</t>
  </si>
  <si>
    <t>Исполнитель: гл. специалист ОДХиТ администрации г.Урай Попович А.В., тел.: 24-156</t>
  </si>
  <si>
    <t>Исполнитель: начальник ПЭО МКУ "УЖКХ г.Урай" Сиденко Л.А., тел.: 2-84-61</t>
  </si>
  <si>
    <t xml:space="preserve">Отвтственный исполнитель программы начальниак  ОДХиТ  В.В.Покровский       </t>
  </si>
  <si>
    <t xml:space="preserve">Заключены  муниципальные контракты на выполнение работ по транспортному обслуживанию населения на городских круглогодичных и сезонныхиавтобусных маршрутах №2,, №11,  №17, №5, №6, №7, №8, №9, </t>
  </si>
  <si>
    <t>ОТЧЕТ</t>
  </si>
  <si>
    <t>«__»_________2023г. _________________</t>
  </si>
  <si>
    <t>«____»_________2023г. ______________________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</si>
  <si>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</si>
  <si>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</si>
  <si>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</si>
  <si>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 xml:space="preserve">                           о ходе исполнения комплексного плана (сетевого графика) реализации </t>
  </si>
  <si>
    <t xml:space="preserve">Проведение в социальных сетях пропаганды о соблюдении правил дорожного движения с привлечением групп (интернет сообществ), в том числе «Кибердружин» </t>
  </si>
  <si>
    <t>3.1.</t>
  </si>
  <si>
    <t>Отдел дорожного хозяйства и транспорта администрации города Урай, Управление образования администрации города Урай</t>
  </si>
  <si>
    <t>3.2.</t>
  </si>
  <si>
    <t xml:space="preserve">Проведение рейдов, рекламных акций на дорогах, в местах массового пребывания людей с использованием средств коллективного отображения информации </t>
  </si>
  <si>
    <t>Отдел дорожного хозяйства и транспорта администрации города Урай,
 Управление образования администрации города Урай</t>
  </si>
  <si>
    <t>3.3.</t>
  </si>
  <si>
    <t xml:space="preserve">Проведение пропагандистской работы, в том числе в трудовых коллективах, по культуре вождения, выявления и минимизации количества так называемых «опасных водителей», «лихачей», любителей «агрессивной езды», создание на телевидении и радио специальных программ. </t>
  </si>
  <si>
    <t>Без финансирования</t>
  </si>
  <si>
    <t>В 2022 году в городе Урай с участием детей и подростков в возрасте до 18
лет зарегистрировано 7 дорожно – транспортных происшествий (АППГ7).
В дорожно транспортных происшествиях ранения различной степени тяжести
получили 7 человек (АППГ7), погибло 0 человек (АППГ0). В целях повышения эффективности профилактической работы среди несовершеннолетних участников дорожного движения проведено 16 информационнопропагандистских акций и мероприятий: «Я соблюдаю ПДД!», «Внимание на дорогу!», «Внимание, пешеход!», «Я пропускаю пешехода», «Засветись!», «Мама водитель – мой Ангел Хранитель!», «Стань заметнее на дороге», «Светофор – мой друг!», «Дорога не место для игр!», «Возьми маму за руку!», «Будь ярче!», «Мой друг – велосипед», «Водитель, пропусти пешехода», «Через дорогу на велосипеде – только пешком!», «Юный пешеход», «Я соблюдаю ПДД – соблюдай и ты!». Также, приняли участие в 13 общеокружных информационнопропагандистских акциях: Всероссийская Неделя безопасности дорожного движения, «Дети Югры за автокресло», «По дорогам Югры, 30.12.2022 46-14/32197 соблюдая правила», «Весенний вектор безопасности», «Нам не все равно», «Внимание, дети!» (2 этапа), «Дети и ГИБДД – за соблюдение ПДД!», «Безопасные дворы – для веселой детворы», «Проведи диагональ безопасности – пристегнись», «Детству – зеленый свет», «Ради жизни на землесоблюдайте ПДД», «По зимней дороге – без ДТП».
В средствах массовой информации было подготовлено следующее
количество материалов: радиостанции – 395 (АППГ – 314; +25.79%)
информаций, в периодические издания направлено – 159 (АППГ – 130; +33.30)
информационных заметок, телекомпании заметок 128 (АППГ – 120; +6.7%)
репортажей, интернетиздания и информационные агентства – 2996 (АППГ –
2269; +32.04%) информация. Также, информация по профилактике травматизма
среди несовершеннолетних регулярно освещается на сайте администрации
города Урай.
Сотрудниками ГИБДД в образовательных учреждениях города проведено –
1680 (АППГ 1261; +33.22 %) бесед и лекций по безопасности дорожного
движения, в том числе: в дошкольных учреждениях – 660 (АППГ – 498;
+32.53%), в общеобразовательных организациях – 565 (АППГ – 410; +37.80%), в
профессиональных образовательных организациях – 22 (АППГ – 20; +10%), в
организациях дополнительного образования – 106 (АППГ – 105; +0.95%), на
родительских собраниях – 125 (АППГ – 83; +50.60%), в отрядах ЮИД – 136
(АППГ – 80; +70%), в автогородках – 66 (АППГ – 65; +1.53%).</t>
  </si>
  <si>
    <t>Основные мароприятия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</si>
  <si>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</si>
  <si>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руб.)</t>
  </si>
  <si>
    <t>1.2.2.1</t>
  </si>
  <si>
    <t xml:space="preserve">Ремонт городских дорог г.Урай.  (1,2) 
</t>
  </si>
  <si>
    <t>1.2.2.2</t>
  </si>
  <si>
    <t>МКУ «УКС г.Урай»          МКУ «УЖКХ г.Урай»</t>
  </si>
  <si>
    <t xml:space="preserve">Капитальный ремонт городских дорог г.Урай.  (1,2) 
</t>
  </si>
  <si>
    <t>заключено  Соглашенияе  с ООО "Урайречфлот" на период с 01.03.2023 по 31.10.2025, организовано транспортное обслуживание населения и юр.лиц при переправлении через р.Конда в летний и зимний периоды</t>
  </si>
  <si>
    <t xml:space="preserve">За счет остатков средств прошлого года финансируется объект: "Объездная автомобильная дорога г.Урай" в сумме 6 480,1тыс.руб. на выполнение инженерных изысканий, осуществление подготовки проектной и рабочей документации, срок выполнения, в соответствии с графиком производства работ.                                            </t>
  </si>
  <si>
    <t>Оплата за оказание услуг по обслуживанию системы видеонаблюдения "Безопасный город" и "Системы безопасность дорожного движения" и за  потребляемую оборудованием электроэнергию по плану</t>
  </si>
  <si>
    <t>ЗЗаключены  договора на сумму 9 356,7 тыс.руб.:  1.На выполнение работ замене бортового камня по ул. Шаимская  - 2 835,7 тыс.руб.; 2. На оказание услуг по проверке достоверности сметной документации - 30,0 тыс.руб., 3. Выполнение работ на ремонт автомобильной дороги по ул. Ивана Шестакова - 5 633,7 тыс.руб., 4.Приобретение гобо-проектора -132,0 тыс.руб.,5 .Выполнение работ по ремонту выезда на ул.Нефтяников - 389,2 тыс. руб., 6. Работы по устройству барьерного ограждения - 336,1 тыс. руб.</t>
  </si>
  <si>
    <t xml:space="preserve">Заключен контракт на выполнение работ по  замене бордюров ул.Шаимская ,  неисполнение в сумме 401,9 тыс.руб., связано с устранением замечаний подрядной организацией выявленной во время приемки работ и  с не полным представлением пакета документов  </t>
  </si>
  <si>
    <t xml:space="preserve"> муниципальной программы "Развитие транспортной системы города Урай на 2021-2030"  за январь - сентябрь  2023 года.</t>
  </si>
  <si>
    <t xml:space="preserve">В рамках данного мероприятия финансируется объект: "Устройство проезда к жилому дому №100 по улице Ленина" в сумме 1 162,4 тыс.руб., выполнен и оплачен договор на проектные работы в сумме 27,0 тыс.руб. 19.06.2023 заключен МК № 171 на выполнение работ в сумме 1 070,8 тыс. руб. со роком исполнения в 3 квартале 2023 г.               </t>
  </si>
  <si>
    <t>Неисполнение плановых назначений по итогам 9 месяцев 2023 года в сумме 103,1 тыс. руб. Денежные средства  предусмотрены  на завершение комплекса работ по устройству проезда, заключается договор на выполнение СМР, освоение средств в 4 квартале 2023 года.</t>
  </si>
  <si>
    <t xml:space="preserve">В рамках данного мероприятия финансируется объект:                                                                                                                                                                                                                           "Строительство проезда к стационару" в сумме 9 970,9 тыс. руб. Выполнены и оплачены проектные работы в сумме 384,1 тыс.руб. Заключен договор на тех.присоединение для определения точки подключения наружных сетей освещения в сумме 8,8 тыс.руб. Заключен МК № 232 от 21.08.2023 на выполнение работ по строительству объекта, со сроком исполнения в 4 кв. 2023 г. </t>
  </si>
  <si>
    <t>Не исполнено плановых назначений  по итогам 9 месяцев 2023 года в сумме 215,9 тыс. руб. Денежные средства находятся под обязательствами согласно заключенному контракту, срок завершения работ - октябрь 2023 года. Приемка и оплата заказчиком  выполненных  работ,  происходит  за фактически подтвержденный подрядчиком  объем.</t>
  </si>
  <si>
    <t>Исполнитель: ведущий инженер ППО МКУ "УКС г.Урай"  Семенюк Ю.Л., тел.2-65-88, доб.449</t>
  </si>
  <si>
    <r>
      <rPr>
        <b/>
        <sz val="10"/>
        <rFont val="Times New Roman"/>
        <family val="1"/>
        <charset val="204"/>
      </rPr>
      <t>В рамках данного мероприятия финансируются объекты: "Капитальный ремонт дороги по улице Солнечная"</t>
    </r>
    <r>
      <rPr>
        <sz val="10"/>
        <rFont val="Times New Roman"/>
        <family val="1"/>
        <charset val="204"/>
      </rPr>
      <t xml:space="preserve"> в сумме 44 701,9 тыс. руб. и                                                                               </t>
    </r>
    <r>
      <rPr>
        <b/>
        <sz val="10"/>
        <rFont val="Times New Roman"/>
        <family val="1"/>
        <charset val="204"/>
      </rPr>
      <t>"Капитальный ремонт автодороги Урай-Головные сооружение нефтепровода Шаим-Тюмень"</t>
    </r>
    <r>
      <rPr>
        <sz val="10"/>
        <rFont val="Times New Roman"/>
        <family val="1"/>
        <charset val="204"/>
      </rPr>
      <t xml:space="preserve"> в сумме 46 298,1 тыс. руб. Заключено дополнительное соглашение № 1 от 16.05.2023 о передаче функций Заказчика по Контракту № 1 от 16.05.2023 на выполнение работ по данным объектам в сумме 91 000,0 тыс.руб. </t>
    </r>
  </si>
  <si>
    <t>Не исполнено плановых назначений  по итогам 9 месяцев 2023 года в сумме 22 836,9 тыс. руб. Согласно заключеннму контракту на выполнение работ по строительству дорог срок завершения работ до 31.10.2023г. Приемка и оплата заказчиком  выполненных  работ,  происходит  за фактически подтвержденный подрядчиком  объем.</t>
  </si>
  <si>
    <t xml:space="preserve">Не исполнено плановых назначений  по итогам 9 месяцев 2023 года в сумме 547,3 тыс. руб. по содержанию объездной автомобильной дороги, и объясняется тем, что работы оплачиваются за фактически выполненный и принятый к освоению  объем. </t>
  </si>
  <si>
    <t>Неисполнение плановых назначений по итогам 9 месяцев 2023 года в сумме 6 480,1 тыс. руб. объясняется тем, что по объекту "Объездная автомобильная дорога в г. Урай" ведется работа по согласованию рабочего проекта с заказчиком  с внесенными изменениями. Подрядчиком нарушены сроки исполнения контракта.</t>
  </si>
  <si>
    <r>
      <rPr>
        <b/>
        <sz val="10"/>
        <rFont val="Times New Roman"/>
        <family val="1"/>
        <charset val="204"/>
      </rPr>
      <t>В рамках данного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мероприятия финансируется:</t>
    </r>
    <r>
      <rPr>
        <sz val="10"/>
        <rFont val="Times New Roman"/>
        <family val="1"/>
        <charset val="204"/>
      </rPr>
      <t xml:space="preserve"> содержание объекта </t>
    </r>
    <r>
      <rPr>
        <b/>
        <sz val="10"/>
        <rFont val="Times New Roman"/>
        <family val="1"/>
        <charset val="204"/>
      </rPr>
      <t xml:space="preserve">"Объездная автомобильная дорога в г.Урай" </t>
    </r>
    <r>
      <rPr>
        <sz val="10"/>
        <rFont val="Times New Roman"/>
        <family val="1"/>
        <charset val="204"/>
      </rPr>
      <t xml:space="preserve">в сумме 4 293,8 тыс. руб., заключены договора в сумме 3 851,7 тыс.руб. за данный период выполнено и оплачено работ в сумме 1 896,9 тыс.руб.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</si>
</sst>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00_р_._-;\-* #,##0.000_р_._-;_-* &quot;-&quot;??_р_.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9"/>
      <color rgb="FF0000CC"/>
      <name val="Times New Roman"/>
      <family val="1"/>
      <charset val="204"/>
    </font>
    <font>
      <sz val="9"/>
      <color rgb="FF0000CC"/>
      <name val="Calibri"/>
      <family val="2"/>
      <charset val="204"/>
      <scheme val="minor"/>
    </font>
    <font>
      <sz val="9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1">
    <xf numFmtId="0" fontId="0" fillId="0" borderId="0" xfId="0"/>
    <xf numFmtId="167" fontId="4" fillId="0" borderId="0" xfId="0" applyNumberFormat="1" applyFont="1" applyFill="1" applyBorder="1"/>
    <xf numFmtId="166" fontId="4" fillId="0" borderId="0" xfId="0" applyNumberFormat="1" applyFont="1" applyFill="1" applyBorder="1"/>
    <xf numFmtId="167" fontId="4" fillId="0" borderId="0" xfId="0" applyNumberFormat="1" applyFont="1" applyFill="1"/>
    <xf numFmtId="49" fontId="3" fillId="0" borderId="1" xfId="0" applyNumberFormat="1" applyFont="1" applyFill="1" applyBorder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/>
    <xf numFmtId="166" fontId="4" fillId="0" borderId="0" xfId="0" applyNumberFormat="1" applyFont="1" applyFill="1"/>
    <xf numFmtId="166" fontId="4" fillId="0" borderId="1" xfId="0" applyNumberFormat="1" applyFont="1" applyFill="1" applyBorder="1"/>
    <xf numFmtId="167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Border="1" applyAlignment="1">
      <alignment horizontal="center"/>
    </xf>
    <xf numFmtId="167" fontId="4" fillId="0" borderId="1" xfId="0" applyNumberFormat="1" applyFont="1" applyFill="1" applyBorder="1" applyAlignment="1">
      <alignment horizontal="center"/>
    </xf>
    <xf numFmtId="167" fontId="2" fillId="0" borderId="0" xfId="0" applyNumberFormat="1" applyFont="1" applyFill="1"/>
    <xf numFmtId="0" fontId="6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49" fontId="4" fillId="0" borderId="0" xfId="0" applyNumberFormat="1" applyFont="1" applyFill="1"/>
    <xf numFmtId="0" fontId="2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/>
    <xf numFmtId="166" fontId="2" fillId="0" borderId="0" xfId="0" applyNumberFormat="1" applyFont="1" applyFill="1"/>
    <xf numFmtId="167" fontId="2" fillId="0" borderId="0" xfId="0" applyNumberFormat="1" applyFont="1" applyFill="1" applyAlignment="1">
      <alignment horizontal="center"/>
    </xf>
    <xf numFmtId="0" fontId="2" fillId="0" borderId="0" xfId="0" applyFont="1" applyFill="1"/>
    <xf numFmtId="166" fontId="2" fillId="0" borderId="0" xfId="0" applyNumberFormat="1" applyFont="1" applyFill="1" applyBorder="1"/>
    <xf numFmtId="0" fontId="6" fillId="0" borderId="0" xfId="0" applyFont="1" applyFill="1"/>
    <xf numFmtId="167" fontId="2" fillId="0" borderId="0" xfId="0" applyNumberFormat="1" applyFont="1" applyFill="1" applyBorder="1"/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/>
    <xf numFmtId="166" fontId="7" fillId="0" borderId="0" xfId="0" applyNumberFormat="1" applyFont="1" applyFill="1"/>
    <xf numFmtId="0" fontId="3" fillId="0" borderId="7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166" fontId="7" fillId="0" borderId="0" xfId="0" applyNumberFormat="1" applyFont="1" applyFill="1" applyBorder="1"/>
    <xf numFmtId="0" fontId="4" fillId="0" borderId="0" xfId="0" applyFont="1" applyFill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166" fontId="6" fillId="0" borderId="0" xfId="0" applyNumberFormat="1" applyFont="1" applyFill="1"/>
    <xf numFmtId="166" fontId="3" fillId="0" borderId="0" xfId="0" applyNumberFormat="1" applyFont="1" applyFill="1" applyBorder="1"/>
    <xf numFmtId="167" fontId="3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16" fontId="3" fillId="0" borderId="1" xfId="0" applyNumberFormat="1" applyFont="1" applyFill="1" applyBorder="1" applyAlignment="1">
      <alignment horizontal="center" vertical="top" wrapText="1"/>
    </xf>
    <xf numFmtId="164" fontId="11" fillId="0" borderId="0" xfId="1" applyNumberFormat="1" applyFont="1" applyFill="1" applyAlignment="1">
      <alignment horizontal="right"/>
    </xf>
    <xf numFmtId="166" fontId="10" fillId="0" borderId="0" xfId="0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166" fontId="12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/>
    <xf numFmtId="166" fontId="12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66" fontId="12" fillId="0" borderId="4" xfId="0" applyNumberFormat="1" applyFont="1" applyFill="1" applyBorder="1" applyAlignment="1">
      <alignment horizontal="center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166" fontId="12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top" wrapText="1"/>
    </xf>
    <xf numFmtId="166" fontId="12" fillId="0" borderId="1" xfId="0" applyNumberFormat="1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12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12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5" fontId="12" fillId="0" borderId="12" xfId="0" applyNumberFormat="1" applyFont="1" applyFill="1" applyBorder="1" applyAlignment="1">
      <alignment horizontal="center" vertical="center" wrapText="1"/>
    </xf>
    <xf numFmtId="166" fontId="3" fillId="0" borderId="7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 wrapText="1"/>
    </xf>
    <xf numFmtId="166" fontId="13" fillId="0" borderId="0" xfId="0" applyNumberFormat="1" applyFont="1" applyFill="1" applyAlignment="1">
      <alignment horizontal="center" vertical="center"/>
    </xf>
    <xf numFmtId="14" fontId="3" fillId="0" borderId="9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168" fontId="5" fillId="0" borderId="0" xfId="1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2" fillId="0" borderId="0" xfId="0" applyFont="1" applyFill="1" applyAlignment="1"/>
    <xf numFmtId="167" fontId="6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justify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/>
    <xf numFmtId="0" fontId="4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justify" wrapText="1"/>
    </xf>
    <xf numFmtId="0" fontId="6" fillId="0" borderId="0" xfId="0" applyFont="1" applyFill="1" applyAlignment="1">
      <alignment wrapText="1"/>
    </xf>
    <xf numFmtId="167" fontId="6" fillId="0" borderId="0" xfId="0" applyNumberFormat="1" applyFont="1" applyFill="1" applyAlignment="1"/>
    <xf numFmtId="167" fontId="6" fillId="0" borderId="0" xfId="0" applyNumberFormat="1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167" fontId="3" fillId="0" borderId="1" xfId="0" applyNumberFormat="1" applyFont="1" applyFill="1" applyBorder="1" applyAlignment="1">
      <alignment horizontal="center" vertical="top" wrapText="1"/>
    </xf>
    <xf numFmtId="167" fontId="4" fillId="0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0000CC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81"/>
  <sheetViews>
    <sheetView tabSelected="1" zoomScaleNormal="100" zoomScaleSheetLayoutView="70" workbookViewId="0">
      <pane xSplit="3" ySplit="13" topLeftCell="AQ65" activePane="bottomRight" state="frozen"/>
      <selection pane="topRight" activeCell="D1" sqref="D1"/>
      <selection pane="bottomLeft" activeCell="A12" sqref="A12"/>
      <selection pane="bottomRight" activeCell="AS50" sqref="AS50:AS55"/>
    </sheetView>
  </sheetViews>
  <sheetFormatPr defaultColWidth="9.125" defaultRowHeight="11.55"/>
  <cols>
    <col min="1" max="1" width="7.375" style="16" customWidth="1"/>
    <col min="2" max="2" width="29.375" style="14" customWidth="1"/>
    <col min="3" max="3" width="12.625" style="14" customWidth="1"/>
    <col min="4" max="4" width="17" style="14" customWidth="1"/>
    <col min="5" max="6" width="10.375" style="3" customWidth="1"/>
    <col min="7" max="7" width="8.375" style="3" customWidth="1"/>
    <col min="8" max="8" width="7.875" style="3" customWidth="1"/>
    <col min="9" max="9" width="9" style="3" customWidth="1"/>
    <col min="10" max="10" width="9.375" style="7" customWidth="1"/>
    <col min="11" max="11" width="8.375" style="3" customWidth="1"/>
    <col min="12" max="12" width="7.375" style="3" customWidth="1"/>
    <col min="13" max="13" width="7.625" style="7" customWidth="1"/>
    <col min="14" max="14" width="7.625" style="3" customWidth="1"/>
    <col min="15" max="15" width="8.375" style="3" customWidth="1"/>
    <col min="16" max="16" width="8.375" style="7" customWidth="1"/>
    <col min="17" max="17" width="8.125" style="3" customWidth="1"/>
    <col min="18" max="18" width="7.875" style="3" customWidth="1"/>
    <col min="19" max="19" width="9.375" style="7" customWidth="1"/>
    <col min="20" max="20" width="8" style="3" customWidth="1"/>
    <col min="21" max="21" width="7.25" style="3" customWidth="1"/>
    <col min="22" max="22" width="7.625" style="7" customWidth="1"/>
    <col min="23" max="23" width="8.375" style="3" customWidth="1"/>
    <col min="24" max="24" width="8.875" style="9" customWidth="1"/>
    <col min="25" max="25" width="7.625" style="7" customWidth="1"/>
    <col min="26" max="26" width="10" style="3" customWidth="1"/>
    <col min="27" max="27" width="7.375" style="3" customWidth="1"/>
    <col min="28" max="28" width="7.625" style="3" customWidth="1"/>
    <col min="29" max="29" width="8.375" style="3" customWidth="1"/>
    <col min="30" max="30" width="8.625" style="3" customWidth="1"/>
    <col min="31" max="31" width="7.375" style="3" customWidth="1"/>
    <col min="32" max="32" width="8.625" style="3" customWidth="1"/>
    <col min="33" max="33" width="7.625" style="3" customWidth="1"/>
    <col min="34" max="34" width="7.125" style="3" customWidth="1"/>
    <col min="35" max="35" width="9.625" style="3" customWidth="1"/>
    <col min="36" max="36" width="8.875" style="3" hidden="1" customWidth="1"/>
    <col min="37" max="37" width="8.375" style="3" hidden="1" customWidth="1"/>
    <col min="38" max="38" width="9.625" style="3" customWidth="1"/>
    <col min="39" max="39" width="9.375" style="7" hidden="1" customWidth="1"/>
    <col min="40" max="40" width="8" style="3" hidden="1" customWidth="1"/>
    <col min="41" max="41" width="8.375" style="3" customWidth="1"/>
    <col min="42" max="42" width="8.625" style="7" customWidth="1"/>
    <col min="43" max="43" width="8.25" style="7" customWidth="1"/>
    <col min="44" max="44" width="58.875" style="14" customWidth="1"/>
    <col min="45" max="45" width="69.25" style="14" customWidth="1"/>
    <col min="46" max="16384" width="9.125" style="14"/>
  </cols>
  <sheetData>
    <row r="1" spans="1:45" s="29" customFormat="1" ht="14.3">
      <c r="B1" s="26"/>
      <c r="D1" s="30"/>
      <c r="E1" s="30"/>
      <c r="F1" s="30"/>
      <c r="G1" s="30"/>
      <c r="H1" s="30"/>
      <c r="I1" s="30"/>
      <c r="J1" s="30"/>
      <c r="K1" s="31"/>
      <c r="L1" s="30"/>
      <c r="M1" s="30"/>
      <c r="N1" s="31"/>
      <c r="O1" s="30"/>
      <c r="P1" s="30"/>
      <c r="Q1" s="30"/>
      <c r="R1" s="31"/>
      <c r="S1" s="30"/>
      <c r="T1" s="30"/>
      <c r="U1" s="30"/>
      <c r="V1" s="30"/>
      <c r="W1" s="30"/>
      <c r="X1" s="30"/>
      <c r="AA1" s="44"/>
      <c r="AB1" s="44"/>
      <c r="AD1" s="44"/>
      <c r="AJ1" s="105" t="s">
        <v>89</v>
      </c>
      <c r="AK1" s="106"/>
      <c r="AL1" s="106"/>
      <c r="AM1" s="106"/>
      <c r="AN1" s="106"/>
      <c r="AO1" s="106"/>
      <c r="AP1" s="106"/>
      <c r="AQ1" s="106"/>
      <c r="AR1" s="106"/>
    </row>
    <row r="2" spans="1:45" s="29" customFormat="1" ht="14.3">
      <c r="B2" s="26"/>
      <c r="D2" s="30"/>
      <c r="E2" s="30"/>
      <c r="F2" s="30"/>
      <c r="G2" s="30"/>
      <c r="H2" s="30"/>
      <c r="I2" s="30"/>
      <c r="J2" s="30"/>
      <c r="K2" s="31"/>
      <c r="L2" s="30"/>
      <c r="M2" s="30"/>
      <c r="N2" s="30"/>
      <c r="O2" s="30"/>
      <c r="P2" s="31"/>
      <c r="Q2" s="31"/>
      <c r="R2" s="31"/>
      <c r="S2" s="30"/>
      <c r="T2" s="30"/>
      <c r="U2" s="30"/>
      <c r="V2" s="30"/>
      <c r="W2" s="30"/>
      <c r="X2" s="31"/>
      <c r="Y2" s="44"/>
      <c r="AC2" s="44"/>
      <c r="AD2" s="44"/>
      <c r="AF2" s="44"/>
      <c r="AL2" s="105" t="s">
        <v>90</v>
      </c>
      <c r="AM2" s="106"/>
      <c r="AN2" s="106"/>
      <c r="AO2" s="106"/>
      <c r="AP2" s="106"/>
      <c r="AQ2" s="106"/>
      <c r="AR2" s="106"/>
    </row>
    <row r="3" spans="1:45" s="29" customFormat="1" ht="14.3">
      <c r="B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1"/>
      <c r="S3" s="30"/>
      <c r="T3" s="30"/>
      <c r="U3" s="30"/>
      <c r="V3" s="30"/>
      <c r="W3" s="30"/>
      <c r="X3" s="30"/>
      <c r="AA3" s="44"/>
      <c r="AB3" s="44"/>
      <c r="AC3" s="44"/>
      <c r="AE3" s="44"/>
      <c r="AM3" s="105" t="s">
        <v>91</v>
      </c>
      <c r="AN3" s="106"/>
      <c r="AO3" s="106"/>
      <c r="AP3" s="106"/>
      <c r="AQ3" s="106"/>
      <c r="AR3" s="106"/>
    </row>
    <row r="4" spans="1:45" s="29" customFormat="1" ht="13.6">
      <c r="B4" s="103" t="s">
        <v>86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Q4" s="105"/>
      <c r="AR4" s="105"/>
    </row>
    <row r="5" spans="1:45" s="29" customFormat="1" ht="14.3">
      <c r="B5" s="104" t="s">
        <v>92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43"/>
      <c r="AG5" s="44"/>
      <c r="AQ5" s="44"/>
    </row>
    <row r="6" spans="1:45" s="29" customFormat="1" ht="14.3">
      <c r="B6" s="104" t="s">
        <v>116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J6" s="44"/>
      <c r="AP6" s="44"/>
    </row>
    <row r="7" spans="1:45" ht="14.3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15" t="s">
        <v>50</v>
      </c>
      <c r="AS7" s="28"/>
    </row>
    <row r="8" spans="1:45" ht="14.3" customHeight="1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</row>
    <row r="9" spans="1:45">
      <c r="A9" s="17"/>
      <c r="B9" s="18"/>
      <c r="C9" s="18"/>
      <c r="D9" s="18"/>
      <c r="E9" s="1"/>
      <c r="F9" s="1"/>
      <c r="G9" s="1"/>
      <c r="H9" s="1"/>
      <c r="I9" s="1"/>
      <c r="J9" s="2"/>
      <c r="K9" s="1"/>
      <c r="L9" s="1"/>
      <c r="M9" s="2"/>
      <c r="N9" s="1"/>
      <c r="O9" s="1"/>
      <c r="P9" s="2"/>
      <c r="Q9" s="1"/>
      <c r="R9" s="1"/>
      <c r="S9" s="2"/>
      <c r="T9" s="1"/>
      <c r="U9" s="1"/>
      <c r="V9" s="2"/>
      <c r="W9" s="1"/>
      <c r="X9" s="10"/>
      <c r="Y9" s="2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2"/>
      <c r="AN9" s="1"/>
      <c r="AO9" s="1"/>
      <c r="AP9" s="2"/>
      <c r="AQ9" s="2"/>
      <c r="AR9" s="18"/>
      <c r="AS9" s="18"/>
    </row>
    <row r="10" spans="1:45" ht="11.9" customHeight="1">
      <c r="A10" s="168" t="s">
        <v>0</v>
      </c>
      <c r="B10" s="168" t="s">
        <v>103</v>
      </c>
      <c r="C10" s="168" t="s">
        <v>104</v>
      </c>
      <c r="D10" s="168" t="s">
        <v>14</v>
      </c>
      <c r="E10" s="170" t="s">
        <v>105</v>
      </c>
      <c r="F10" s="170"/>
      <c r="G10" s="170"/>
      <c r="H10" s="170" t="s">
        <v>2</v>
      </c>
      <c r="I10" s="170"/>
      <c r="J10" s="170"/>
      <c r="K10" s="170"/>
      <c r="L10" s="170"/>
      <c r="M10" s="170"/>
      <c r="N10" s="170"/>
      <c r="O10" s="170"/>
      <c r="P10" s="170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68" t="s">
        <v>3</v>
      </c>
      <c r="AS10" s="182" t="s">
        <v>4</v>
      </c>
    </row>
    <row r="11" spans="1:45">
      <c r="A11" s="168"/>
      <c r="B11" s="169"/>
      <c r="C11" s="168"/>
      <c r="D11" s="169"/>
      <c r="E11" s="170" t="s">
        <v>1</v>
      </c>
      <c r="F11" s="170"/>
      <c r="G11" s="170"/>
      <c r="H11" s="170" t="s">
        <v>5</v>
      </c>
      <c r="I11" s="170"/>
      <c r="J11" s="170"/>
      <c r="K11" s="170" t="s">
        <v>15</v>
      </c>
      <c r="L11" s="170"/>
      <c r="M11" s="170"/>
      <c r="N11" s="170" t="s">
        <v>16</v>
      </c>
      <c r="O11" s="170"/>
      <c r="P11" s="170"/>
      <c r="Q11" s="170" t="s">
        <v>17</v>
      </c>
      <c r="R11" s="170"/>
      <c r="S11" s="170"/>
      <c r="T11" s="170" t="s">
        <v>18</v>
      </c>
      <c r="U11" s="170"/>
      <c r="V11" s="170"/>
      <c r="W11" s="170" t="s">
        <v>19</v>
      </c>
      <c r="X11" s="170"/>
      <c r="Y11" s="170"/>
      <c r="Z11" s="170" t="s">
        <v>20</v>
      </c>
      <c r="AA11" s="170"/>
      <c r="AB11" s="170"/>
      <c r="AC11" s="170" t="s">
        <v>21</v>
      </c>
      <c r="AD11" s="170"/>
      <c r="AE11" s="170"/>
      <c r="AF11" s="170" t="s">
        <v>22</v>
      </c>
      <c r="AG11" s="170"/>
      <c r="AH11" s="170"/>
      <c r="AI11" s="170" t="s">
        <v>23</v>
      </c>
      <c r="AJ11" s="170"/>
      <c r="AK11" s="170"/>
      <c r="AL11" s="170" t="s">
        <v>24</v>
      </c>
      <c r="AM11" s="170"/>
      <c r="AN11" s="170"/>
      <c r="AO11" s="170" t="s">
        <v>6</v>
      </c>
      <c r="AP11" s="170"/>
      <c r="AQ11" s="170"/>
      <c r="AR11" s="168"/>
      <c r="AS11" s="183"/>
    </row>
    <row r="12" spans="1:45">
      <c r="A12" s="168"/>
      <c r="B12" s="169"/>
      <c r="C12" s="168"/>
      <c r="D12" s="169"/>
      <c r="E12" s="170" t="s">
        <v>7</v>
      </c>
      <c r="F12" s="170" t="s">
        <v>8</v>
      </c>
      <c r="G12" s="172" t="s">
        <v>9</v>
      </c>
      <c r="H12" s="170" t="s">
        <v>7</v>
      </c>
      <c r="I12" s="170" t="s">
        <v>8</v>
      </c>
      <c r="J12" s="174" t="s">
        <v>9</v>
      </c>
      <c r="K12" s="170" t="s">
        <v>7</v>
      </c>
      <c r="L12" s="170" t="s">
        <v>8</v>
      </c>
      <c r="M12" s="174" t="s">
        <v>9</v>
      </c>
      <c r="N12" s="170" t="s">
        <v>7</v>
      </c>
      <c r="O12" s="170" t="s">
        <v>8</v>
      </c>
      <c r="P12" s="174" t="s">
        <v>9</v>
      </c>
      <c r="Q12" s="170" t="s">
        <v>7</v>
      </c>
      <c r="R12" s="170" t="s">
        <v>8</v>
      </c>
      <c r="S12" s="174" t="s">
        <v>9</v>
      </c>
      <c r="T12" s="170" t="s">
        <v>7</v>
      </c>
      <c r="U12" s="170" t="s">
        <v>8</v>
      </c>
      <c r="V12" s="174" t="s">
        <v>9</v>
      </c>
      <c r="W12" s="170" t="s">
        <v>7</v>
      </c>
      <c r="X12" s="170" t="s">
        <v>8</v>
      </c>
      <c r="Y12" s="174" t="s">
        <v>9</v>
      </c>
      <c r="Z12" s="170" t="s">
        <v>7</v>
      </c>
      <c r="AA12" s="170" t="s">
        <v>8</v>
      </c>
      <c r="AB12" s="172" t="s">
        <v>9</v>
      </c>
      <c r="AC12" s="170" t="s">
        <v>7</v>
      </c>
      <c r="AD12" s="170" t="s">
        <v>8</v>
      </c>
      <c r="AE12" s="172" t="s">
        <v>9</v>
      </c>
      <c r="AF12" s="170" t="s">
        <v>7</v>
      </c>
      <c r="AG12" s="170" t="s">
        <v>8</v>
      </c>
      <c r="AH12" s="172" t="s">
        <v>9</v>
      </c>
      <c r="AI12" s="170" t="s">
        <v>7</v>
      </c>
      <c r="AJ12" s="170" t="s">
        <v>8</v>
      </c>
      <c r="AK12" s="172" t="s">
        <v>9</v>
      </c>
      <c r="AL12" s="170" t="s">
        <v>7</v>
      </c>
      <c r="AM12" s="173" t="s">
        <v>8</v>
      </c>
      <c r="AN12" s="172" t="s">
        <v>9</v>
      </c>
      <c r="AO12" s="170" t="s">
        <v>7</v>
      </c>
      <c r="AP12" s="173" t="s">
        <v>8</v>
      </c>
      <c r="AQ12" s="174" t="s">
        <v>9</v>
      </c>
      <c r="AR12" s="168"/>
      <c r="AS12" s="183"/>
    </row>
    <row r="13" spans="1:45">
      <c r="A13" s="168"/>
      <c r="B13" s="169"/>
      <c r="C13" s="168"/>
      <c r="D13" s="169"/>
      <c r="E13" s="170"/>
      <c r="F13" s="170"/>
      <c r="G13" s="172"/>
      <c r="H13" s="170"/>
      <c r="I13" s="170"/>
      <c r="J13" s="174"/>
      <c r="K13" s="170"/>
      <c r="L13" s="170"/>
      <c r="M13" s="174"/>
      <c r="N13" s="170"/>
      <c r="O13" s="170"/>
      <c r="P13" s="174"/>
      <c r="Q13" s="170"/>
      <c r="R13" s="170"/>
      <c r="S13" s="174"/>
      <c r="T13" s="170"/>
      <c r="U13" s="170"/>
      <c r="V13" s="174"/>
      <c r="W13" s="170"/>
      <c r="X13" s="170"/>
      <c r="Y13" s="174"/>
      <c r="Z13" s="170"/>
      <c r="AA13" s="170"/>
      <c r="AB13" s="172"/>
      <c r="AC13" s="170"/>
      <c r="AD13" s="170"/>
      <c r="AE13" s="172"/>
      <c r="AF13" s="170"/>
      <c r="AG13" s="170"/>
      <c r="AH13" s="172"/>
      <c r="AI13" s="170"/>
      <c r="AJ13" s="170"/>
      <c r="AK13" s="172"/>
      <c r="AL13" s="170"/>
      <c r="AM13" s="173"/>
      <c r="AN13" s="172"/>
      <c r="AO13" s="170"/>
      <c r="AP13" s="173"/>
      <c r="AQ13" s="174"/>
      <c r="AR13" s="168"/>
      <c r="AS13" s="184"/>
    </row>
    <row r="14" spans="1:45" s="19" customFormat="1">
      <c r="A14" s="4">
        <v>1</v>
      </c>
      <c r="B14" s="4">
        <v>2</v>
      </c>
      <c r="C14" s="4">
        <v>3</v>
      </c>
      <c r="D14" s="4">
        <v>5</v>
      </c>
      <c r="E14" s="4">
        <v>6</v>
      </c>
      <c r="F14" s="4">
        <v>7</v>
      </c>
      <c r="G14" s="4" t="s">
        <v>10</v>
      </c>
      <c r="H14" s="4">
        <v>9</v>
      </c>
      <c r="I14" s="4">
        <v>10</v>
      </c>
      <c r="J14" s="49">
        <v>11</v>
      </c>
      <c r="K14" s="4">
        <v>12</v>
      </c>
      <c r="L14" s="4">
        <v>13</v>
      </c>
      <c r="M14" s="49">
        <v>14</v>
      </c>
      <c r="N14" s="4">
        <v>15</v>
      </c>
      <c r="O14" s="4">
        <v>16</v>
      </c>
      <c r="P14" s="49">
        <v>17</v>
      </c>
      <c r="Q14" s="4">
        <v>18</v>
      </c>
      <c r="R14" s="4">
        <v>19</v>
      </c>
      <c r="S14" s="49">
        <v>20</v>
      </c>
      <c r="T14" s="4">
        <v>21</v>
      </c>
      <c r="U14" s="4">
        <v>22</v>
      </c>
      <c r="V14" s="49">
        <v>23</v>
      </c>
      <c r="W14" s="4">
        <v>24</v>
      </c>
      <c r="X14" s="4">
        <v>25</v>
      </c>
      <c r="Y14" s="49">
        <v>26</v>
      </c>
      <c r="Z14" s="4">
        <v>27</v>
      </c>
      <c r="AA14" s="4">
        <v>28</v>
      </c>
      <c r="AB14" s="4">
        <v>29</v>
      </c>
      <c r="AC14" s="4">
        <v>30</v>
      </c>
      <c r="AD14" s="4">
        <v>31</v>
      </c>
      <c r="AE14" s="4">
        <v>32</v>
      </c>
      <c r="AF14" s="4">
        <v>33</v>
      </c>
      <c r="AG14" s="4">
        <v>34</v>
      </c>
      <c r="AH14" s="4">
        <v>35</v>
      </c>
      <c r="AI14" s="4">
        <v>36</v>
      </c>
      <c r="AJ14" s="4">
        <v>37</v>
      </c>
      <c r="AK14" s="4">
        <v>38</v>
      </c>
      <c r="AL14" s="4">
        <v>39</v>
      </c>
      <c r="AM14" s="49">
        <v>40</v>
      </c>
      <c r="AN14" s="4">
        <v>41</v>
      </c>
      <c r="AO14" s="4">
        <v>42</v>
      </c>
      <c r="AP14" s="49">
        <v>43</v>
      </c>
      <c r="AQ14" s="49">
        <v>44</v>
      </c>
      <c r="AR14" s="4">
        <v>45</v>
      </c>
      <c r="AS14" s="4">
        <v>46</v>
      </c>
    </row>
    <row r="15" spans="1:45">
      <c r="A15" s="48" t="s">
        <v>11</v>
      </c>
      <c r="B15" s="160" t="s">
        <v>26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</row>
    <row r="16" spans="1:45" s="45" customFormat="1" ht="12.25" customHeight="1">
      <c r="A16" s="178" t="s">
        <v>12</v>
      </c>
      <c r="B16" s="94" t="s">
        <v>61</v>
      </c>
      <c r="C16" s="114" t="s">
        <v>72</v>
      </c>
      <c r="D16" s="32" t="s">
        <v>31</v>
      </c>
      <c r="E16" s="33">
        <f>SUM(E22+E27+E33+E39+E44)</f>
        <v>11133.3</v>
      </c>
      <c r="F16" s="33">
        <f>SUM(F22+F27+F33+F39+F44)</f>
        <v>1443.4</v>
      </c>
      <c r="G16" s="35">
        <f>F16/E16*100</f>
        <v>12.964709475178072</v>
      </c>
      <c r="H16" s="33">
        <f>SUM(H22+H27+H33+H39+H44)</f>
        <v>0</v>
      </c>
      <c r="I16" s="33">
        <f>SUM(I22+I27+I33+I44)</f>
        <v>0</v>
      </c>
      <c r="J16" s="33">
        <f t="shared" ref="J16:Y19" si="0">SUM(J22+J27+J33)</f>
        <v>0</v>
      </c>
      <c r="K16" s="33">
        <f>SUM(K22+K27+K33+K39+K44)</f>
        <v>0</v>
      </c>
      <c r="L16" s="33">
        <f>SUM(L22+L27+L33+L44)</f>
        <v>0</v>
      </c>
      <c r="M16" s="33">
        <f t="shared" si="0"/>
        <v>0</v>
      </c>
      <c r="N16" s="33">
        <f>SUM(N22+N27+N33+N39+N44)</f>
        <v>0</v>
      </c>
      <c r="O16" s="33">
        <f>SUM(O22+O27+O33+O44)</f>
        <v>0</v>
      </c>
      <c r="P16" s="33">
        <f t="shared" si="0"/>
        <v>0</v>
      </c>
      <c r="Q16" s="33">
        <f>SUM(Q22+Q27+Q33+Q39+Q44)</f>
        <v>0</v>
      </c>
      <c r="R16" s="33">
        <f>SUM(R22+R27+R33+R44)</f>
        <v>0</v>
      </c>
      <c r="S16" s="35">
        <v>0</v>
      </c>
      <c r="T16" s="33">
        <f>SUM(T22+T27+T33+T39+T44)</f>
        <v>27</v>
      </c>
      <c r="U16" s="33">
        <f>SUM(U22+U27+U33+U44)</f>
        <v>27</v>
      </c>
      <c r="V16" s="35">
        <f>U16/T16*100</f>
        <v>100</v>
      </c>
      <c r="W16" s="33">
        <f>SUM(W22+W27+W33+W39+W44)</f>
        <v>392.9</v>
      </c>
      <c r="X16" s="33">
        <f>SUM(X22+X27+X33+X44)</f>
        <v>0</v>
      </c>
      <c r="Y16" s="33">
        <f t="shared" si="0"/>
        <v>0</v>
      </c>
      <c r="Z16" s="33">
        <f>SUM(Z22+Z27+Z33+Z39+Z44)</f>
        <v>207.1</v>
      </c>
      <c r="AA16" s="33">
        <f>SUM(AA22+AA27+AA33+AA39+AA44)</f>
        <v>384.1</v>
      </c>
      <c r="AB16" s="35">
        <f>AA16/Z16*100</f>
        <v>185.46595847416708</v>
      </c>
      <c r="AC16" s="33">
        <f>SUM(AC22+AC27+AC33+AC39+AC44)</f>
        <v>0</v>
      </c>
      <c r="AD16" s="33">
        <f>SUM(AD22+AD27+AD33+AD44)</f>
        <v>0</v>
      </c>
      <c r="AE16" s="33">
        <f t="shared" ref="AB16:AK19" si="1">SUM(AE22+AE27+AE33)</f>
        <v>0</v>
      </c>
      <c r="AF16" s="33">
        <f>SUM(AF22+AF27+AF33+AF39+AF44)</f>
        <v>1135.4000000000001</v>
      </c>
      <c r="AG16" s="33">
        <f t="shared" ref="AG16" si="2">SUM(AG22+AG27+AG33+AG39+AG44)</f>
        <v>1032.3</v>
      </c>
      <c r="AH16" s="70">
        <f>AG16/AF16*100</f>
        <v>90.919499735775915</v>
      </c>
      <c r="AI16" s="33">
        <f>SUM(AI22+AI27+AI33+AI39+AI44)</f>
        <v>9370.9</v>
      </c>
      <c r="AJ16" s="33">
        <f>SUM(AJ22+AJ27+AJ33+AJ44)</f>
        <v>0</v>
      </c>
      <c r="AK16" s="33">
        <f t="shared" si="1"/>
        <v>0</v>
      </c>
      <c r="AL16" s="33">
        <f>SUM(AL22+AL27+AL33+AL39+AL44)</f>
        <v>0</v>
      </c>
      <c r="AM16" s="33">
        <f>SUM(AM22+AM27+AM33+AM44)</f>
        <v>0</v>
      </c>
      <c r="AN16" s="35">
        <v>0</v>
      </c>
      <c r="AO16" s="33">
        <f>SUM(AO22+AO27+AO33+AO39+AO44)</f>
        <v>0</v>
      </c>
      <c r="AP16" s="33">
        <f>SUM(AP22+AP27+AP33+AP44)</f>
        <v>0</v>
      </c>
      <c r="AQ16" s="33">
        <f t="shared" ref="AN16:AQ19" si="3">SUM(AQ22+AQ27+AQ33)</f>
        <v>0</v>
      </c>
      <c r="AR16" s="94" t="s">
        <v>77</v>
      </c>
      <c r="AS16" s="97"/>
    </row>
    <row r="17" spans="1:48">
      <c r="A17" s="179"/>
      <c r="B17" s="95"/>
      <c r="C17" s="117"/>
      <c r="D17" s="32" t="s">
        <v>44</v>
      </c>
      <c r="E17" s="33">
        <f>SUM(E23+E28+E34)</f>
        <v>0</v>
      </c>
      <c r="F17" s="33">
        <f>SUM(F23+F28+F34)</f>
        <v>0</v>
      </c>
      <c r="G17" s="33">
        <f>SUM(G23+G28+G34)</f>
        <v>0</v>
      </c>
      <c r="H17" s="33">
        <f>SUM(H23+H28+H34)</f>
        <v>0</v>
      </c>
      <c r="I17" s="33">
        <f>SUM(I23+I28+I34)</f>
        <v>0</v>
      </c>
      <c r="J17" s="33">
        <f t="shared" si="0"/>
        <v>0</v>
      </c>
      <c r="K17" s="33">
        <f>SUM(K23+K28+K34)</f>
        <v>0</v>
      </c>
      <c r="L17" s="33">
        <f>SUM(L23+L28+L34)</f>
        <v>0</v>
      </c>
      <c r="M17" s="33">
        <f t="shared" si="0"/>
        <v>0</v>
      </c>
      <c r="N17" s="33">
        <f>SUM(N23+N28+N34)</f>
        <v>0</v>
      </c>
      <c r="O17" s="33">
        <f>SUM(O23+O28+O34)</f>
        <v>0</v>
      </c>
      <c r="P17" s="33">
        <f t="shared" si="0"/>
        <v>0</v>
      </c>
      <c r="Q17" s="33">
        <f>SUM(Q23+Q28+Q34)</f>
        <v>0</v>
      </c>
      <c r="R17" s="33">
        <f>SUM(R23+R28+R34)</f>
        <v>0</v>
      </c>
      <c r="S17" s="33">
        <f t="shared" si="0"/>
        <v>0</v>
      </c>
      <c r="T17" s="33">
        <f>SUM(T23+T28+T34)</f>
        <v>0</v>
      </c>
      <c r="U17" s="33">
        <f>SUM(U23+U28+U34)</f>
        <v>0</v>
      </c>
      <c r="V17" s="33">
        <f t="shared" si="0"/>
        <v>0</v>
      </c>
      <c r="W17" s="33">
        <f>SUM(W23+W28+W34)</f>
        <v>0</v>
      </c>
      <c r="X17" s="33">
        <f>SUM(X23+X28+X34)</f>
        <v>0</v>
      </c>
      <c r="Y17" s="33">
        <f t="shared" si="0"/>
        <v>0</v>
      </c>
      <c r="Z17" s="33">
        <f>SUM(Z23+Z28+Z34)</f>
        <v>0</v>
      </c>
      <c r="AA17" s="33">
        <f>SUM(AA23+AA28+AA34)</f>
        <v>0</v>
      </c>
      <c r="AB17" s="33">
        <f t="shared" si="1"/>
        <v>0</v>
      </c>
      <c r="AC17" s="33">
        <f>SUM(AC23+AC28+AC34)</f>
        <v>0</v>
      </c>
      <c r="AD17" s="33">
        <f>SUM(AD23+AD28+AD34)</f>
        <v>0</v>
      </c>
      <c r="AE17" s="33">
        <f t="shared" si="1"/>
        <v>0</v>
      </c>
      <c r="AF17" s="33">
        <f>SUM(AF23+AF28+AF34)</f>
        <v>0</v>
      </c>
      <c r="AG17" s="33">
        <f>SUM(AG23+AG28+AG34)</f>
        <v>0</v>
      </c>
      <c r="AH17" s="35">
        <v>0</v>
      </c>
      <c r="AI17" s="33">
        <f>SUM(AI23+AI28+AI34)</f>
        <v>0</v>
      </c>
      <c r="AJ17" s="33">
        <f>SUM(AJ23+AJ28+AJ34)</f>
        <v>0</v>
      </c>
      <c r="AK17" s="33">
        <f t="shared" si="1"/>
        <v>0</v>
      </c>
      <c r="AL17" s="33">
        <f>SUM(AL23+AL28+AL34)</f>
        <v>0</v>
      </c>
      <c r="AM17" s="33">
        <f>SUM(AM23+AM28+AM34)</f>
        <v>0</v>
      </c>
      <c r="AN17" s="33">
        <f t="shared" si="3"/>
        <v>0</v>
      </c>
      <c r="AO17" s="33">
        <f>SUM(AO23+AO28+AO34)</f>
        <v>0</v>
      </c>
      <c r="AP17" s="33">
        <f>SUM(AP23+AP28+AP34)</f>
        <v>0</v>
      </c>
      <c r="AQ17" s="33">
        <f t="shared" si="3"/>
        <v>0</v>
      </c>
      <c r="AR17" s="95"/>
      <c r="AS17" s="98"/>
    </row>
    <row r="18" spans="1:48" s="45" customFormat="1" ht="12.25" customHeight="1">
      <c r="A18" s="179"/>
      <c r="B18" s="95"/>
      <c r="C18" s="117"/>
      <c r="D18" s="34" t="s">
        <v>38</v>
      </c>
      <c r="E18" s="33">
        <v>0</v>
      </c>
      <c r="F18" s="33">
        <v>0</v>
      </c>
      <c r="G18" s="33">
        <f>SUM(G24+G29+G35)</f>
        <v>0</v>
      </c>
      <c r="H18" s="33">
        <v>0</v>
      </c>
      <c r="I18" s="33">
        <v>0</v>
      </c>
      <c r="J18" s="33">
        <f t="shared" si="0"/>
        <v>0</v>
      </c>
      <c r="K18" s="33">
        <v>0</v>
      </c>
      <c r="L18" s="33">
        <v>0</v>
      </c>
      <c r="M18" s="33">
        <f t="shared" si="0"/>
        <v>0</v>
      </c>
      <c r="N18" s="33">
        <v>0</v>
      </c>
      <c r="O18" s="33">
        <v>0</v>
      </c>
      <c r="P18" s="33">
        <f t="shared" si="0"/>
        <v>0</v>
      </c>
      <c r="Q18" s="33">
        <v>0</v>
      </c>
      <c r="R18" s="33">
        <v>0</v>
      </c>
      <c r="S18" s="33">
        <f t="shared" si="0"/>
        <v>0</v>
      </c>
      <c r="T18" s="33">
        <v>0</v>
      </c>
      <c r="U18" s="33">
        <v>0</v>
      </c>
      <c r="V18" s="33">
        <f t="shared" si="0"/>
        <v>0</v>
      </c>
      <c r="W18" s="33">
        <v>0</v>
      </c>
      <c r="X18" s="33">
        <v>0</v>
      </c>
      <c r="Y18" s="33">
        <f t="shared" si="0"/>
        <v>0</v>
      </c>
      <c r="Z18" s="33">
        <v>0</v>
      </c>
      <c r="AA18" s="33">
        <v>0</v>
      </c>
      <c r="AB18" s="33">
        <f t="shared" si="1"/>
        <v>0</v>
      </c>
      <c r="AC18" s="33">
        <v>0</v>
      </c>
      <c r="AD18" s="33">
        <v>0</v>
      </c>
      <c r="AE18" s="33">
        <f t="shared" si="1"/>
        <v>0</v>
      </c>
      <c r="AF18" s="33">
        <v>0</v>
      </c>
      <c r="AG18" s="33">
        <v>0</v>
      </c>
      <c r="AH18" s="35">
        <v>0</v>
      </c>
      <c r="AI18" s="33">
        <v>0</v>
      </c>
      <c r="AJ18" s="33">
        <v>0</v>
      </c>
      <c r="AK18" s="33">
        <f t="shared" si="1"/>
        <v>0</v>
      </c>
      <c r="AL18" s="33">
        <v>0</v>
      </c>
      <c r="AM18" s="33">
        <v>0</v>
      </c>
      <c r="AN18" s="33">
        <f t="shared" si="3"/>
        <v>0</v>
      </c>
      <c r="AO18" s="33">
        <v>0</v>
      </c>
      <c r="AP18" s="33">
        <v>0</v>
      </c>
      <c r="AQ18" s="33">
        <f t="shared" si="3"/>
        <v>0</v>
      </c>
      <c r="AR18" s="95"/>
      <c r="AS18" s="98"/>
    </row>
    <row r="19" spans="1:48" s="74" customFormat="1" ht="12.25" customHeight="1">
      <c r="A19" s="179"/>
      <c r="B19" s="95"/>
      <c r="C19" s="117"/>
      <c r="D19" s="73" t="s">
        <v>29</v>
      </c>
      <c r="E19" s="69">
        <f>SUM(E25+E30+E36+E42+E47)</f>
        <v>11133.3</v>
      </c>
      <c r="F19" s="69">
        <f>SUM(F25+F42+F30+F36+F47)</f>
        <v>1443.4</v>
      </c>
      <c r="G19" s="70">
        <f>F19/E19*100</f>
        <v>12.964709475178072</v>
      </c>
      <c r="H19" s="69">
        <f>SUM(H25+H30+H36+H42+H47)</f>
        <v>0</v>
      </c>
      <c r="I19" s="69">
        <f>SUM(I25+I30+I36+I47)</f>
        <v>0</v>
      </c>
      <c r="J19" s="69">
        <f t="shared" si="0"/>
        <v>0</v>
      </c>
      <c r="K19" s="69">
        <f>SUM(K25+K30+K36+K42+K47)</f>
        <v>0</v>
      </c>
      <c r="L19" s="69">
        <f>SUM(L25+L30+L36+L47)</f>
        <v>0</v>
      </c>
      <c r="M19" s="69">
        <f t="shared" si="0"/>
        <v>0</v>
      </c>
      <c r="N19" s="69">
        <f>SUM(N25+N30+N36+N42+N47)</f>
        <v>0</v>
      </c>
      <c r="O19" s="69">
        <f>SUM(O25+O30+O36+O47)</f>
        <v>0</v>
      </c>
      <c r="P19" s="69">
        <f t="shared" si="0"/>
        <v>0</v>
      </c>
      <c r="Q19" s="69">
        <f>SUM(Q25+Q30+Q36+Q42+Q47)</f>
        <v>0</v>
      </c>
      <c r="R19" s="69">
        <f>SUM(R25+R30+R36+R47)</f>
        <v>0</v>
      </c>
      <c r="S19" s="70">
        <v>0</v>
      </c>
      <c r="T19" s="69">
        <f>SUM(T25+T30+T36+T42+T47)</f>
        <v>27</v>
      </c>
      <c r="U19" s="69">
        <f>SUM(U25+U30+U36+U47)</f>
        <v>27</v>
      </c>
      <c r="V19" s="70">
        <f>U19/T19*100</f>
        <v>100</v>
      </c>
      <c r="W19" s="69">
        <f>SUM(W25+W30+W36+W42+W47)</f>
        <v>392.9</v>
      </c>
      <c r="X19" s="69">
        <f>SUM(X25+X30+X36+X47)</f>
        <v>0</v>
      </c>
      <c r="Y19" s="69">
        <f t="shared" si="0"/>
        <v>0</v>
      </c>
      <c r="Z19" s="69">
        <f t="shared" ref="Z19:AA19" si="4">SUM(Z25+Z30+Z36+Z42+Z47)</f>
        <v>207.1</v>
      </c>
      <c r="AA19" s="69">
        <f t="shared" si="4"/>
        <v>384.1</v>
      </c>
      <c r="AB19" s="70">
        <f>AA19/Z19*100</f>
        <v>185.46595847416708</v>
      </c>
      <c r="AC19" s="69">
        <f t="shared" ref="AC19:AD19" si="5">SUM(AC25+AC30+AC36+AC42+AC47)</f>
        <v>0</v>
      </c>
      <c r="AD19" s="69">
        <f t="shared" si="5"/>
        <v>0</v>
      </c>
      <c r="AE19" s="70">
        <v>0</v>
      </c>
      <c r="AF19" s="69">
        <f t="shared" ref="AF19:AG19" si="6">SUM(AF25+AF30+AF36+AF42+AF47)</f>
        <v>1135.4000000000001</v>
      </c>
      <c r="AG19" s="69">
        <f t="shared" si="6"/>
        <v>1032.3</v>
      </c>
      <c r="AH19" s="70">
        <f>AG19/AF19*100</f>
        <v>90.919499735775915</v>
      </c>
      <c r="AI19" s="69">
        <f>SUM(AI25+AI30+AI36+AI42+AI47)</f>
        <v>9370.9</v>
      </c>
      <c r="AJ19" s="69">
        <f>SUM(AJ25+AJ30+AJ36+AJ47)</f>
        <v>0</v>
      </c>
      <c r="AK19" s="69">
        <f t="shared" si="1"/>
        <v>0</v>
      </c>
      <c r="AL19" s="69">
        <f>SUM(AL25+AL30+AL36+AL42+AL47)</f>
        <v>0</v>
      </c>
      <c r="AM19" s="69">
        <f>SUM(AM25+AM30+AM36+AM47)</f>
        <v>0</v>
      </c>
      <c r="AN19" s="70">
        <v>0</v>
      </c>
      <c r="AO19" s="69">
        <f>SUM(AO25+AO30+AO36+AO42+AO47)</f>
        <v>0</v>
      </c>
      <c r="AP19" s="69">
        <f>SUM(AP25+AP30+AP36+AP47)</f>
        <v>0</v>
      </c>
      <c r="AQ19" s="69">
        <f t="shared" si="3"/>
        <v>0</v>
      </c>
      <c r="AR19" s="95"/>
      <c r="AS19" s="98"/>
      <c r="AT19" s="90"/>
      <c r="AU19" s="90"/>
      <c r="AV19" s="90"/>
    </row>
    <row r="20" spans="1:48" ht="27.2" customHeight="1">
      <c r="A20" s="179"/>
      <c r="B20" s="95"/>
      <c r="C20" s="117"/>
      <c r="D20" s="34" t="s">
        <v>45</v>
      </c>
      <c r="E20" s="33">
        <v>0</v>
      </c>
      <c r="F20" s="33">
        <v>0</v>
      </c>
      <c r="G20" s="33">
        <v>0</v>
      </c>
      <c r="H20" s="33">
        <f>SUM(H25+H36+H47)</f>
        <v>0</v>
      </c>
      <c r="I20" s="33">
        <f>SUM(I25+I36+I47)</f>
        <v>0</v>
      </c>
      <c r="J20" s="33">
        <v>0</v>
      </c>
      <c r="K20" s="33">
        <f>SUM(K25+K36+K47)</f>
        <v>0</v>
      </c>
      <c r="L20" s="33">
        <f>SUM(L25+L36+L47)</f>
        <v>0</v>
      </c>
      <c r="M20" s="33">
        <v>0</v>
      </c>
      <c r="N20" s="33">
        <f>SUM(N25+N36+N47)</f>
        <v>0</v>
      </c>
      <c r="O20" s="33">
        <f>SUM(O25+O36+O47)</f>
        <v>0</v>
      </c>
      <c r="P20" s="33">
        <v>0</v>
      </c>
      <c r="Q20" s="33">
        <f>SUM(Q25+Q36+Q47)</f>
        <v>0</v>
      </c>
      <c r="R20" s="33">
        <f>SUM(R25+R36+R47)</f>
        <v>0</v>
      </c>
      <c r="S20" s="33">
        <v>0</v>
      </c>
      <c r="T20" s="33">
        <f>SUM(T25+T36+T47)</f>
        <v>0</v>
      </c>
      <c r="U20" s="33">
        <f>SUM(U25+U36+U47)</f>
        <v>0</v>
      </c>
      <c r="V20" s="33">
        <v>0</v>
      </c>
      <c r="W20" s="33">
        <f>SUM(W25+W36+W47)</f>
        <v>0</v>
      </c>
      <c r="X20" s="33">
        <f>SUM(X25+X36+X47)</f>
        <v>0</v>
      </c>
      <c r="Y20" s="33">
        <v>0</v>
      </c>
      <c r="Z20" s="33">
        <v>0</v>
      </c>
      <c r="AA20" s="33">
        <v>0</v>
      </c>
      <c r="AB20" s="33">
        <v>0</v>
      </c>
      <c r="AC20" s="33">
        <f>SUM(AC25+AC36+AC47)</f>
        <v>0</v>
      </c>
      <c r="AD20" s="33">
        <f>SUM(AD25+AD36+AD47)</f>
        <v>0</v>
      </c>
      <c r="AE20" s="33">
        <v>0</v>
      </c>
      <c r="AF20" s="33">
        <v>0</v>
      </c>
      <c r="AG20" s="33">
        <v>0</v>
      </c>
      <c r="AH20" s="33">
        <v>0</v>
      </c>
      <c r="AI20" s="33">
        <f>SUM(AI25+AI36+AI47)</f>
        <v>0</v>
      </c>
      <c r="AJ20" s="33">
        <f>SUM(AJ25+AJ36+AJ47)</f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f>SUM(AO25+AO36+AO47)</f>
        <v>0</v>
      </c>
      <c r="AP20" s="33">
        <f>SUM(AP25+AP36+AP47)</f>
        <v>0</v>
      </c>
      <c r="AQ20" s="33">
        <v>0</v>
      </c>
      <c r="AR20" s="95"/>
      <c r="AS20" s="98"/>
      <c r="AT20" s="90"/>
      <c r="AU20" s="90"/>
      <c r="AV20" s="90"/>
    </row>
    <row r="21" spans="1:48" ht="38.9" customHeight="1">
      <c r="A21" s="180"/>
      <c r="B21" s="96"/>
      <c r="C21" s="181"/>
      <c r="D21" s="34" t="s">
        <v>73</v>
      </c>
      <c r="E21" s="35">
        <f>H21+K21+N21+Q21+T21+W21+Z21+AC21+AF21+AI21+AL21+AO21</f>
        <v>6480.1</v>
      </c>
      <c r="F21" s="35">
        <f>I21+L21+O21+R21+U21+X21+AA21+AD21+AG21+AJ21+AM21+AP21</f>
        <v>0</v>
      </c>
      <c r="G21" s="35">
        <f>F21/E21*100</f>
        <v>0</v>
      </c>
      <c r="H21" s="35">
        <f>H26+H31+H37+H48</f>
        <v>0</v>
      </c>
      <c r="I21" s="35">
        <f>I26+I31+I37+I48</f>
        <v>0</v>
      </c>
      <c r="J21" s="35">
        <v>0</v>
      </c>
      <c r="K21" s="35">
        <f t="shared" ref="K21:L21" si="7">K26+K31+K37+K48</f>
        <v>0</v>
      </c>
      <c r="L21" s="35">
        <f t="shared" si="7"/>
        <v>0</v>
      </c>
      <c r="M21" s="35">
        <v>0</v>
      </c>
      <c r="N21" s="35">
        <f>N26+N31+N37+N48</f>
        <v>0</v>
      </c>
      <c r="O21" s="35">
        <f t="shared" ref="O21" si="8">O26+O31+O37+O48</f>
        <v>0</v>
      </c>
      <c r="P21" s="35">
        <v>0</v>
      </c>
      <c r="Q21" s="35">
        <f t="shared" ref="Q21:R21" si="9">Q26+Q31+Q37+Q48</f>
        <v>0</v>
      </c>
      <c r="R21" s="35">
        <f t="shared" si="9"/>
        <v>0</v>
      </c>
      <c r="S21" s="35">
        <v>0</v>
      </c>
      <c r="T21" s="35">
        <f t="shared" ref="T21:U21" si="10">T26+T31+T37+T48</f>
        <v>0</v>
      </c>
      <c r="U21" s="35">
        <f t="shared" si="10"/>
        <v>0</v>
      </c>
      <c r="V21" s="35">
        <v>0</v>
      </c>
      <c r="W21" s="35">
        <f t="shared" ref="W21:AP21" si="11">W26+W31+W37+W48</f>
        <v>6480.1</v>
      </c>
      <c r="X21" s="35">
        <f t="shared" si="11"/>
        <v>0</v>
      </c>
      <c r="Y21" s="35">
        <v>0</v>
      </c>
      <c r="Z21" s="35">
        <f t="shared" si="11"/>
        <v>0</v>
      </c>
      <c r="AA21" s="35">
        <f t="shared" si="11"/>
        <v>0</v>
      </c>
      <c r="AB21" s="35">
        <f t="shared" si="11"/>
        <v>0</v>
      </c>
      <c r="AC21" s="35">
        <f t="shared" si="11"/>
        <v>0</v>
      </c>
      <c r="AD21" s="35">
        <f t="shared" si="11"/>
        <v>0</v>
      </c>
      <c r="AE21" s="35">
        <f t="shared" si="11"/>
        <v>0</v>
      </c>
      <c r="AF21" s="35">
        <f t="shared" si="11"/>
        <v>0</v>
      </c>
      <c r="AG21" s="35">
        <f t="shared" si="11"/>
        <v>0</v>
      </c>
      <c r="AH21" s="35">
        <f t="shared" si="11"/>
        <v>0</v>
      </c>
      <c r="AI21" s="35">
        <f t="shared" si="11"/>
        <v>0</v>
      </c>
      <c r="AJ21" s="35">
        <f t="shared" si="11"/>
        <v>0</v>
      </c>
      <c r="AK21" s="35">
        <f t="shared" si="11"/>
        <v>0</v>
      </c>
      <c r="AL21" s="35">
        <f t="shared" si="11"/>
        <v>0</v>
      </c>
      <c r="AM21" s="35">
        <f t="shared" si="11"/>
        <v>0</v>
      </c>
      <c r="AN21" s="35">
        <f t="shared" si="11"/>
        <v>0</v>
      </c>
      <c r="AO21" s="35">
        <f t="shared" si="11"/>
        <v>0</v>
      </c>
      <c r="AP21" s="35">
        <f t="shared" si="11"/>
        <v>0</v>
      </c>
      <c r="AQ21" s="46">
        <v>0</v>
      </c>
      <c r="AR21" s="96"/>
      <c r="AS21" s="99"/>
      <c r="AT21" s="90"/>
      <c r="AU21" s="90"/>
      <c r="AV21" s="90"/>
    </row>
    <row r="22" spans="1:48" s="45" customFormat="1" hidden="1">
      <c r="A22" s="128" t="s">
        <v>13</v>
      </c>
      <c r="B22" s="95"/>
      <c r="C22" s="97"/>
      <c r="D22" s="32" t="s">
        <v>31</v>
      </c>
      <c r="E22" s="33">
        <f>SUM(E24:E25)</f>
        <v>0</v>
      </c>
      <c r="F22" s="33">
        <f t="shared" ref="F22" si="12">SUM(F24:F25)</f>
        <v>0</v>
      </c>
      <c r="G22" s="33">
        <v>0</v>
      </c>
      <c r="H22" s="33">
        <f>SUM(H56+H61+H76)</f>
        <v>0</v>
      </c>
      <c r="I22" s="33">
        <f>SUM(I56+I61+I76)</f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f>SUM(AO24:AO25)</f>
        <v>0</v>
      </c>
      <c r="AP22" s="33">
        <f>SUM(AP24:AP25)</f>
        <v>0</v>
      </c>
      <c r="AQ22" s="33">
        <v>0</v>
      </c>
      <c r="AR22" s="97"/>
      <c r="AS22" s="97"/>
      <c r="AT22" s="90"/>
      <c r="AU22" s="90"/>
      <c r="AV22" s="90"/>
    </row>
    <row r="23" spans="1:48" ht="14.3" hidden="1" customHeight="1">
      <c r="A23" s="129"/>
      <c r="B23" s="95"/>
      <c r="C23" s="98"/>
      <c r="D23" s="32" t="s">
        <v>44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0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0</v>
      </c>
      <c r="AJ23" s="33">
        <v>0</v>
      </c>
      <c r="AK23" s="33">
        <v>0</v>
      </c>
      <c r="AL23" s="33">
        <v>0</v>
      </c>
      <c r="AM23" s="33">
        <v>0</v>
      </c>
      <c r="AN23" s="33">
        <v>0</v>
      </c>
      <c r="AO23" s="33">
        <v>0</v>
      </c>
      <c r="AP23" s="33">
        <v>0</v>
      </c>
      <c r="AQ23" s="33">
        <v>0</v>
      </c>
      <c r="AR23" s="98"/>
      <c r="AS23" s="98"/>
      <c r="AT23" s="90"/>
      <c r="AU23" s="90"/>
      <c r="AV23" s="90"/>
    </row>
    <row r="24" spans="1:48" s="45" customFormat="1" hidden="1">
      <c r="A24" s="129"/>
      <c r="B24" s="95"/>
      <c r="C24" s="98"/>
      <c r="D24" s="34" t="s">
        <v>38</v>
      </c>
      <c r="E24" s="33">
        <f>SUM(E57+E62+E77)</f>
        <v>0</v>
      </c>
      <c r="F24" s="33">
        <f>SUM(F57+F62+F77)</f>
        <v>0</v>
      </c>
      <c r="G24" s="33">
        <v>0</v>
      </c>
      <c r="H24" s="33">
        <f>SUM(H57+H62+H77)</f>
        <v>0</v>
      </c>
      <c r="I24" s="33">
        <f>SUM(I57+I62+I77)</f>
        <v>0</v>
      </c>
      <c r="J24" s="33">
        <v>0</v>
      </c>
      <c r="K24" s="33">
        <f>SUM(K57+K62+K77)</f>
        <v>0</v>
      </c>
      <c r="L24" s="33">
        <f>SUM(L57+L62+L77)</f>
        <v>0</v>
      </c>
      <c r="M24" s="33">
        <v>0</v>
      </c>
      <c r="N24" s="33">
        <f>SUM(N57+N62+N77)</f>
        <v>0</v>
      </c>
      <c r="O24" s="33">
        <f>SUM(O57+O62+O77)</f>
        <v>0</v>
      </c>
      <c r="P24" s="33">
        <v>0</v>
      </c>
      <c r="Q24" s="33">
        <f>SUM(Q57+Q62+Q77)</f>
        <v>0</v>
      </c>
      <c r="R24" s="33">
        <f>SUM(R57+R62+R77)</f>
        <v>0</v>
      </c>
      <c r="S24" s="33">
        <v>0</v>
      </c>
      <c r="T24" s="33">
        <f>SUM(T57+T62+T77)</f>
        <v>0</v>
      </c>
      <c r="U24" s="33">
        <f>SUM(U57+U62+U77)</f>
        <v>0</v>
      </c>
      <c r="V24" s="33">
        <v>0</v>
      </c>
      <c r="W24" s="33">
        <f>SUM(W57+W62+W77)</f>
        <v>0</v>
      </c>
      <c r="X24" s="33">
        <f>SUM(X57+X62+X77)</f>
        <v>0</v>
      </c>
      <c r="Y24" s="33">
        <v>0</v>
      </c>
      <c r="Z24" s="33">
        <f>SUM(Z57+Z62+Z77)</f>
        <v>0</v>
      </c>
      <c r="AA24" s="33">
        <f>SUM(AA57+AA62+AA77)</f>
        <v>0</v>
      </c>
      <c r="AB24" s="33">
        <v>0</v>
      </c>
      <c r="AC24" s="33">
        <f>SUM(AC57+AC62+AC77)</f>
        <v>0</v>
      </c>
      <c r="AD24" s="33">
        <f>SUM(AD57+AD62+AD77)</f>
        <v>0</v>
      </c>
      <c r="AE24" s="33">
        <v>0</v>
      </c>
      <c r="AF24" s="33">
        <f>SUM(AF57+AF62+AF77)</f>
        <v>0</v>
      </c>
      <c r="AG24" s="33">
        <f>SUM(AG57+AG62+AG77)</f>
        <v>0</v>
      </c>
      <c r="AH24" s="33">
        <v>0</v>
      </c>
      <c r="AI24" s="33">
        <f>SUM(AI57+AI62+AI77)</f>
        <v>0</v>
      </c>
      <c r="AJ24" s="33">
        <f>SUM(AJ57+AJ62+AJ77)</f>
        <v>0</v>
      </c>
      <c r="AK24" s="33">
        <v>0</v>
      </c>
      <c r="AL24" s="33">
        <f>SUM(AL57+AL62+AL77)</f>
        <v>0</v>
      </c>
      <c r="AM24" s="33">
        <f>SUM(AM57+AM62+AM77)</f>
        <v>0</v>
      </c>
      <c r="AN24" s="33">
        <v>0</v>
      </c>
      <c r="AO24" s="33">
        <f>SUM(AO57+AO62+AO77)</f>
        <v>0</v>
      </c>
      <c r="AP24" s="33">
        <f>SUM(AP57+AP62+AP77)</f>
        <v>0</v>
      </c>
      <c r="AQ24" s="33">
        <v>0</v>
      </c>
      <c r="AR24" s="98"/>
      <c r="AS24" s="98"/>
      <c r="AT24" s="90"/>
      <c r="AU24" s="90"/>
      <c r="AV24" s="90"/>
    </row>
    <row r="25" spans="1:48" s="45" customFormat="1" hidden="1">
      <c r="A25" s="129"/>
      <c r="B25" s="95"/>
      <c r="C25" s="98"/>
      <c r="D25" s="34" t="s">
        <v>29</v>
      </c>
      <c r="E25" s="35">
        <f>H25+K25+N25+Q25+T25+W25+Z25+AC25+AF25+AI25+AL25+AO25</f>
        <v>0</v>
      </c>
      <c r="F25" s="35">
        <f>I25+L25+O25+R25+U25+X25+AA25+AD25+AG25+AJ25+AM25+AP25</f>
        <v>0</v>
      </c>
      <c r="G25" s="33">
        <v>0</v>
      </c>
      <c r="H25" s="33">
        <f>SUM(H58+H63+H78)</f>
        <v>0</v>
      </c>
      <c r="I25" s="33">
        <f>SUM(I58+I63+I78)</f>
        <v>0</v>
      </c>
      <c r="J25" s="33">
        <v>0</v>
      </c>
      <c r="K25" s="33">
        <f>SUM(K58+K63+K78)</f>
        <v>0</v>
      </c>
      <c r="L25" s="33">
        <f>SUM(L58+L63+L78)</f>
        <v>0</v>
      </c>
      <c r="M25" s="33">
        <v>0</v>
      </c>
      <c r="N25" s="33">
        <f>SUM(N58+N63+N78)</f>
        <v>0</v>
      </c>
      <c r="O25" s="33">
        <f>SUM(O58+O63+O78)</f>
        <v>0</v>
      </c>
      <c r="P25" s="33">
        <v>0</v>
      </c>
      <c r="Q25" s="33">
        <f>SUM(Q58+Q63+Q78)</f>
        <v>0</v>
      </c>
      <c r="R25" s="33">
        <f>SUM(R58+R63+R78)</f>
        <v>0</v>
      </c>
      <c r="S25" s="33">
        <v>0</v>
      </c>
      <c r="T25" s="33">
        <f>SUM(T58+T63+T78)</f>
        <v>0</v>
      </c>
      <c r="U25" s="33">
        <f>SUM(U58+U63+U78)</f>
        <v>0</v>
      </c>
      <c r="V25" s="33">
        <v>0</v>
      </c>
      <c r="W25" s="33">
        <f>SUM(W58+W63+W78)</f>
        <v>0</v>
      </c>
      <c r="X25" s="33">
        <f>SUM(X58+X63+X78)</f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f>SUM(AF58+AF63+AF78)</f>
        <v>0</v>
      </c>
      <c r="AG25" s="33">
        <f>SUM(AG58+AG63+AG78)</f>
        <v>0</v>
      </c>
      <c r="AH25" s="33">
        <v>0</v>
      </c>
      <c r="AI25" s="33">
        <v>0</v>
      </c>
      <c r="AJ25" s="33">
        <f>SUM(AJ58+AJ63+AJ78)</f>
        <v>0</v>
      </c>
      <c r="AK25" s="33">
        <v>0</v>
      </c>
      <c r="AL25" s="33">
        <f>SUM(AL58+AL63+AL78)</f>
        <v>0</v>
      </c>
      <c r="AM25" s="33">
        <f>SUM(AM58+AM63+AM78)</f>
        <v>0</v>
      </c>
      <c r="AN25" s="33">
        <v>0</v>
      </c>
      <c r="AO25" s="33">
        <v>0</v>
      </c>
      <c r="AP25" s="33">
        <v>0</v>
      </c>
      <c r="AQ25" s="33">
        <v>0</v>
      </c>
      <c r="AR25" s="98"/>
      <c r="AS25" s="98"/>
      <c r="AT25" s="90"/>
      <c r="AU25" s="90"/>
      <c r="AV25" s="90"/>
    </row>
    <row r="26" spans="1:48" ht="23.1" hidden="1">
      <c r="A26" s="130"/>
      <c r="B26" s="96"/>
      <c r="C26" s="99"/>
      <c r="D26" s="34" t="s">
        <v>45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33">
        <v>0</v>
      </c>
      <c r="AM26" s="33">
        <v>0</v>
      </c>
      <c r="AN26" s="33">
        <v>0</v>
      </c>
      <c r="AO26" s="33">
        <v>0</v>
      </c>
      <c r="AP26" s="33">
        <v>0</v>
      </c>
      <c r="AQ26" s="33">
        <v>0</v>
      </c>
      <c r="AR26" s="99"/>
      <c r="AS26" s="99"/>
      <c r="AT26" s="90"/>
      <c r="AU26" s="90"/>
      <c r="AV26" s="90"/>
    </row>
    <row r="27" spans="1:48" s="45" customFormat="1">
      <c r="A27" s="128" t="s">
        <v>62</v>
      </c>
      <c r="B27" s="94" t="s">
        <v>68</v>
      </c>
      <c r="C27" s="97" t="s">
        <v>72</v>
      </c>
      <c r="D27" s="32" t="s">
        <v>31</v>
      </c>
      <c r="E27" s="33">
        <f>SUM(E29:E30)</f>
        <v>1162.4000000000001</v>
      </c>
      <c r="F27" s="33">
        <f>SUM(F29:F30)</f>
        <v>1059.3</v>
      </c>
      <c r="G27" s="35">
        <f>F27/E27*100</f>
        <v>91.13041982105986</v>
      </c>
      <c r="H27" s="33">
        <f t="shared" ref="H27:AO27" si="13">SUM(H29:H30)</f>
        <v>0</v>
      </c>
      <c r="I27" s="33">
        <f t="shared" si="13"/>
        <v>0</v>
      </c>
      <c r="J27" s="33">
        <v>0</v>
      </c>
      <c r="K27" s="33">
        <f t="shared" si="13"/>
        <v>0</v>
      </c>
      <c r="L27" s="33">
        <f t="shared" si="13"/>
        <v>0</v>
      </c>
      <c r="M27" s="33">
        <v>0</v>
      </c>
      <c r="N27" s="33">
        <f t="shared" si="13"/>
        <v>0</v>
      </c>
      <c r="O27" s="33">
        <f t="shared" si="13"/>
        <v>0</v>
      </c>
      <c r="P27" s="33">
        <v>0</v>
      </c>
      <c r="Q27" s="33">
        <f t="shared" si="13"/>
        <v>0</v>
      </c>
      <c r="R27" s="33">
        <f t="shared" si="13"/>
        <v>0</v>
      </c>
      <c r="S27" s="35">
        <v>0</v>
      </c>
      <c r="T27" s="33">
        <f t="shared" si="13"/>
        <v>27</v>
      </c>
      <c r="U27" s="33">
        <f t="shared" si="13"/>
        <v>27</v>
      </c>
      <c r="V27" s="35">
        <f>U27/T27*100</f>
        <v>100</v>
      </c>
      <c r="W27" s="33">
        <f t="shared" si="13"/>
        <v>0</v>
      </c>
      <c r="X27" s="33">
        <f t="shared" si="13"/>
        <v>0</v>
      </c>
      <c r="Y27" s="33">
        <v>0</v>
      </c>
      <c r="Z27" s="33">
        <f t="shared" si="13"/>
        <v>0</v>
      </c>
      <c r="AA27" s="33">
        <f t="shared" si="13"/>
        <v>0</v>
      </c>
      <c r="AB27" s="35">
        <v>0</v>
      </c>
      <c r="AC27" s="33">
        <f t="shared" si="13"/>
        <v>0</v>
      </c>
      <c r="AD27" s="33">
        <f t="shared" si="13"/>
        <v>0</v>
      </c>
      <c r="AE27" s="33">
        <v>0</v>
      </c>
      <c r="AF27" s="33">
        <f>SUM(AF29:AF30)</f>
        <v>1135.4000000000001</v>
      </c>
      <c r="AG27" s="33">
        <f t="shared" ref="AG27:AI27" si="14">SUM(AG29:AG30)</f>
        <v>1032.3</v>
      </c>
      <c r="AH27" s="33">
        <f t="shared" si="14"/>
        <v>90.919499735775915</v>
      </c>
      <c r="AI27" s="33">
        <f t="shared" si="14"/>
        <v>0</v>
      </c>
      <c r="AJ27" s="33">
        <f t="shared" si="13"/>
        <v>0</v>
      </c>
      <c r="AK27" s="33">
        <v>0</v>
      </c>
      <c r="AL27" s="33">
        <f t="shared" si="13"/>
        <v>0</v>
      </c>
      <c r="AM27" s="33">
        <f t="shared" si="13"/>
        <v>0</v>
      </c>
      <c r="AN27" s="33">
        <v>0</v>
      </c>
      <c r="AO27" s="33">
        <f t="shared" si="13"/>
        <v>0</v>
      </c>
      <c r="AP27" s="33">
        <f t="shared" ref="AP27" si="15">SUM(AP29:AP30)</f>
        <v>0</v>
      </c>
      <c r="AQ27" s="33">
        <v>0</v>
      </c>
      <c r="AR27" s="175" t="s">
        <v>117</v>
      </c>
      <c r="AS27" s="94" t="s">
        <v>118</v>
      </c>
      <c r="AT27" s="90"/>
      <c r="AU27" s="90"/>
      <c r="AV27" s="90"/>
    </row>
    <row r="28" spans="1:48" ht="17.7" customHeight="1">
      <c r="A28" s="129"/>
      <c r="B28" s="95"/>
      <c r="C28" s="98"/>
      <c r="D28" s="32" t="s">
        <v>44</v>
      </c>
      <c r="E28" s="33">
        <f>SUM(E62+E77+E83)</f>
        <v>0</v>
      </c>
      <c r="F28" s="33">
        <f>SUM(F62+F77+F83)</f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f t="shared" ref="V28" si="16">SUM(V34+V39+V45)</f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0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176"/>
      <c r="AS28" s="95"/>
      <c r="AT28" s="90"/>
      <c r="AU28" s="90"/>
      <c r="AV28" s="90"/>
    </row>
    <row r="29" spans="1:48" s="45" customFormat="1">
      <c r="A29" s="129"/>
      <c r="B29" s="95"/>
      <c r="C29" s="98"/>
      <c r="D29" s="34" t="s">
        <v>38</v>
      </c>
      <c r="E29" s="33">
        <v>0</v>
      </c>
      <c r="F29" s="33">
        <v>0</v>
      </c>
      <c r="G29" s="33">
        <v>0</v>
      </c>
      <c r="H29" s="33">
        <f>SUM(H63+H78+H84)</f>
        <v>0</v>
      </c>
      <c r="I29" s="33">
        <f>SUM(I63+I78+I84)</f>
        <v>0</v>
      </c>
      <c r="J29" s="33">
        <v>0</v>
      </c>
      <c r="K29" s="33">
        <f>SUM(K63+K78+K84)</f>
        <v>0</v>
      </c>
      <c r="L29" s="33">
        <f>SUM(L63+L78+L84)</f>
        <v>0</v>
      </c>
      <c r="M29" s="33">
        <v>0</v>
      </c>
      <c r="N29" s="33">
        <f>SUM(N63+N78+N84)</f>
        <v>0</v>
      </c>
      <c r="O29" s="33">
        <f>SUM(O63+O78+O84)</f>
        <v>0</v>
      </c>
      <c r="P29" s="33">
        <v>0</v>
      </c>
      <c r="Q29" s="33">
        <f>SUM(Q63+Q78+Q84)</f>
        <v>0</v>
      </c>
      <c r="R29" s="33">
        <f>SUM(R63+R78+R84)</f>
        <v>0</v>
      </c>
      <c r="S29" s="33">
        <v>0</v>
      </c>
      <c r="T29" s="33">
        <f>SUM(T63+T78+T84)</f>
        <v>0</v>
      </c>
      <c r="U29" s="33">
        <f>SUM(U63+U78+U84)</f>
        <v>0</v>
      </c>
      <c r="V29" s="33">
        <f t="shared" ref="V29" si="17">SUM(V35+V40+V46)</f>
        <v>0</v>
      </c>
      <c r="W29" s="33">
        <f>SUM(W63+W78+W84)</f>
        <v>0</v>
      </c>
      <c r="X29" s="33">
        <f>SUM(X63+X78+X84)</f>
        <v>0</v>
      </c>
      <c r="Y29" s="33">
        <v>0</v>
      </c>
      <c r="Z29" s="33">
        <v>0</v>
      </c>
      <c r="AA29" s="33">
        <v>0</v>
      </c>
      <c r="AB29" s="33">
        <v>0</v>
      </c>
      <c r="AC29" s="33">
        <f>SUM(AC63+AC78+AC84)</f>
        <v>0</v>
      </c>
      <c r="AD29" s="33">
        <v>0</v>
      </c>
      <c r="AE29" s="33">
        <v>0</v>
      </c>
      <c r="AF29" s="33">
        <f>SUM(AF63+AF78+AF84)</f>
        <v>0</v>
      </c>
      <c r="AG29" s="33">
        <f>SUM(AG63+AG78+AG84)</f>
        <v>0</v>
      </c>
      <c r="AH29" s="33">
        <f>SUM(AH63+AH78+AH84)</f>
        <v>0</v>
      </c>
      <c r="AI29" s="33">
        <v>0</v>
      </c>
      <c r="AJ29" s="33">
        <f>SUM(AJ63+AJ78+AJ84)</f>
        <v>0</v>
      </c>
      <c r="AK29" s="33">
        <v>0</v>
      </c>
      <c r="AL29" s="33">
        <f>SUM(AL63+AL78+AL84)</f>
        <v>0</v>
      </c>
      <c r="AM29" s="33">
        <f>SUM(AM63+AM78+AM84)</f>
        <v>0</v>
      </c>
      <c r="AN29" s="33">
        <v>0</v>
      </c>
      <c r="AO29" s="33">
        <v>0</v>
      </c>
      <c r="AP29" s="33">
        <v>0</v>
      </c>
      <c r="AQ29" s="33">
        <v>0</v>
      </c>
      <c r="AR29" s="176"/>
      <c r="AS29" s="95"/>
      <c r="AT29" s="90"/>
      <c r="AU29" s="90"/>
      <c r="AV29" s="90"/>
    </row>
    <row r="30" spans="1:48" s="74" customFormat="1">
      <c r="A30" s="129"/>
      <c r="B30" s="95"/>
      <c r="C30" s="98"/>
      <c r="D30" s="73" t="s">
        <v>29</v>
      </c>
      <c r="E30" s="69">
        <f>H30+K30+N30+Q30+T30+W30+Z30+AC30+AF30+AI30+AL30+AO30</f>
        <v>1162.4000000000001</v>
      </c>
      <c r="F30" s="70">
        <f>I30+L30+O30+R30+U30+X30+AA30+AD30+AG30+AJ30+AM30+AP30</f>
        <v>1059.3</v>
      </c>
      <c r="G30" s="70">
        <f>F30/E30*100</f>
        <v>91.13041982105986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70">
        <v>0</v>
      </c>
      <c r="T30" s="80">
        <v>27</v>
      </c>
      <c r="U30" s="80">
        <v>27</v>
      </c>
      <c r="V30" s="70">
        <f>U30/T30*100</f>
        <v>100</v>
      </c>
      <c r="W30" s="69">
        <v>0</v>
      </c>
      <c r="X30" s="6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69">
        <v>0</v>
      </c>
      <c r="AE30" s="69">
        <v>0</v>
      </c>
      <c r="AF30" s="79">
        <v>1135.4000000000001</v>
      </c>
      <c r="AG30" s="80">
        <v>1032.3</v>
      </c>
      <c r="AH30" s="80">
        <f>AG30/AF30*100</f>
        <v>90.919499735775915</v>
      </c>
      <c r="AI30" s="69">
        <v>0</v>
      </c>
      <c r="AJ30" s="69">
        <v>0</v>
      </c>
      <c r="AK30" s="69">
        <v>0</v>
      </c>
      <c r="AL30" s="69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176"/>
      <c r="AS30" s="95"/>
      <c r="AT30" s="90"/>
      <c r="AU30" s="90"/>
      <c r="AV30" s="90"/>
    </row>
    <row r="31" spans="1:48" ht="39.4" customHeight="1">
      <c r="A31" s="129"/>
      <c r="B31" s="95"/>
      <c r="C31" s="98"/>
      <c r="D31" s="34" t="s">
        <v>73</v>
      </c>
      <c r="E31" s="35">
        <f>H31+K31+N31+Q31+T31+W31+Z31+AC31+AF31+AI31+AL31+AO31</f>
        <v>0</v>
      </c>
      <c r="F31" s="35">
        <f t="shared" ref="F31" si="18">I31+L31+O31+R31+U31+X31+AA31+AD31+AG31+AJ31+AM31+AP31</f>
        <v>0</v>
      </c>
      <c r="G31" s="35">
        <v>0</v>
      </c>
      <c r="H31" s="35">
        <v>0</v>
      </c>
      <c r="I31" s="35">
        <v>0</v>
      </c>
      <c r="J31" s="33">
        <v>0</v>
      </c>
      <c r="K31" s="35">
        <v>0</v>
      </c>
      <c r="L31" s="35">
        <v>0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0</v>
      </c>
      <c r="AR31" s="176"/>
      <c r="AS31" s="95"/>
      <c r="AT31" s="90"/>
      <c r="AU31" s="90"/>
      <c r="AV31" s="90"/>
    </row>
    <row r="32" spans="1:48" ht="35.5" customHeight="1">
      <c r="A32" s="130"/>
      <c r="B32" s="96"/>
      <c r="C32" s="99"/>
      <c r="D32" s="34" t="s">
        <v>45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3">
        <v>0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177"/>
      <c r="AS32" s="96"/>
      <c r="AT32" s="90"/>
      <c r="AU32" s="90"/>
      <c r="AV32" s="90"/>
    </row>
    <row r="33" spans="1:48" s="45" customFormat="1" ht="11.9" customHeight="1">
      <c r="A33" s="128" t="s">
        <v>67</v>
      </c>
      <c r="B33" s="94" t="s">
        <v>69</v>
      </c>
      <c r="C33" s="97" t="s">
        <v>72</v>
      </c>
      <c r="D33" s="32" t="s">
        <v>31</v>
      </c>
      <c r="E33" s="33">
        <f>SUM(E35:E36)</f>
        <v>0</v>
      </c>
      <c r="F33" s="33">
        <f>SUM(F35:F36)</f>
        <v>0</v>
      </c>
      <c r="G33" s="33">
        <v>0</v>
      </c>
      <c r="H33" s="33">
        <f t="shared" ref="H33:AP33" si="19">SUM(H35:H36)</f>
        <v>0</v>
      </c>
      <c r="I33" s="33">
        <f t="shared" si="19"/>
        <v>0</v>
      </c>
      <c r="J33" s="33">
        <v>0</v>
      </c>
      <c r="K33" s="33">
        <f t="shared" si="19"/>
        <v>0</v>
      </c>
      <c r="L33" s="33">
        <f t="shared" si="19"/>
        <v>0</v>
      </c>
      <c r="M33" s="33">
        <v>0</v>
      </c>
      <c r="N33" s="33">
        <f t="shared" si="19"/>
        <v>0</v>
      </c>
      <c r="O33" s="33">
        <f t="shared" si="19"/>
        <v>0</v>
      </c>
      <c r="P33" s="33">
        <v>0</v>
      </c>
      <c r="Q33" s="33">
        <f t="shared" si="19"/>
        <v>0</v>
      </c>
      <c r="R33" s="33">
        <f t="shared" si="19"/>
        <v>0</v>
      </c>
      <c r="S33" s="33">
        <v>0</v>
      </c>
      <c r="T33" s="33">
        <f t="shared" si="19"/>
        <v>0</v>
      </c>
      <c r="U33" s="33">
        <f t="shared" si="19"/>
        <v>0</v>
      </c>
      <c r="V33" s="33">
        <v>0</v>
      </c>
      <c r="W33" s="33">
        <f t="shared" si="19"/>
        <v>0</v>
      </c>
      <c r="X33" s="33">
        <f t="shared" si="19"/>
        <v>0</v>
      </c>
      <c r="Y33" s="33">
        <v>0</v>
      </c>
      <c r="Z33" s="33">
        <f t="shared" si="19"/>
        <v>0</v>
      </c>
      <c r="AA33" s="33">
        <f t="shared" si="19"/>
        <v>0</v>
      </c>
      <c r="AB33" s="33">
        <v>0</v>
      </c>
      <c r="AC33" s="33">
        <f t="shared" si="19"/>
        <v>0</v>
      </c>
      <c r="AD33" s="33">
        <f t="shared" si="19"/>
        <v>0</v>
      </c>
      <c r="AE33" s="33">
        <v>0</v>
      </c>
      <c r="AF33" s="33">
        <f t="shared" si="19"/>
        <v>0</v>
      </c>
      <c r="AG33" s="33">
        <f t="shared" si="19"/>
        <v>0</v>
      </c>
      <c r="AH33" s="33">
        <v>0</v>
      </c>
      <c r="AI33" s="33">
        <f t="shared" si="19"/>
        <v>0</v>
      </c>
      <c r="AJ33" s="33">
        <f t="shared" si="19"/>
        <v>0</v>
      </c>
      <c r="AK33" s="33">
        <v>0</v>
      </c>
      <c r="AL33" s="33">
        <f t="shared" si="19"/>
        <v>0</v>
      </c>
      <c r="AM33" s="33">
        <f t="shared" si="19"/>
        <v>0</v>
      </c>
      <c r="AN33" s="33">
        <v>0</v>
      </c>
      <c r="AO33" s="33">
        <f t="shared" si="19"/>
        <v>0</v>
      </c>
      <c r="AP33" s="33">
        <f t="shared" si="19"/>
        <v>0</v>
      </c>
      <c r="AQ33" s="33">
        <v>0</v>
      </c>
      <c r="AR33" s="94" t="s">
        <v>112</v>
      </c>
      <c r="AS33" s="94" t="s">
        <v>125</v>
      </c>
      <c r="AT33" s="90"/>
      <c r="AU33" s="90"/>
      <c r="AV33" s="90"/>
    </row>
    <row r="34" spans="1:48" ht="15.65" customHeight="1">
      <c r="A34" s="129"/>
      <c r="B34" s="95"/>
      <c r="C34" s="98"/>
      <c r="D34" s="32" t="s">
        <v>44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  <c r="AR34" s="95"/>
      <c r="AS34" s="95"/>
      <c r="AT34" s="90"/>
      <c r="AU34" s="90"/>
      <c r="AV34" s="90"/>
    </row>
    <row r="35" spans="1:48">
      <c r="A35" s="129"/>
      <c r="B35" s="95"/>
      <c r="C35" s="98"/>
      <c r="D35" s="34" t="s">
        <v>38</v>
      </c>
      <c r="E35" s="33">
        <f>SUM(E78+E84+E89)</f>
        <v>0</v>
      </c>
      <c r="F35" s="33">
        <f>SUM(F78+F84+F89)</f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>
        <v>0</v>
      </c>
      <c r="AC35" s="36">
        <v>0</v>
      </c>
      <c r="AD35" s="36">
        <v>0</v>
      </c>
      <c r="AE35" s="33">
        <v>0</v>
      </c>
      <c r="AF35" s="33">
        <v>0</v>
      </c>
      <c r="AG35" s="33">
        <v>0</v>
      </c>
      <c r="AH35" s="33">
        <v>0</v>
      </c>
      <c r="AI35" s="33">
        <v>0</v>
      </c>
      <c r="AJ35" s="33">
        <f>AJ26</f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95"/>
      <c r="AS35" s="95"/>
      <c r="AT35" s="90"/>
      <c r="AU35" s="90"/>
      <c r="AV35" s="90"/>
    </row>
    <row r="36" spans="1:48">
      <c r="A36" s="129"/>
      <c r="B36" s="95"/>
      <c r="C36" s="98"/>
      <c r="D36" s="34" t="s">
        <v>29</v>
      </c>
      <c r="E36" s="33">
        <f>H36+K36+N36+Q36+T36+W36+Z36+AC36+AF36+AI36+AL36+AO36</f>
        <v>0</v>
      </c>
      <c r="F36" s="33">
        <f>I36+L36+O36+R36+U36+X36+AA36+AD36+AG36+AJ36+AM36+AP36</f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0</v>
      </c>
      <c r="AC36" s="36">
        <v>0</v>
      </c>
      <c r="AD36" s="36">
        <v>0</v>
      </c>
      <c r="AE36" s="33">
        <v>0</v>
      </c>
      <c r="AF36" s="33">
        <v>0</v>
      </c>
      <c r="AG36" s="33">
        <v>0</v>
      </c>
      <c r="AH36" s="33">
        <v>0</v>
      </c>
      <c r="AI36" s="33">
        <v>0</v>
      </c>
      <c r="AJ36" s="33">
        <v>0</v>
      </c>
      <c r="AK36" s="33">
        <v>0</v>
      </c>
      <c r="AL36" s="33">
        <v>0</v>
      </c>
      <c r="AM36" s="33">
        <v>0</v>
      </c>
      <c r="AN36" s="33">
        <v>0</v>
      </c>
      <c r="AO36" s="33">
        <v>0</v>
      </c>
      <c r="AP36" s="33">
        <v>0</v>
      </c>
      <c r="AQ36" s="33">
        <v>0</v>
      </c>
      <c r="AR36" s="95"/>
      <c r="AS36" s="95"/>
      <c r="AT36" s="90"/>
      <c r="AU36" s="90"/>
      <c r="AV36" s="90"/>
    </row>
    <row r="37" spans="1:48" ht="37.549999999999997" customHeight="1">
      <c r="A37" s="129"/>
      <c r="B37" s="95"/>
      <c r="C37" s="98"/>
      <c r="D37" s="34" t="s">
        <v>73</v>
      </c>
      <c r="E37" s="35">
        <f>H37+K37+N37+Q37+T37+W37+Z37+AC37+AF37+AI37+AL37+AO37</f>
        <v>6480.1</v>
      </c>
      <c r="F37" s="35">
        <f t="shared" ref="F37" si="20">I37+L37+O37+R37+U37+X37+AA37+AD37+AG37+AJ37+AM37+AP37</f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6480.1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3">
        <v>0</v>
      </c>
      <c r="AN37" s="35">
        <v>0</v>
      </c>
      <c r="AO37" s="35">
        <v>0</v>
      </c>
      <c r="AP37" s="46">
        <v>0</v>
      </c>
      <c r="AQ37" s="46">
        <v>0</v>
      </c>
      <c r="AR37" s="95"/>
      <c r="AS37" s="95"/>
      <c r="AT37" s="90"/>
      <c r="AU37" s="90"/>
      <c r="AV37" s="90"/>
    </row>
    <row r="38" spans="1:48" ht="24.8" customHeight="1">
      <c r="A38" s="130"/>
      <c r="B38" s="96"/>
      <c r="C38" s="99"/>
      <c r="D38" s="34" t="s">
        <v>45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96"/>
      <c r="AS38" s="96"/>
      <c r="AT38" s="90"/>
      <c r="AU38" s="90"/>
      <c r="AV38" s="90"/>
    </row>
    <row r="39" spans="1:48" s="45" customFormat="1" ht="18" customHeight="1">
      <c r="A39" s="128" t="s">
        <v>75</v>
      </c>
      <c r="B39" s="94" t="s">
        <v>76</v>
      </c>
      <c r="C39" s="97" t="s">
        <v>72</v>
      </c>
      <c r="D39" s="32" t="s">
        <v>31</v>
      </c>
      <c r="E39" s="33">
        <f>SUM(E41:E42)</f>
        <v>9970.9</v>
      </c>
      <c r="F39" s="33">
        <f>SUM(F41:F42)</f>
        <v>384.1</v>
      </c>
      <c r="G39" s="33">
        <f>SUM(F39/E39*100)</f>
        <v>3.8522099308989164</v>
      </c>
      <c r="H39" s="33">
        <f t="shared" ref="H39:I39" si="21">SUM(H41:H42)</f>
        <v>0</v>
      </c>
      <c r="I39" s="33">
        <f t="shared" si="21"/>
        <v>0</v>
      </c>
      <c r="J39" s="33">
        <v>0</v>
      </c>
      <c r="K39" s="33">
        <f t="shared" ref="K39:L39" si="22">SUM(K41:K42)</f>
        <v>0</v>
      </c>
      <c r="L39" s="33">
        <f t="shared" si="22"/>
        <v>0</v>
      </c>
      <c r="M39" s="33">
        <v>0</v>
      </c>
      <c r="N39" s="33">
        <f t="shared" ref="N39:O39" si="23">SUM(N41:N42)</f>
        <v>0</v>
      </c>
      <c r="O39" s="33">
        <f t="shared" si="23"/>
        <v>0</v>
      </c>
      <c r="P39" s="33">
        <v>0</v>
      </c>
      <c r="Q39" s="33">
        <f t="shared" ref="Q39:R39" si="24">SUM(Q41:Q42)</f>
        <v>0</v>
      </c>
      <c r="R39" s="33">
        <f t="shared" si="24"/>
        <v>0</v>
      </c>
      <c r="S39" s="33">
        <v>0</v>
      </c>
      <c r="T39" s="33">
        <f t="shared" ref="T39:U39" si="25">SUM(T41:T42)</f>
        <v>0</v>
      </c>
      <c r="U39" s="33">
        <f t="shared" si="25"/>
        <v>0</v>
      </c>
      <c r="V39" s="33">
        <v>0</v>
      </c>
      <c r="W39" s="33">
        <f t="shared" ref="W39:X39" si="26">SUM(W41:W42)</f>
        <v>392.9</v>
      </c>
      <c r="X39" s="33">
        <f t="shared" si="26"/>
        <v>0</v>
      </c>
      <c r="Y39" s="33">
        <v>0</v>
      </c>
      <c r="Z39" s="33">
        <f t="shared" ref="Z39:AA39" si="27">SUM(Z41:Z42)</f>
        <v>207.1</v>
      </c>
      <c r="AA39" s="33">
        <f t="shared" si="27"/>
        <v>384.1</v>
      </c>
      <c r="AB39" s="33">
        <f>SUM(AA39/Z39*100)</f>
        <v>185.46595847416708</v>
      </c>
      <c r="AC39" s="33">
        <f t="shared" ref="AC39:AD39" si="28">SUM(AC41:AC42)</f>
        <v>0</v>
      </c>
      <c r="AD39" s="33">
        <f t="shared" si="28"/>
        <v>0</v>
      </c>
      <c r="AE39" s="33">
        <v>0</v>
      </c>
      <c r="AF39" s="33">
        <f t="shared" ref="AF39:AG39" si="29">SUM(AF41:AF42)</f>
        <v>0</v>
      </c>
      <c r="AG39" s="33">
        <f t="shared" si="29"/>
        <v>0</v>
      </c>
      <c r="AH39" s="33">
        <v>0</v>
      </c>
      <c r="AI39" s="33">
        <f t="shared" ref="AI39:AJ39" si="30">SUM(AI41:AI42)</f>
        <v>9370.9</v>
      </c>
      <c r="AJ39" s="33">
        <f t="shared" si="30"/>
        <v>0</v>
      </c>
      <c r="AK39" s="33">
        <v>0</v>
      </c>
      <c r="AL39" s="33">
        <f t="shared" ref="AL39:AM39" si="31">SUM(AL41:AL42)</f>
        <v>0</v>
      </c>
      <c r="AM39" s="33">
        <f t="shared" si="31"/>
        <v>0</v>
      </c>
      <c r="AN39" s="33">
        <v>0</v>
      </c>
      <c r="AO39" s="33">
        <f t="shared" ref="AO39:AP39" si="32">SUM(AO41:AO42)</f>
        <v>0</v>
      </c>
      <c r="AP39" s="33">
        <f t="shared" si="32"/>
        <v>0</v>
      </c>
      <c r="AQ39" s="33">
        <v>0</v>
      </c>
      <c r="AR39" s="94" t="s">
        <v>119</v>
      </c>
      <c r="AS39" s="97" t="s">
        <v>120</v>
      </c>
      <c r="AT39" s="90"/>
      <c r="AU39" s="90"/>
      <c r="AV39" s="90"/>
    </row>
    <row r="40" spans="1:48" ht="14.3" customHeight="1">
      <c r="A40" s="129"/>
      <c r="B40" s="95"/>
      <c r="C40" s="98"/>
      <c r="D40" s="32" t="s">
        <v>44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3">
        <v>0</v>
      </c>
      <c r="AM40" s="33">
        <v>0</v>
      </c>
      <c r="AN40" s="33">
        <v>0</v>
      </c>
      <c r="AO40" s="33">
        <v>0</v>
      </c>
      <c r="AP40" s="33">
        <v>0</v>
      </c>
      <c r="AQ40" s="33">
        <v>0</v>
      </c>
      <c r="AR40" s="95"/>
      <c r="AS40" s="98"/>
      <c r="AT40" s="90"/>
      <c r="AU40" s="90"/>
      <c r="AV40" s="90"/>
    </row>
    <row r="41" spans="1:48" s="45" customFormat="1" ht="13.95" customHeight="1">
      <c r="A41" s="129"/>
      <c r="B41" s="95"/>
      <c r="C41" s="98"/>
      <c r="D41" s="34" t="s">
        <v>38</v>
      </c>
      <c r="E41" s="33">
        <f>SUM(E78+E84+E89)</f>
        <v>0</v>
      </c>
      <c r="F41" s="33">
        <f>SUM(F78+F84+F89)</f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0</v>
      </c>
      <c r="AC41" s="36">
        <v>0</v>
      </c>
      <c r="AD41" s="36">
        <v>0</v>
      </c>
      <c r="AE41" s="33">
        <v>0</v>
      </c>
      <c r="AF41" s="33">
        <v>0</v>
      </c>
      <c r="AG41" s="33">
        <v>0</v>
      </c>
      <c r="AH41" s="33">
        <v>0</v>
      </c>
      <c r="AI41" s="33">
        <v>0</v>
      </c>
      <c r="AJ41" s="33">
        <f>AJ26</f>
        <v>0</v>
      </c>
      <c r="AK41" s="33">
        <v>0</v>
      </c>
      <c r="AL41" s="33">
        <v>0</v>
      </c>
      <c r="AM41" s="33">
        <v>0</v>
      </c>
      <c r="AN41" s="33">
        <v>0</v>
      </c>
      <c r="AO41" s="33">
        <v>0</v>
      </c>
      <c r="AP41" s="33">
        <v>0</v>
      </c>
      <c r="AQ41" s="33">
        <v>0</v>
      </c>
      <c r="AR41" s="95"/>
      <c r="AS41" s="98"/>
      <c r="AT41" s="90"/>
      <c r="AU41" s="90"/>
      <c r="AV41" s="90"/>
    </row>
    <row r="42" spans="1:48" s="74" customFormat="1" ht="14.3" customHeight="1">
      <c r="A42" s="129"/>
      <c r="B42" s="95"/>
      <c r="C42" s="98"/>
      <c r="D42" s="73" t="s">
        <v>29</v>
      </c>
      <c r="E42" s="69">
        <f>H42+K42+N42+Q42+T42+W42+Z42+AC42+AF42+AI42+AL42+AO42</f>
        <v>9970.9</v>
      </c>
      <c r="F42" s="69">
        <f>I42+L42+O42+R42+U42+X42+AA42+AD42+AG42+AJ42+AM42+AP42</f>
        <v>384.1</v>
      </c>
      <c r="G42" s="69">
        <f>SUM(F42/E42*100)</f>
        <v>3.8522099308989164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70">
        <v>0</v>
      </c>
      <c r="W42" s="79">
        <v>392.9</v>
      </c>
      <c r="X42" s="79">
        <v>0</v>
      </c>
      <c r="Y42" s="79">
        <v>0</v>
      </c>
      <c r="Z42" s="79">
        <v>207.1</v>
      </c>
      <c r="AA42" s="79">
        <v>384.1</v>
      </c>
      <c r="AB42" s="35">
        <f>AA42/Z42*100</f>
        <v>185.46595847416708</v>
      </c>
      <c r="AC42" s="79">
        <v>0</v>
      </c>
      <c r="AD42" s="79">
        <v>0</v>
      </c>
      <c r="AE42" s="79">
        <v>0</v>
      </c>
      <c r="AF42" s="79">
        <v>0</v>
      </c>
      <c r="AG42" s="79">
        <v>0</v>
      </c>
      <c r="AH42" s="79">
        <v>0</v>
      </c>
      <c r="AI42" s="79">
        <v>9370.9</v>
      </c>
      <c r="AJ42" s="79">
        <v>0</v>
      </c>
      <c r="AK42" s="70">
        <v>0</v>
      </c>
      <c r="AL42" s="70">
        <v>0</v>
      </c>
      <c r="AM42" s="70">
        <v>0</v>
      </c>
      <c r="AN42" s="70">
        <v>0</v>
      </c>
      <c r="AO42" s="70">
        <v>0</v>
      </c>
      <c r="AP42" s="70">
        <v>0</v>
      </c>
      <c r="AQ42" s="70">
        <v>0</v>
      </c>
      <c r="AR42" s="95"/>
      <c r="AS42" s="98"/>
      <c r="AT42" s="90"/>
      <c r="AU42" s="90"/>
      <c r="AV42" s="90"/>
    </row>
    <row r="43" spans="1:48" ht="24.8" customHeight="1">
      <c r="A43" s="130"/>
      <c r="B43" s="96"/>
      <c r="C43" s="99"/>
      <c r="D43" s="34" t="s">
        <v>45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>
        <v>0</v>
      </c>
      <c r="AA43" s="33">
        <v>0</v>
      </c>
      <c r="AB43" s="33">
        <v>0</v>
      </c>
      <c r="AC43" s="33">
        <v>0</v>
      </c>
      <c r="AD43" s="33">
        <v>0</v>
      </c>
      <c r="AE43" s="33">
        <v>0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  <c r="AR43" s="96"/>
      <c r="AS43" s="99"/>
      <c r="AT43" s="90"/>
      <c r="AU43" s="90"/>
      <c r="AV43" s="90"/>
    </row>
    <row r="44" spans="1:48" s="45" customFormat="1" ht="16.3" hidden="1" customHeight="1">
      <c r="A44" s="128"/>
      <c r="B44" s="94"/>
      <c r="C44" s="97" t="s">
        <v>72</v>
      </c>
      <c r="D44" s="32" t="s">
        <v>31</v>
      </c>
      <c r="E44" s="33">
        <f>SUM(E46:E47)</f>
        <v>0</v>
      </c>
      <c r="F44" s="33">
        <f>SUM(F46:F47)</f>
        <v>0</v>
      </c>
      <c r="G44" s="33">
        <v>0</v>
      </c>
      <c r="H44" s="33">
        <f t="shared" ref="H44:I44" si="33">SUM(H46:H47)</f>
        <v>0</v>
      </c>
      <c r="I44" s="33">
        <f t="shared" si="33"/>
        <v>0</v>
      </c>
      <c r="J44" s="33">
        <v>0</v>
      </c>
      <c r="K44" s="33">
        <f t="shared" ref="K44:L44" si="34">SUM(K46:K47)</f>
        <v>0</v>
      </c>
      <c r="L44" s="33">
        <f t="shared" si="34"/>
        <v>0</v>
      </c>
      <c r="M44" s="33">
        <v>0</v>
      </c>
      <c r="N44" s="33">
        <f t="shared" ref="N44:O44" si="35">SUM(N46:N47)</f>
        <v>0</v>
      </c>
      <c r="O44" s="33">
        <f t="shared" si="35"/>
        <v>0</v>
      </c>
      <c r="P44" s="33">
        <v>0</v>
      </c>
      <c r="Q44" s="33">
        <f t="shared" ref="Q44:R44" si="36">SUM(Q46:Q47)</f>
        <v>0</v>
      </c>
      <c r="R44" s="33">
        <f t="shared" si="36"/>
        <v>0</v>
      </c>
      <c r="S44" s="33">
        <v>0</v>
      </c>
      <c r="T44" s="33">
        <f t="shared" ref="T44:U44" si="37">SUM(T46:T47)</f>
        <v>0</v>
      </c>
      <c r="U44" s="33">
        <f t="shared" si="37"/>
        <v>0</v>
      </c>
      <c r="V44" s="33">
        <v>0</v>
      </c>
      <c r="W44" s="33">
        <f t="shared" ref="W44:X44" si="38">SUM(W46:W47)</f>
        <v>0</v>
      </c>
      <c r="X44" s="33">
        <f t="shared" si="38"/>
        <v>0</v>
      </c>
      <c r="Y44" s="33">
        <v>0</v>
      </c>
      <c r="Z44" s="33">
        <f t="shared" ref="Z44:AA44" si="39">SUM(Z46:Z47)</f>
        <v>0</v>
      </c>
      <c r="AA44" s="33">
        <f t="shared" si="39"/>
        <v>0</v>
      </c>
      <c r="AB44" s="33" t="e">
        <f>SUM(AA44/Z44*100)</f>
        <v>#DIV/0!</v>
      </c>
      <c r="AC44" s="33">
        <f t="shared" ref="AC44:AD44" si="40">SUM(AC46:AC47)</f>
        <v>0</v>
      </c>
      <c r="AD44" s="33">
        <f t="shared" si="40"/>
        <v>0</v>
      </c>
      <c r="AE44" s="33">
        <v>0</v>
      </c>
      <c r="AF44" s="33">
        <f t="shared" ref="AF44:AG44" si="41">SUM(AF46:AF47)</f>
        <v>0</v>
      </c>
      <c r="AG44" s="33">
        <f t="shared" si="41"/>
        <v>0</v>
      </c>
      <c r="AH44" s="33" t="e">
        <f>SUM(AG44/AF44*100)</f>
        <v>#DIV/0!</v>
      </c>
      <c r="AI44" s="33">
        <f t="shared" ref="AI44:AJ44" si="42">SUM(AI46:AI47)</f>
        <v>0</v>
      </c>
      <c r="AJ44" s="33">
        <f t="shared" si="42"/>
        <v>0</v>
      </c>
      <c r="AK44" s="33">
        <v>0</v>
      </c>
      <c r="AL44" s="33">
        <f t="shared" ref="AL44:AM44" si="43">SUM(AL46:AL47)</f>
        <v>0</v>
      </c>
      <c r="AM44" s="33">
        <f t="shared" si="43"/>
        <v>0</v>
      </c>
      <c r="AN44" s="33">
        <v>0</v>
      </c>
      <c r="AO44" s="33">
        <f t="shared" ref="AO44:AP44" si="44">SUM(AO46:AO47)</f>
        <v>0</v>
      </c>
      <c r="AP44" s="33">
        <f t="shared" si="44"/>
        <v>0</v>
      </c>
      <c r="AQ44" s="33">
        <v>0</v>
      </c>
      <c r="AR44" s="94"/>
      <c r="AS44" s="94"/>
      <c r="AT44" s="90"/>
      <c r="AU44" s="90"/>
      <c r="AV44" s="90"/>
    </row>
    <row r="45" spans="1:48" ht="14.3" hidden="1" customHeight="1">
      <c r="A45" s="129"/>
      <c r="B45" s="95"/>
      <c r="C45" s="98"/>
      <c r="D45" s="32" t="s">
        <v>44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>
        <v>0</v>
      </c>
      <c r="AA45" s="33">
        <v>0</v>
      </c>
      <c r="AB45" s="33">
        <v>0</v>
      </c>
      <c r="AC45" s="33">
        <v>0</v>
      </c>
      <c r="AD45" s="33">
        <v>0</v>
      </c>
      <c r="AE45" s="33">
        <v>0</v>
      </c>
      <c r="AF45" s="33">
        <v>0</v>
      </c>
      <c r="AG45" s="33">
        <v>0</v>
      </c>
      <c r="AH45" s="33">
        <v>0</v>
      </c>
      <c r="AI45" s="33">
        <v>0</v>
      </c>
      <c r="AJ45" s="33">
        <v>0</v>
      </c>
      <c r="AK45" s="33">
        <v>0</v>
      </c>
      <c r="AL45" s="33">
        <v>0</v>
      </c>
      <c r="AM45" s="33">
        <v>0</v>
      </c>
      <c r="AN45" s="33">
        <v>0</v>
      </c>
      <c r="AO45" s="33">
        <v>0</v>
      </c>
      <c r="AP45" s="33">
        <v>0</v>
      </c>
      <c r="AQ45" s="33">
        <v>0</v>
      </c>
      <c r="AR45" s="95"/>
      <c r="AS45" s="95"/>
      <c r="AT45" s="90"/>
      <c r="AU45" s="90"/>
      <c r="AV45" s="90"/>
    </row>
    <row r="46" spans="1:48" s="45" customFormat="1" ht="13.95" hidden="1" customHeight="1">
      <c r="A46" s="129"/>
      <c r="B46" s="95"/>
      <c r="C46" s="98"/>
      <c r="D46" s="34" t="s">
        <v>38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>
        <v>0</v>
      </c>
      <c r="AB46" s="33">
        <v>0</v>
      </c>
      <c r="AC46" s="36">
        <v>0</v>
      </c>
      <c r="AD46" s="36">
        <v>0</v>
      </c>
      <c r="AE46" s="33">
        <v>0</v>
      </c>
      <c r="AF46" s="33">
        <v>0</v>
      </c>
      <c r="AG46" s="33">
        <v>0</v>
      </c>
      <c r="AH46" s="33">
        <v>0</v>
      </c>
      <c r="AI46" s="33">
        <v>0</v>
      </c>
      <c r="AJ46" s="33">
        <f>AJ32</f>
        <v>0</v>
      </c>
      <c r="AK46" s="33">
        <v>0</v>
      </c>
      <c r="AL46" s="33">
        <v>0</v>
      </c>
      <c r="AM46" s="33">
        <v>0</v>
      </c>
      <c r="AN46" s="33">
        <v>0</v>
      </c>
      <c r="AO46" s="33">
        <v>0</v>
      </c>
      <c r="AP46" s="33">
        <v>0</v>
      </c>
      <c r="AQ46" s="33">
        <v>0</v>
      </c>
      <c r="AR46" s="95"/>
      <c r="AS46" s="95"/>
      <c r="AT46" s="90"/>
      <c r="AU46" s="90"/>
      <c r="AV46" s="90"/>
    </row>
    <row r="47" spans="1:48" s="45" customFormat="1" ht="14.3" hidden="1" customHeight="1">
      <c r="A47" s="129"/>
      <c r="B47" s="95"/>
      <c r="C47" s="98"/>
      <c r="D47" s="34" t="s">
        <v>29</v>
      </c>
      <c r="E47" s="33">
        <f>H47+K47+N47+Q47+T47+W47+Z47+AC47+AF47+AI47+AL47+AO47</f>
        <v>0</v>
      </c>
      <c r="F47" s="33">
        <f>I47+L47+O47+R47+U47+X47+AA47+AD47+AG47+AJ47+AM47+AP47</f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95"/>
      <c r="AS47" s="95"/>
      <c r="AT47" s="90"/>
      <c r="AU47" s="90"/>
      <c r="AV47" s="90"/>
    </row>
    <row r="48" spans="1:48" ht="46.9" hidden="1" customHeight="1">
      <c r="A48" s="129"/>
      <c r="B48" s="95"/>
      <c r="C48" s="98"/>
      <c r="D48" s="34" t="s">
        <v>73</v>
      </c>
      <c r="E48" s="35">
        <f>H48+K48+N48+Q48+T48+W48+Z48+AC48+AF48+AI48+AL48+AO48</f>
        <v>0</v>
      </c>
      <c r="F48" s="35">
        <f t="shared" ref="F48" si="45">I48+L48+O48+R48+U48+X48+AA48+AD48+AG48+AJ48+AM48+AP48</f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35">
        <v>0</v>
      </c>
      <c r="Z48" s="35">
        <v>0</v>
      </c>
      <c r="AA48" s="35">
        <v>0</v>
      </c>
      <c r="AB48" s="35">
        <v>0</v>
      </c>
      <c r="AC48" s="35">
        <v>0</v>
      </c>
      <c r="AD48" s="35">
        <v>0</v>
      </c>
      <c r="AE48" s="35">
        <v>0</v>
      </c>
      <c r="AF48" s="35">
        <v>0</v>
      </c>
      <c r="AG48" s="35">
        <v>0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3">
        <v>0</v>
      </c>
      <c r="AN48" s="35">
        <v>0</v>
      </c>
      <c r="AO48" s="35">
        <v>0</v>
      </c>
      <c r="AP48" s="35">
        <v>0</v>
      </c>
      <c r="AQ48" s="35">
        <v>0</v>
      </c>
      <c r="AR48" s="95"/>
      <c r="AS48" s="95"/>
      <c r="AT48" s="90"/>
      <c r="AU48" s="90"/>
      <c r="AV48" s="90"/>
    </row>
    <row r="49" spans="1:48" ht="24.8" hidden="1" customHeight="1">
      <c r="A49" s="130"/>
      <c r="B49" s="96"/>
      <c r="C49" s="99"/>
      <c r="D49" s="34" t="s">
        <v>45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  <c r="AR49" s="96"/>
      <c r="AS49" s="96"/>
      <c r="AT49" s="90"/>
      <c r="AU49" s="90"/>
      <c r="AV49" s="90"/>
    </row>
    <row r="50" spans="1:48" s="45" customFormat="1" ht="13.75" customHeight="1">
      <c r="A50" s="128" t="s">
        <v>27</v>
      </c>
      <c r="B50" s="94" t="s">
        <v>64</v>
      </c>
      <c r="C50" s="97" t="s">
        <v>49</v>
      </c>
      <c r="D50" s="32" t="s">
        <v>31</v>
      </c>
      <c r="E50" s="33">
        <f t="shared" ref="E50:F52" si="46">SUM(E56+E61+E76)</f>
        <v>142201.60000000001</v>
      </c>
      <c r="F50" s="33">
        <f t="shared" si="46"/>
        <v>48486.785999999993</v>
      </c>
      <c r="G50" s="33">
        <f>SUM(F50/E50*100)</f>
        <v>34.09721550249786</v>
      </c>
      <c r="H50" s="33">
        <f t="shared" ref="H50:I53" si="47">SUM(H56+H61+H76)</f>
        <v>0</v>
      </c>
      <c r="I50" s="33">
        <f t="shared" si="47"/>
        <v>0</v>
      </c>
      <c r="J50" s="33">
        <v>0</v>
      </c>
      <c r="K50" s="33">
        <f t="shared" ref="K50:L53" si="48">SUM(K56+K61+K76)</f>
        <v>257.2</v>
      </c>
      <c r="L50" s="33">
        <f t="shared" si="48"/>
        <v>257.2</v>
      </c>
      <c r="M50" s="33">
        <f>SUM(L50/K50*100)</f>
        <v>100</v>
      </c>
      <c r="N50" s="33">
        <f t="shared" ref="N50:O53" si="49">SUM(N56+N61+N76)</f>
        <v>339.8</v>
      </c>
      <c r="O50" s="33">
        <f t="shared" si="49"/>
        <v>339.8</v>
      </c>
      <c r="P50" s="33">
        <f>SUM(O50/N50*100)</f>
        <v>100</v>
      </c>
      <c r="Q50" s="33">
        <f t="shared" ref="Q50:R53" si="50">SUM(Q56+Q61+Q76)</f>
        <v>290.5</v>
      </c>
      <c r="R50" s="33">
        <f t="shared" si="50"/>
        <v>290.5</v>
      </c>
      <c r="S50" s="33">
        <f>SUM(R50/Q50*100)</f>
        <v>100</v>
      </c>
      <c r="T50" s="33">
        <f t="shared" ref="T50:U53" si="51">SUM(T56+T61+T76)</f>
        <v>101.1</v>
      </c>
      <c r="U50" s="33">
        <f t="shared" si="51"/>
        <v>101.1</v>
      </c>
      <c r="V50" s="33">
        <f>SUM(U50/T50*100)</f>
        <v>100</v>
      </c>
      <c r="W50" s="33">
        <f t="shared" ref="W50:X53" si="52">SUM(W56+W61+W76)</f>
        <v>17162.199999999997</v>
      </c>
      <c r="X50" s="33">
        <f t="shared" si="52"/>
        <v>16713.7</v>
      </c>
      <c r="Y50" s="33">
        <f>SUM(X50/W50*100)</f>
        <v>97.38669867499506</v>
      </c>
      <c r="Z50" s="33">
        <f t="shared" ref="Z50:AA53" si="53">SUM(Z56+Z61+Z76)</f>
        <v>14591.2</v>
      </c>
      <c r="AA50" s="33">
        <f t="shared" si="53"/>
        <v>6123.4</v>
      </c>
      <c r="AB50" s="33">
        <f>SUM(AA50/Z50*100)</f>
        <v>41.966390701244585</v>
      </c>
      <c r="AC50" s="33">
        <f t="shared" ref="AC50:AD53" si="54">SUM(AC56+AC61+AC76)</f>
        <v>14831.099999999999</v>
      </c>
      <c r="AD50" s="33">
        <f t="shared" si="54"/>
        <v>13292.1</v>
      </c>
      <c r="AE50" s="33">
        <f>SUM(AD50/AC50*100)</f>
        <v>89.623156744948133</v>
      </c>
      <c r="AF50" s="33">
        <f t="shared" ref="AF50:AG53" si="55">SUM(AF56+AF61+AF76)</f>
        <v>24927.1</v>
      </c>
      <c r="AG50" s="33">
        <f t="shared" si="55"/>
        <v>11368.985999999999</v>
      </c>
      <c r="AH50" s="33">
        <f>SUM(AG50/AF50*100)</f>
        <v>45.608939668072097</v>
      </c>
      <c r="AI50" s="33">
        <f t="shared" ref="AI50:AJ53" si="56">SUM(AI56+AI61+AI76)</f>
        <v>49938.7</v>
      </c>
      <c r="AJ50" s="33">
        <f t="shared" si="56"/>
        <v>0</v>
      </c>
      <c r="AK50" s="35">
        <f>AJ50/AI50*100</f>
        <v>0</v>
      </c>
      <c r="AL50" s="33">
        <f t="shared" ref="AL50:AM53" si="57">SUM(AL56+AL61+AL76)</f>
        <v>19353.599999999999</v>
      </c>
      <c r="AM50" s="33">
        <f t="shared" si="57"/>
        <v>0</v>
      </c>
      <c r="AN50" s="35">
        <f>AM50/AL50*100</f>
        <v>0</v>
      </c>
      <c r="AO50" s="33">
        <f t="shared" ref="AO50:AP53" si="58">SUM(AO56+AO61+AO76)</f>
        <v>409.1</v>
      </c>
      <c r="AP50" s="33">
        <f t="shared" si="58"/>
        <v>0</v>
      </c>
      <c r="AQ50" s="35">
        <f>AP50/AO50*100</f>
        <v>0</v>
      </c>
      <c r="AR50" s="94"/>
      <c r="AS50" s="97"/>
      <c r="AT50" s="90"/>
      <c r="AU50" s="90"/>
      <c r="AV50" s="90"/>
    </row>
    <row r="51" spans="1:48" ht="14.3" customHeight="1">
      <c r="A51" s="129"/>
      <c r="B51" s="95"/>
      <c r="C51" s="98"/>
      <c r="D51" s="32" t="s">
        <v>44</v>
      </c>
      <c r="E51" s="33">
        <f t="shared" si="46"/>
        <v>0</v>
      </c>
      <c r="F51" s="33">
        <f t="shared" si="46"/>
        <v>0</v>
      </c>
      <c r="G51" s="33">
        <v>0</v>
      </c>
      <c r="H51" s="33">
        <f t="shared" si="47"/>
        <v>0</v>
      </c>
      <c r="I51" s="33">
        <f t="shared" si="47"/>
        <v>0</v>
      </c>
      <c r="J51" s="33">
        <v>0</v>
      </c>
      <c r="K51" s="33">
        <f t="shared" si="48"/>
        <v>0</v>
      </c>
      <c r="L51" s="33">
        <f t="shared" si="48"/>
        <v>0</v>
      </c>
      <c r="M51" s="33">
        <v>0</v>
      </c>
      <c r="N51" s="33">
        <f t="shared" si="49"/>
        <v>0</v>
      </c>
      <c r="O51" s="33">
        <f t="shared" si="49"/>
        <v>0</v>
      </c>
      <c r="P51" s="33">
        <v>0</v>
      </c>
      <c r="Q51" s="33">
        <f t="shared" si="50"/>
        <v>0</v>
      </c>
      <c r="R51" s="33">
        <f t="shared" si="50"/>
        <v>0</v>
      </c>
      <c r="S51" s="33">
        <v>0</v>
      </c>
      <c r="T51" s="33">
        <f t="shared" si="51"/>
        <v>0</v>
      </c>
      <c r="U51" s="33">
        <f t="shared" si="51"/>
        <v>0</v>
      </c>
      <c r="V51" s="33">
        <v>0</v>
      </c>
      <c r="W51" s="33">
        <f t="shared" si="52"/>
        <v>0</v>
      </c>
      <c r="X51" s="33">
        <f t="shared" si="52"/>
        <v>0</v>
      </c>
      <c r="Y51" s="33">
        <v>0</v>
      </c>
      <c r="Z51" s="33">
        <f t="shared" si="53"/>
        <v>0</v>
      </c>
      <c r="AA51" s="33">
        <f t="shared" si="53"/>
        <v>0</v>
      </c>
      <c r="AB51" s="33">
        <v>0</v>
      </c>
      <c r="AC51" s="33">
        <f t="shared" si="54"/>
        <v>0</v>
      </c>
      <c r="AD51" s="33">
        <f t="shared" si="54"/>
        <v>0</v>
      </c>
      <c r="AE51" s="33">
        <v>0</v>
      </c>
      <c r="AF51" s="33">
        <f t="shared" si="55"/>
        <v>0</v>
      </c>
      <c r="AG51" s="33">
        <f t="shared" si="55"/>
        <v>0</v>
      </c>
      <c r="AH51" s="33">
        <v>0</v>
      </c>
      <c r="AI51" s="33">
        <f t="shared" si="56"/>
        <v>0</v>
      </c>
      <c r="AJ51" s="33">
        <f t="shared" si="56"/>
        <v>0</v>
      </c>
      <c r="AK51" s="33">
        <v>0</v>
      </c>
      <c r="AL51" s="33">
        <f t="shared" si="57"/>
        <v>0</v>
      </c>
      <c r="AM51" s="33">
        <f t="shared" si="57"/>
        <v>0</v>
      </c>
      <c r="AN51" s="33">
        <v>0</v>
      </c>
      <c r="AO51" s="33">
        <f t="shared" si="58"/>
        <v>0</v>
      </c>
      <c r="AP51" s="33">
        <f t="shared" si="58"/>
        <v>0</v>
      </c>
      <c r="AQ51" s="33">
        <v>0</v>
      </c>
      <c r="AR51" s="95"/>
      <c r="AS51" s="98"/>
      <c r="AT51" s="90"/>
      <c r="AU51" s="90"/>
      <c r="AV51" s="90"/>
    </row>
    <row r="52" spans="1:48" s="45" customFormat="1" ht="13.95" customHeight="1">
      <c r="A52" s="129"/>
      <c r="B52" s="95"/>
      <c r="C52" s="98"/>
      <c r="D52" s="34" t="s">
        <v>38</v>
      </c>
      <c r="E52" s="33">
        <f t="shared" si="46"/>
        <v>26647.899999999998</v>
      </c>
      <c r="F52" s="33">
        <f t="shared" si="46"/>
        <v>5633.7</v>
      </c>
      <c r="G52" s="33">
        <f>SUM(F52/E52*100)</f>
        <v>21.141253156909176</v>
      </c>
      <c r="H52" s="33">
        <f t="shared" si="47"/>
        <v>0</v>
      </c>
      <c r="I52" s="33">
        <f t="shared" si="47"/>
        <v>0</v>
      </c>
      <c r="J52" s="33">
        <v>0</v>
      </c>
      <c r="K52" s="33">
        <f t="shared" si="48"/>
        <v>0</v>
      </c>
      <c r="L52" s="33">
        <f t="shared" si="48"/>
        <v>0</v>
      </c>
      <c r="M52" s="33">
        <v>0</v>
      </c>
      <c r="N52" s="33">
        <f t="shared" si="49"/>
        <v>0</v>
      </c>
      <c r="O52" s="33">
        <f t="shared" si="49"/>
        <v>0</v>
      </c>
      <c r="P52" s="33">
        <v>0</v>
      </c>
      <c r="Q52" s="33">
        <f t="shared" si="50"/>
        <v>0</v>
      </c>
      <c r="R52" s="33">
        <f t="shared" si="50"/>
        <v>0</v>
      </c>
      <c r="S52" s="33">
        <v>0</v>
      </c>
      <c r="T52" s="33">
        <f t="shared" si="51"/>
        <v>0</v>
      </c>
      <c r="U52" s="33">
        <f t="shared" si="51"/>
        <v>0</v>
      </c>
      <c r="V52" s="33">
        <v>0</v>
      </c>
      <c r="W52" s="33">
        <f t="shared" si="52"/>
        <v>0</v>
      </c>
      <c r="X52" s="33">
        <f t="shared" si="52"/>
        <v>0</v>
      </c>
      <c r="Y52" s="33">
        <v>0</v>
      </c>
      <c r="Z52" s="33">
        <f t="shared" si="53"/>
        <v>5856.3</v>
      </c>
      <c r="AA52" s="33">
        <f t="shared" si="53"/>
        <v>5633.7</v>
      </c>
      <c r="AB52" s="35">
        <f>AA52/Z52*100</f>
        <v>96.198965216945837</v>
      </c>
      <c r="AC52" s="33">
        <f t="shared" si="54"/>
        <v>0</v>
      </c>
      <c r="AD52" s="33">
        <f t="shared" si="54"/>
        <v>0</v>
      </c>
      <c r="AE52" s="33">
        <v>0</v>
      </c>
      <c r="AF52" s="33">
        <f t="shared" si="55"/>
        <v>0</v>
      </c>
      <c r="AG52" s="33">
        <f t="shared" si="55"/>
        <v>0</v>
      </c>
      <c r="AH52" s="33">
        <v>0</v>
      </c>
      <c r="AI52" s="33">
        <f t="shared" si="56"/>
        <v>20791.599999999999</v>
      </c>
      <c r="AJ52" s="33">
        <f t="shared" si="56"/>
        <v>0</v>
      </c>
      <c r="AK52" s="33">
        <v>0</v>
      </c>
      <c r="AL52" s="33">
        <f t="shared" si="57"/>
        <v>0</v>
      </c>
      <c r="AM52" s="33">
        <f t="shared" si="57"/>
        <v>0</v>
      </c>
      <c r="AN52" s="33">
        <v>0</v>
      </c>
      <c r="AO52" s="33">
        <f t="shared" si="58"/>
        <v>0</v>
      </c>
      <c r="AP52" s="33">
        <f t="shared" si="58"/>
        <v>0</v>
      </c>
      <c r="AQ52" s="35">
        <v>0</v>
      </c>
      <c r="AR52" s="95"/>
      <c r="AS52" s="98"/>
      <c r="AT52" s="90"/>
      <c r="AU52" s="90"/>
      <c r="AV52" s="90"/>
    </row>
    <row r="53" spans="1:48" s="74" customFormat="1" ht="14.3" customHeight="1">
      <c r="A53" s="129"/>
      <c r="B53" s="95"/>
      <c r="C53" s="98"/>
      <c r="D53" s="73" t="s">
        <v>29</v>
      </c>
      <c r="E53" s="69">
        <f>SUM(E59+E64+E79)</f>
        <v>115553.7</v>
      </c>
      <c r="F53" s="69">
        <f>SUM(F59+F64+F79+0.04)</f>
        <v>42853.125999999997</v>
      </c>
      <c r="G53" s="69">
        <f>SUM(F53/E53*100)</f>
        <v>37.085031461562892</v>
      </c>
      <c r="H53" s="69">
        <f t="shared" si="47"/>
        <v>0</v>
      </c>
      <c r="I53" s="69">
        <f t="shared" si="47"/>
        <v>0</v>
      </c>
      <c r="J53" s="69">
        <v>0</v>
      </c>
      <c r="K53" s="69">
        <f t="shared" si="48"/>
        <v>257.2</v>
      </c>
      <c r="L53" s="69">
        <f t="shared" si="48"/>
        <v>257.2</v>
      </c>
      <c r="M53" s="69">
        <f>SUM(L53/K53*100)</f>
        <v>100</v>
      </c>
      <c r="N53" s="69">
        <f t="shared" si="49"/>
        <v>339.8</v>
      </c>
      <c r="O53" s="69">
        <f t="shared" si="49"/>
        <v>339.8</v>
      </c>
      <c r="P53" s="69">
        <f>SUM(O53/N53*100)</f>
        <v>100</v>
      </c>
      <c r="Q53" s="69">
        <f t="shared" si="50"/>
        <v>290.5</v>
      </c>
      <c r="R53" s="69">
        <f t="shared" si="50"/>
        <v>290.5</v>
      </c>
      <c r="S53" s="69">
        <f>SUM(R53/Q53*100)</f>
        <v>100</v>
      </c>
      <c r="T53" s="69">
        <f t="shared" si="51"/>
        <v>101.1</v>
      </c>
      <c r="U53" s="69">
        <f t="shared" si="51"/>
        <v>101.1</v>
      </c>
      <c r="V53" s="69">
        <f>SUM(U53/T53*100)</f>
        <v>100</v>
      </c>
      <c r="W53" s="69">
        <f t="shared" si="52"/>
        <v>17162.199999999997</v>
      </c>
      <c r="X53" s="69">
        <f t="shared" si="52"/>
        <v>16713.7</v>
      </c>
      <c r="Y53" s="69">
        <f>SUM(X53/W53*100)</f>
        <v>97.38669867499506</v>
      </c>
      <c r="Z53" s="69">
        <f t="shared" si="53"/>
        <v>8734.9</v>
      </c>
      <c r="AA53" s="69">
        <f t="shared" si="53"/>
        <v>489.7</v>
      </c>
      <c r="AB53" s="69">
        <f>SUM(AA53/Z53*100)</f>
        <v>5.6062462077413597</v>
      </c>
      <c r="AC53" s="69">
        <f t="shared" si="54"/>
        <v>14831.099999999999</v>
      </c>
      <c r="AD53" s="69">
        <f t="shared" si="54"/>
        <v>13292.1</v>
      </c>
      <c r="AE53" s="70">
        <f>AD53/AC53*100</f>
        <v>89.623156744948133</v>
      </c>
      <c r="AF53" s="69">
        <f t="shared" si="55"/>
        <v>24927.1</v>
      </c>
      <c r="AG53" s="69">
        <f t="shared" si="55"/>
        <v>11368.985999999999</v>
      </c>
      <c r="AH53" s="70">
        <f>AG53/AF53*100</f>
        <v>45.608939668072097</v>
      </c>
      <c r="AI53" s="69">
        <f t="shared" si="56"/>
        <v>29147.1</v>
      </c>
      <c r="AJ53" s="69">
        <f t="shared" si="56"/>
        <v>0</v>
      </c>
      <c r="AK53" s="70">
        <f>AJ53/AI53*100</f>
        <v>0</v>
      </c>
      <c r="AL53" s="69">
        <f t="shared" si="57"/>
        <v>19353.599999999999</v>
      </c>
      <c r="AM53" s="69">
        <f t="shared" si="57"/>
        <v>0</v>
      </c>
      <c r="AN53" s="70">
        <f>AM53/AL53*100</f>
        <v>0</v>
      </c>
      <c r="AO53" s="69">
        <f t="shared" si="58"/>
        <v>409.1</v>
      </c>
      <c r="AP53" s="69">
        <f t="shared" si="58"/>
        <v>0</v>
      </c>
      <c r="AQ53" s="70">
        <f>AP53/AO53*100</f>
        <v>0</v>
      </c>
      <c r="AR53" s="95"/>
      <c r="AS53" s="98"/>
      <c r="AT53" s="90"/>
      <c r="AU53" s="90"/>
      <c r="AV53" s="90"/>
    </row>
    <row r="54" spans="1:48" ht="23.1">
      <c r="A54" s="129"/>
      <c r="B54" s="95"/>
      <c r="C54" s="98"/>
      <c r="D54" s="34" t="s">
        <v>45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  <c r="AR54" s="95"/>
      <c r="AS54" s="98"/>
      <c r="AT54" s="90"/>
      <c r="AU54" s="90"/>
      <c r="AV54" s="90"/>
    </row>
    <row r="55" spans="1:48" ht="34" customHeight="1">
      <c r="A55" s="130"/>
      <c r="B55" s="96"/>
      <c r="C55" s="99"/>
      <c r="D55" s="34" t="s">
        <v>73</v>
      </c>
      <c r="E55" s="35">
        <f>H55+K55+N55+Q55+T55+W55+Z55+AC55+AF55+AI55+AL55+AO55</f>
        <v>12456.2</v>
      </c>
      <c r="F55" s="35">
        <f t="shared" ref="F55" si="59">I55+L55+O55+R55+U55+X55+AA55+AD55+AG55+AJ55+AM55+AP55</f>
        <v>12456.2</v>
      </c>
      <c r="G55" s="33">
        <f>SUM(F55/E55*100)</f>
        <v>100</v>
      </c>
      <c r="H55" s="35">
        <f>H80+H75</f>
        <v>0</v>
      </c>
      <c r="I55" s="35">
        <f>I80+I75</f>
        <v>0</v>
      </c>
      <c r="J55" s="35">
        <v>0</v>
      </c>
      <c r="K55" s="35">
        <f>K80+K75</f>
        <v>0</v>
      </c>
      <c r="L55" s="35">
        <f>L80+L75</f>
        <v>0</v>
      </c>
      <c r="M55" s="35">
        <v>0</v>
      </c>
      <c r="N55" s="35">
        <f>N80+N75</f>
        <v>0</v>
      </c>
      <c r="O55" s="35">
        <f>O80+O75</f>
        <v>0</v>
      </c>
      <c r="P55" s="35">
        <v>0</v>
      </c>
      <c r="Q55" s="35">
        <f>Q80+Q75</f>
        <v>0</v>
      </c>
      <c r="R55" s="35">
        <f>R80+R75</f>
        <v>0</v>
      </c>
      <c r="S55" s="35">
        <v>0</v>
      </c>
      <c r="T55" s="35">
        <f>T80+T75</f>
        <v>0</v>
      </c>
      <c r="U55" s="35">
        <f>U80+U75</f>
        <v>0</v>
      </c>
      <c r="V55" s="35">
        <v>100</v>
      </c>
      <c r="W55" s="35">
        <f>W80+W75</f>
        <v>0</v>
      </c>
      <c r="X55" s="35">
        <f>X80+X75</f>
        <v>0</v>
      </c>
      <c r="Y55" s="35">
        <v>0</v>
      </c>
      <c r="Z55" s="35">
        <f>Z80+Z75</f>
        <v>6599.9</v>
      </c>
      <c r="AA55" s="35">
        <f>AA80+AA75</f>
        <v>6377.3</v>
      </c>
      <c r="AB55" s="35">
        <f>AA55/Z55*100</f>
        <v>96.627221624570083</v>
      </c>
      <c r="AC55" s="35">
        <f>AC80+AC75</f>
        <v>0</v>
      </c>
      <c r="AD55" s="35">
        <f>AD80+AD75</f>
        <v>0</v>
      </c>
      <c r="AE55" s="35">
        <v>0</v>
      </c>
      <c r="AF55" s="35">
        <f>AF80+AF75</f>
        <v>5856.3</v>
      </c>
      <c r="AG55" s="35">
        <f>AG80+AG75</f>
        <v>6078.9</v>
      </c>
      <c r="AH55" s="35">
        <v>100</v>
      </c>
      <c r="AI55" s="35">
        <f>AI80+AI75</f>
        <v>0</v>
      </c>
      <c r="AJ55" s="35">
        <f>AJ80+AJ75</f>
        <v>0</v>
      </c>
      <c r="AK55" s="35">
        <v>0</v>
      </c>
      <c r="AL55" s="35">
        <f>AL80+AL75</f>
        <v>0</v>
      </c>
      <c r="AM55" s="35">
        <f>AM80+AM75</f>
        <v>0</v>
      </c>
      <c r="AN55" s="35">
        <v>0</v>
      </c>
      <c r="AO55" s="35">
        <f>AO80+AO75</f>
        <v>0</v>
      </c>
      <c r="AP55" s="35">
        <f>AP80+AP75</f>
        <v>0</v>
      </c>
      <c r="AQ55" s="35">
        <v>0</v>
      </c>
      <c r="AR55" s="96"/>
      <c r="AS55" s="99"/>
      <c r="AT55" s="90"/>
      <c r="AU55" s="90"/>
      <c r="AV55" s="90"/>
    </row>
    <row r="56" spans="1:48" s="45" customFormat="1" ht="14.95" customHeight="1">
      <c r="A56" s="128" t="s">
        <v>28</v>
      </c>
      <c r="B56" s="94" t="s">
        <v>51</v>
      </c>
      <c r="C56" s="97" t="s">
        <v>25</v>
      </c>
      <c r="D56" s="32" t="s">
        <v>31</v>
      </c>
      <c r="E56" s="33">
        <f>SUM(E58:E59)</f>
        <v>4293.7</v>
      </c>
      <c r="F56" s="33">
        <f>SUM(F58:F59)</f>
        <v>1966.9859999999999</v>
      </c>
      <c r="G56" s="33">
        <f>SUM(F56/E56*100)</f>
        <v>45.810978876027669</v>
      </c>
      <c r="H56" s="33">
        <f>SUM(H58:H59)</f>
        <v>0</v>
      </c>
      <c r="I56" s="33">
        <f>SUM(I58:I59)</f>
        <v>0</v>
      </c>
      <c r="J56" s="33">
        <v>0</v>
      </c>
      <c r="K56" s="33">
        <f>SUM(K58:K59)</f>
        <v>257.2</v>
      </c>
      <c r="L56" s="33">
        <f>SUM(L58:L59)</f>
        <v>257.2</v>
      </c>
      <c r="M56" s="33">
        <f>SUM(L56/K56*100)</f>
        <v>100</v>
      </c>
      <c r="N56" s="33">
        <f>SUM(N58:N59)</f>
        <v>339.8</v>
      </c>
      <c r="O56" s="33">
        <f>SUM(O58:O59)</f>
        <v>339.8</v>
      </c>
      <c r="P56" s="33">
        <f>SUM(O56/N56*100)</f>
        <v>100</v>
      </c>
      <c r="Q56" s="33">
        <f>SUM(Q58:Q59)</f>
        <v>290.5</v>
      </c>
      <c r="R56" s="33">
        <f>SUM(R58:R59)</f>
        <v>290.5</v>
      </c>
      <c r="S56" s="33">
        <f>SUM(R56/Q56*100)</f>
        <v>100</v>
      </c>
      <c r="T56" s="33">
        <f>SUM(T58:T59)</f>
        <v>101.1</v>
      </c>
      <c r="U56" s="33">
        <f>SUM(U58:U59)</f>
        <v>101.1</v>
      </c>
      <c r="V56" s="33">
        <f>SUM(U56/T56*100)</f>
        <v>100</v>
      </c>
      <c r="W56" s="33">
        <f>SUM(W58:W59)</f>
        <v>262.60000000000002</v>
      </c>
      <c r="X56" s="33">
        <f>SUM(X58:X59)</f>
        <v>198</v>
      </c>
      <c r="Y56" s="33">
        <f>SUM(X56/W56*100)</f>
        <v>75.3998476770754</v>
      </c>
      <c r="Z56" s="33">
        <f>SUM(Z58:Z59)</f>
        <v>416.5</v>
      </c>
      <c r="AA56" s="33">
        <f>SUM(AA58:AA59)</f>
        <v>489.7</v>
      </c>
      <c r="AB56" s="46">
        <f>AA56/Z56*100</f>
        <v>117.5750300120048</v>
      </c>
      <c r="AC56" s="33">
        <f>SUM(AC58:AC59)</f>
        <v>293.8</v>
      </c>
      <c r="AD56" s="33">
        <f>SUM(AD58:AD59)</f>
        <v>220.6</v>
      </c>
      <c r="AE56" s="33">
        <f>SUM(AD56/AC56*100)</f>
        <v>75.085091899251182</v>
      </c>
      <c r="AF56" s="37">
        <f>SUM(AF58:AF59)</f>
        <v>552.70000000000005</v>
      </c>
      <c r="AG56" s="37">
        <f>SUM(AG58:AG59)</f>
        <v>70.086000000000098</v>
      </c>
      <c r="AH56" s="33">
        <f>SUM(AG56/AF56*100)</f>
        <v>12.680658585127572</v>
      </c>
      <c r="AI56" s="33">
        <f>SUM(AI58:AI59)</f>
        <v>1016.8</v>
      </c>
      <c r="AJ56" s="33">
        <f>SUM(AJ58:AJ59)</f>
        <v>0</v>
      </c>
      <c r="AK56" s="46">
        <v>0</v>
      </c>
      <c r="AL56" s="33">
        <f>SUM(AL58:AL59)</f>
        <v>353.6</v>
      </c>
      <c r="AM56" s="33">
        <f>SUM(AM58:AM59)</f>
        <v>0</v>
      </c>
      <c r="AN56" s="46">
        <f>SUM(AM56/AL56*100)</f>
        <v>0</v>
      </c>
      <c r="AO56" s="33">
        <f>SUM(AO58:AO59)</f>
        <v>409.1</v>
      </c>
      <c r="AP56" s="33">
        <f>SUM(AP58:AP59)</f>
        <v>0</v>
      </c>
      <c r="AQ56" s="46">
        <f>SUM(AP56/AO56*100)</f>
        <v>0</v>
      </c>
      <c r="AR56" s="186" t="s">
        <v>126</v>
      </c>
      <c r="AS56" s="186" t="s">
        <v>124</v>
      </c>
      <c r="AT56" s="90"/>
      <c r="AU56" s="90"/>
      <c r="AV56" s="90"/>
    </row>
    <row r="57" spans="1:48" ht="13.75" customHeight="1">
      <c r="A57" s="129"/>
      <c r="B57" s="95"/>
      <c r="C57" s="98"/>
      <c r="D57" s="32" t="s">
        <v>44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>
        <v>0</v>
      </c>
      <c r="Z57" s="33">
        <v>0</v>
      </c>
      <c r="AA57" s="33">
        <v>0</v>
      </c>
      <c r="AB57" s="33">
        <v>0</v>
      </c>
      <c r="AC57" s="33">
        <v>0</v>
      </c>
      <c r="AD57" s="33">
        <v>0</v>
      </c>
      <c r="AE57" s="33">
        <v>0</v>
      </c>
      <c r="AF57" s="33">
        <v>0</v>
      </c>
      <c r="AG57" s="33">
        <v>0</v>
      </c>
      <c r="AH57" s="33">
        <v>0</v>
      </c>
      <c r="AI57" s="33">
        <v>0</v>
      </c>
      <c r="AJ57" s="33">
        <v>0</v>
      </c>
      <c r="AK57" s="33">
        <v>0</v>
      </c>
      <c r="AL57" s="33">
        <v>0</v>
      </c>
      <c r="AM57" s="33">
        <v>0</v>
      </c>
      <c r="AN57" s="33">
        <v>0</v>
      </c>
      <c r="AO57" s="33">
        <v>0</v>
      </c>
      <c r="AP57" s="33">
        <v>0</v>
      </c>
      <c r="AQ57" s="33">
        <v>0</v>
      </c>
      <c r="AR57" s="187"/>
      <c r="AS57" s="189"/>
      <c r="AT57" s="90"/>
      <c r="AU57" s="90"/>
      <c r="AV57" s="90"/>
    </row>
    <row r="58" spans="1:48" s="45" customFormat="1" ht="18.7" customHeight="1">
      <c r="A58" s="129"/>
      <c r="B58" s="95"/>
      <c r="C58" s="98"/>
      <c r="D58" s="34" t="s">
        <v>38</v>
      </c>
      <c r="E58" s="33">
        <f>H58+K58+N58+Q58+T58+W58</f>
        <v>0</v>
      </c>
      <c r="F58" s="33">
        <f>I58+L58+O58+R58+U58+X58+AA58+AD58+AG58+AJ58+AM58+AP58</f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>
        <v>0</v>
      </c>
      <c r="AA58" s="33">
        <v>0</v>
      </c>
      <c r="AB58" s="33">
        <v>0</v>
      </c>
      <c r="AC58" s="33">
        <v>0</v>
      </c>
      <c r="AD58" s="33">
        <v>0</v>
      </c>
      <c r="AE58" s="33">
        <v>0</v>
      </c>
      <c r="AF58" s="33">
        <v>0</v>
      </c>
      <c r="AG58" s="33">
        <v>0</v>
      </c>
      <c r="AH58" s="33">
        <v>0</v>
      </c>
      <c r="AI58" s="33">
        <v>0</v>
      </c>
      <c r="AJ58" s="33">
        <v>0</v>
      </c>
      <c r="AK58" s="33">
        <v>0</v>
      </c>
      <c r="AL58" s="33">
        <v>0</v>
      </c>
      <c r="AM58" s="33">
        <v>0</v>
      </c>
      <c r="AN58" s="33">
        <v>0</v>
      </c>
      <c r="AO58" s="33">
        <v>0</v>
      </c>
      <c r="AP58" s="33">
        <v>0</v>
      </c>
      <c r="AQ58" s="33">
        <v>0</v>
      </c>
      <c r="AR58" s="187"/>
      <c r="AS58" s="189"/>
      <c r="AT58" s="90"/>
      <c r="AU58" s="90"/>
      <c r="AV58" s="90"/>
    </row>
    <row r="59" spans="1:48" s="74" customFormat="1" ht="17.149999999999999" customHeight="1">
      <c r="A59" s="129"/>
      <c r="B59" s="95"/>
      <c r="C59" s="98"/>
      <c r="D59" s="73" t="s">
        <v>29</v>
      </c>
      <c r="E59" s="70">
        <f>H59+K59+N59+Q59+T59+W59+Z59+AC59+AF59+AI59+AL59+AO59</f>
        <v>4293.7</v>
      </c>
      <c r="F59" s="70">
        <f>I59+L59+O59+R59+U59+X59+AA59+AD59+AG59+AJ59+AM59+AP59</f>
        <v>1966.9859999999999</v>
      </c>
      <c r="G59" s="70">
        <f t="shared" ref="G59" si="60">F59/E59*100</f>
        <v>45.810978876027669</v>
      </c>
      <c r="H59" s="79">
        <v>0</v>
      </c>
      <c r="I59" s="79">
        <v>0</v>
      </c>
      <c r="J59" s="79">
        <v>0</v>
      </c>
      <c r="K59" s="79">
        <v>257.2</v>
      </c>
      <c r="L59" s="79">
        <v>257.2</v>
      </c>
      <c r="M59" s="79">
        <f>L59/K59*100</f>
        <v>100</v>
      </c>
      <c r="N59" s="79">
        <v>339.8</v>
      </c>
      <c r="O59" s="79">
        <v>339.8</v>
      </c>
      <c r="P59" s="79">
        <f>O59/N59*100</f>
        <v>100</v>
      </c>
      <c r="Q59" s="79">
        <v>290.5</v>
      </c>
      <c r="R59" s="79">
        <v>290.5</v>
      </c>
      <c r="S59" s="79">
        <f>R59/Q59*100</f>
        <v>100</v>
      </c>
      <c r="T59" s="79">
        <v>101.1</v>
      </c>
      <c r="U59" s="79">
        <v>101.1</v>
      </c>
      <c r="V59" s="79">
        <f>U59/T59*100</f>
        <v>100</v>
      </c>
      <c r="W59" s="79">
        <v>262.60000000000002</v>
      </c>
      <c r="X59" s="79">
        <v>198</v>
      </c>
      <c r="Y59" s="79">
        <f>X59/W59*100</f>
        <v>75.3998476770754</v>
      </c>
      <c r="Z59" s="79">
        <v>416.5</v>
      </c>
      <c r="AA59" s="79">
        <v>489.7</v>
      </c>
      <c r="AB59" s="79">
        <f>AA59/Z59*100</f>
        <v>117.5750300120048</v>
      </c>
      <c r="AC59" s="79">
        <v>293.8</v>
      </c>
      <c r="AD59" s="79">
        <v>220.6</v>
      </c>
      <c r="AE59" s="79">
        <f>AD59/AC59*100</f>
        <v>75.085091899251182</v>
      </c>
      <c r="AF59" s="79">
        <v>552.70000000000005</v>
      </c>
      <c r="AG59" s="79">
        <f>1966.986-L59-O59-R59-U59-X59-AA59-AD59</f>
        <v>70.086000000000098</v>
      </c>
      <c r="AH59" s="79">
        <f>AG59/AF59*100</f>
        <v>12.680658585127572</v>
      </c>
      <c r="AI59" s="79">
        <v>1016.8</v>
      </c>
      <c r="AJ59" s="79">
        <v>0</v>
      </c>
      <c r="AK59" s="79">
        <v>0</v>
      </c>
      <c r="AL59" s="79">
        <v>353.6</v>
      </c>
      <c r="AM59" s="79">
        <v>0</v>
      </c>
      <c r="AN59" s="79">
        <f>SUM(AM59/AL59*100)</f>
        <v>0</v>
      </c>
      <c r="AO59" s="79">
        <v>409.1</v>
      </c>
      <c r="AP59" s="79">
        <v>0</v>
      </c>
      <c r="AQ59" s="79">
        <f>SUM(AP59/AO59*100)</f>
        <v>0</v>
      </c>
      <c r="AR59" s="187"/>
      <c r="AS59" s="189"/>
      <c r="AT59" s="90"/>
      <c r="AU59" s="90"/>
      <c r="AV59" s="90"/>
    </row>
    <row r="60" spans="1:48" ht="21.75" customHeight="1">
      <c r="A60" s="130"/>
      <c r="B60" s="96"/>
      <c r="C60" s="99"/>
      <c r="D60" s="34" t="s">
        <v>45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>
        <v>0</v>
      </c>
      <c r="AB60" s="33">
        <v>0</v>
      </c>
      <c r="AC60" s="33">
        <v>0</v>
      </c>
      <c r="AD60" s="33">
        <v>0</v>
      </c>
      <c r="AE60" s="33">
        <v>0</v>
      </c>
      <c r="AF60" s="33">
        <v>0</v>
      </c>
      <c r="AG60" s="33">
        <v>0</v>
      </c>
      <c r="AH60" s="33">
        <v>0</v>
      </c>
      <c r="AI60" s="33">
        <v>0</v>
      </c>
      <c r="AJ60" s="33">
        <v>0</v>
      </c>
      <c r="AK60" s="33">
        <v>0</v>
      </c>
      <c r="AL60" s="33">
        <v>0</v>
      </c>
      <c r="AM60" s="33">
        <v>0</v>
      </c>
      <c r="AN60" s="33">
        <v>0</v>
      </c>
      <c r="AO60" s="33">
        <v>0</v>
      </c>
      <c r="AP60" s="33">
        <v>0</v>
      </c>
      <c r="AQ60" s="33">
        <v>0</v>
      </c>
      <c r="AR60" s="188"/>
      <c r="AS60" s="190"/>
      <c r="AT60" s="90"/>
      <c r="AU60" s="90"/>
      <c r="AV60" s="90"/>
    </row>
    <row r="61" spans="1:48" ht="15.65" customHeight="1">
      <c r="A61" s="91" t="s">
        <v>32</v>
      </c>
      <c r="B61" s="94" t="s">
        <v>65</v>
      </c>
      <c r="C61" s="97" t="s">
        <v>109</v>
      </c>
      <c r="D61" s="68" t="s">
        <v>31</v>
      </c>
      <c r="E61" s="35">
        <f>SUM(E66+E71)</f>
        <v>137907.9</v>
      </c>
      <c r="F61" s="35">
        <f t="shared" ref="E61:F63" si="61">SUM(F66+F71)</f>
        <v>46519.799999999996</v>
      </c>
      <c r="G61" s="33">
        <f>SUM(F61/E61*100)</f>
        <v>33.73251278570698</v>
      </c>
      <c r="H61" s="35">
        <f t="shared" ref="H61:I61" si="62">SUM(H66+H71)</f>
        <v>0</v>
      </c>
      <c r="I61" s="35">
        <f t="shared" si="62"/>
        <v>0</v>
      </c>
      <c r="J61" s="33">
        <v>0</v>
      </c>
      <c r="K61" s="35">
        <f t="shared" ref="K61:L61" si="63">SUM(K66+K71)</f>
        <v>0</v>
      </c>
      <c r="L61" s="35">
        <f t="shared" si="63"/>
        <v>0</v>
      </c>
      <c r="M61" s="33">
        <v>0</v>
      </c>
      <c r="N61" s="35">
        <f t="shared" ref="N61:O61" si="64">SUM(N66+N71)</f>
        <v>0</v>
      </c>
      <c r="O61" s="35">
        <f t="shared" si="64"/>
        <v>0</v>
      </c>
      <c r="P61" s="33">
        <v>0</v>
      </c>
      <c r="Q61" s="35">
        <f t="shared" ref="Q61:R61" si="65">SUM(Q66+Q71)</f>
        <v>0</v>
      </c>
      <c r="R61" s="35">
        <f t="shared" si="65"/>
        <v>0</v>
      </c>
      <c r="S61" s="33">
        <v>0</v>
      </c>
      <c r="T61" s="35">
        <f t="shared" ref="T61:U61" si="66">SUM(T66+T71)</f>
        <v>0</v>
      </c>
      <c r="U61" s="35">
        <f t="shared" si="66"/>
        <v>0</v>
      </c>
      <c r="V61" s="33">
        <v>0</v>
      </c>
      <c r="W61" s="35">
        <f t="shared" ref="W61:X61" si="67">SUM(W66+W71)</f>
        <v>16899.599999999999</v>
      </c>
      <c r="X61" s="35">
        <f t="shared" si="67"/>
        <v>16515.7</v>
      </c>
      <c r="Y61" s="46">
        <f>X61/W61*100</f>
        <v>97.728348599966878</v>
      </c>
      <c r="Z61" s="35">
        <f t="shared" ref="Z61:AA61" si="68">SUM(Z66+Z71)</f>
        <v>14174.7</v>
      </c>
      <c r="AA61" s="35">
        <f t="shared" si="68"/>
        <v>5633.7</v>
      </c>
      <c r="AB61" s="35">
        <f>AA61/Z61*100</f>
        <v>39.744756502783126</v>
      </c>
      <c r="AC61" s="35">
        <f t="shared" ref="AC61:AD61" si="69">SUM(AC66+AC71)</f>
        <v>14537.3</v>
      </c>
      <c r="AD61" s="35">
        <f t="shared" si="69"/>
        <v>13071.5</v>
      </c>
      <c r="AE61" s="33">
        <f>SUM(AD61/AC61*100)</f>
        <v>89.916972202541061</v>
      </c>
      <c r="AF61" s="35">
        <f t="shared" ref="AF61:AG61" si="70">SUM(AF66+AF71)</f>
        <v>24374.399999999998</v>
      </c>
      <c r="AG61" s="35">
        <f t="shared" si="70"/>
        <v>11298.9</v>
      </c>
      <c r="AH61" s="33">
        <f>SUM(AG61/AF61*100)</f>
        <v>46.355602599448602</v>
      </c>
      <c r="AI61" s="35">
        <f t="shared" ref="AI61:AJ61" si="71">SUM(AI66+AI71)</f>
        <v>48921.899999999994</v>
      </c>
      <c r="AJ61" s="35">
        <f t="shared" si="71"/>
        <v>0</v>
      </c>
      <c r="AK61" s="33">
        <v>0</v>
      </c>
      <c r="AL61" s="35">
        <f t="shared" ref="AL61:AM61" si="72">SUM(AL66+AL71)</f>
        <v>19000</v>
      </c>
      <c r="AM61" s="35">
        <f t="shared" si="72"/>
        <v>0</v>
      </c>
      <c r="AN61" s="33">
        <v>0</v>
      </c>
      <c r="AO61" s="35">
        <f t="shared" ref="AO61:AP61" si="73">SUM(AO66+AO71)</f>
        <v>0</v>
      </c>
      <c r="AP61" s="35">
        <f t="shared" si="73"/>
        <v>0</v>
      </c>
      <c r="AQ61" s="35">
        <v>0</v>
      </c>
      <c r="AR61" s="100"/>
      <c r="AS61" s="94"/>
      <c r="AT61" s="90"/>
      <c r="AU61" s="90"/>
      <c r="AV61" s="90"/>
    </row>
    <row r="62" spans="1:48" ht="12.9" customHeight="1">
      <c r="A62" s="92"/>
      <c r="B62" s="95"/>
      <c r="C62" s="98"/>
      <c r="D62" s="32" t="s">
        <v>44</v>
      </c>
      <c r="E62" s="35">
        <f t="shared" si="61"/>
        <v>0</v>
      </c>
      <c r="F62" s="35">
        <f t="shared" si="61"/>
        <v>0</v>
      </c>
      <c r="G62" s="33">
        <v>0</v>
      </c>
      <c r="H62" s="35">
        <f t="shared" ref="H62:I62" si="74">SUM(H67+H72)</f>
        <v>0</v>
      </c>
      <c r="I62" s="35">
        <f t="shared" si="74"/>
        <v>0</v>
      </c>
      <c r="J62" s="33">
        <v>0</v>
      </c>
      <c r="K62" s="35">
        <f t="shared" ref="K62:L62" si="75">SUM(K67+K72)</f>
        <v>0</v>
      </c>
      <c r="L62" s="35">
        <f t="shared" si="75"/>
        <v>0</v>
      </c>
      <c r="M62" s="33">
        <v>0</v>
      </c>
      <c r="N62" s="35">
        <f t="shared" ref="N62:O62" si="76">SUM(N67+N72)</f>
        <v>0</v>
      </c>
      <c r="O62" s="35">
        <f t="shared" si="76"/>
        <v>0</v>
      </c>
      <c r="P62" s="33">
        <v>0</v>
      </c>
      <c r="Q62" s="35">
        <f t="shared" ref="Q62:R62" si="77">SUM(Q67+Q72)</f>
        <v>0</v>
      </c>
      <c r="R62" s="35">
        <f t="shared" si="77"/>
        <v>0</v>
      </c>
      <c r="S62" s="33">
        <v>0</v>
      </c>
      <c r="T62" s="35">
        <f t="shared" ref="T62:U62" si="78">SUM(T67+T72)</f>
        <v>0</v>
      </c>
      <c r="U62" s="35">
        <f t="shared" si="78"/>
        <v>0</v>
      </c>
      <c r="V62" s="33">
        <v>0</v>
      </c>
      <c r="W62" s="35">
        <f t="shared" ref="W62:X62" si="79">SUM(W67+W72)</f>
        <v>0</v>
      </c>
      <c r="X62" s="35">
        <f t="shared" si="79"/>
        <v>0</v>
      </c>
      <c r="Y62" s="33">
        <v>0</v>
      </c>
      <c r="Z62" s="35">
        <f t="shared" ref="Z62:AA62" si="80">SUM(Z67+Z72)</f>
        <v>0</v>
      </c>
      <c r="AA62" s="35">
        <f t="shared" si="80"/>
        <v>0</v>
      </c>
      <c r="AB62" s="33">
        <v>0</v>
      </c>
      <c r="AC62" s="35">
        <f t="shared" ref="AC62:AD62" si="81">SUM(AC67+AC72)</f>
        <v>0</v>
      </c>
      <c r="AD62" s="35">
        <f t="shared" si="81"/>
        <v>0</v>
      </c>
      <c r="AE62" s="33">
        <v>0</v>
      </c>
      <c r="AF62" s="35">
        <f t="shared" ref="AF62:AG62" si="82">SUM(AF67+AF72)</f>
        <v>0</v>
      </c>
      <c r="AG62" s="35">
        <f t="shared" si="82"/>
        <v>0</v>
      </c>
      <c r="AH62" s="33">
        <v>0</v>
      </c>
      <c r="AI62" s="35">
        <f t="shared" ref="AI62:AJ62" si="83">SUM(AI67+AI72)</f>
        <v>0</v>
      </c>
      <c r="AJ62" s="35">
        <f t="shared" si="83"/>
        <v>0</v>
      </c>
      <c r="AK62" s="33">
        <v>0</v>
      </c>
      <c r="AL62" s="35">
        <f t="shared" ref="AL62:AM62" si="84">SUM(AL67+AL72)</f>
        <v>0</v>
      </c>
      <c r="AM62" s="35">
        <f t="shared" si="84"/>
        <v>0</v>
      </c>
      <c r="AN62" s="33">
        <v>0</v>
      </c>
      <c r="AO62" s="35">
        <f t="shared" ref="AO62:AP62" si="85">SUM(AO67+AO72)</f>
        <v>0</v>
      </c>
      <c r="AP62" s="35">
        <f t="shared" si="85"/>
        <v>0</v>
      </c>
      <c r="AQ62" s="35">
        <v>0</v>
      </c>
      <c r="AR62" s="101"/>
      <c r="AS62" s="95"/>
      <c r="AT62" s="90"/>
      <c r="AU62" s="90"/>
      <c r="AV62" s="90"/>
    </row>
    <row r="63" spans="1:48" ht="17.5" customHeight="1">
      <c r="A63" s="92"/>
      <c r="B63" s="95"/>
      <c r="C63" s="98"/>
      <c r="D63" s="33" t="s">
        <v>38</v>
      </c>
      <c r="E63" s="35">
        <f t="shared" si="61"/>
        <v>26647.899999999998</v>
      </c>
      <c r="F63" s="35">
        <f t="shared" si="61"/>
        <v>5633.7</v>
      </c>
      <c r="G63" s="33">
        <f>SUM(F63/E63*100)</f>
        <v>21.141253156909176</v>
      </c>
      <c r="H63" s="35">
        <f t="shared" ref="H63:I63" si="86">SUM(H68+H73)</f>
        <v>0</v>
      </c>
      <c r="I63" s="35">
        <f t="shared" si="86"/>
        <v>0</v>
      </c>
      <c r="J63" s="33">
        <v>0</v>
      </c>
      <c r="K63" s="35">
        <f t="shared" ref="K63:L63" si="87">SUM(K68+K73)</f>
        <v>0</v>
      </c>
      <c r="L63" s="35">
        <f t="shared" si="87"/>
        <v>0</v>
      </c>
      <c r="M63" s="33">
        <v>0</v>
      </c>
      <c r="N63" s="35">
        <f t="shared" ref="N63:O63" si="88">SUM(N68+N73)</f>
        <v>0</v>
      </c>
      <c r="O63" s="35">
        <f t="shared" si="88"/>
        <v>0</v>
      </c>
      <c r="P63" s="33">
        <v>0</v>
      </c>
      <c r="Q63" s="35">
        <f t="shared" ref="Q63:R63" si="89">SUM(Q68+Q73)</f>
        <v>0</v>
      </c>
      <c r="R63" s="35">
        <f t="shared" si="89"/>
        <v>0</v>
      </c>
      <c r="S63" s="33">
        <v>0</v>
      </c>
      <c r="T63" s="35">
        <f t="shared" ref="T63:U63" si="90">SUM(T68+T73)</f>
        <v>0</v>
      </c>
      <c r="U63" s="35">
        <f t="shared" si="90"/>
        <v>0</v>
      </c>
      <c r="V63" s="33">
        <v>0</v>
      </c>
      <c r="W63" s="35">
        <f t="shared" ref="W63:X63" si="91">SUM(W68+W73)</f>
        <v>0</v>
      </c>
      <c r="X63" s="35">
        <f t="shared" si="91"/>
        <v>0</v>
      </c>
      <c r="Y63" s="33">
        <v>0</v>
      </c>
      <c r="Z63" s="35">
        <f t="shared" ref="Z63:AA63" si="92">SUM(Z68+Z73)</f>
        <v>5856.3</v>
      </c>
      <c r="AA63" s="35">
        <f t="shared" si="92"/>
        <v>5633.7</v>
      </c>
      <c r="AB63" s="35">
        <f>AA63/Z63*100</f>
        <v>96.198965216945837</v>
      </c>
      <c r="AC63" s="35">
        <f t="shared" ref="AC63:AD63" si="93">SUM(AC68+AC73)</f>
        <v>0</v>
      </c>
      <c r="AD63" s="35">
        <f t="shared" si="93"/>
        <v>0</v>
      </c>
      <c r="AE63" s="33">
        <v>0</v>
      </c>
      <c r="AF63" s="35">
        <f t="shared" ref="AF63:AG63" si="94">SUM(AF68+AF73)</f>
        <v>0</v>
      </c>
      <c r="AG63" s="35">
        <f t="shared" si="94"/>
        <v>0</v>
      </c>
      <c r="AH63" s="33">
        <v>0</v>
      </c>
      <c r="AI63" s="35">
        <f t="shared" ref="AI63:AJ63" si="95">SUM(AI68+AI73)</f>
        <v>20791.599999999999</v>
      </c>
      <c r="AJ63" s="35">
        <f t="shared" si="95"/>
        <v>0</v>
      </c>
      <c r="AK63" s="33">
        <v>0</v>
      </c>
      <c r="AL63" s="35">
        <f t="shared" ref="AL63:AM63" si="96">SUM(AL68+AL73)</f>
        <v>0</v>
      </c>
      <c r="AM63" s="35">
        <f t="shared" si="96"/>
        <v>0</v>
      </c>
      <c r="AN63" s="33">
        <v>0</v>
      </c>
      <c r="AO63" s="35">
        <f t="shared" ref="AO63:AP63" si="97">SUM(AO68+AO73)</f>
        <v>0</v>
      </c>
      <c r="AP63" s="35">
        <f t="shared" si="97"/>
        <v>0</v>
      </c>
      <c r="AQ63" s="35">
        <v>0</v>
      </c>
      <c r="AR63" s="101"/>
      <c r="AS63" s="95"/>
      <c r="AT63" s="90"/>
      <c r="AU63" s="90"/>
      <c r="AV63" s="90"/>
    </row>
    <row r="64" spans="1:48" s="72" customFormat="1" ht="16.3" customHeight="1">
      <c r="A64" s="92"/>
      <c r="B64" s="95"/>
      <c r="C64" s="98"/>
      <c r="D64" s="69" t="s">
        <v>29</v>
      </c>
      <c r="E64" s="70">
        <f>SUM(E69+E74)</f>
        <v>111260</v>
      </c>
      <c r="F64" s="70">
        <f>SUM(F69+F74)</f>
        <v>40886.1</v>
      </c>
      <c r="G64" s="69">
        <f>SUM(F64/E64*100)</f>
        <v>36.748247348552937</v>
      </c>
      <c r="H64" s="70">
        <f>SUM(H69+H74)</f>
        <v>0</v>
      </c>
      <c r="I64" s="70">
        <f>SUM(I69+I74)</f>
        <v>0</v>
      </c>
      <c r="J64" s="69">
        <v>0</v>
      </c>
      <c r="K64" s="70">
        <f>SUM(K69+K74)</f>
        <v>0</v>
      </c>
      <c r="L64" s="70">
        <f>SUM(L69+L74)</f>
        <v>0</v>
      </c>
      <c r="M64" s="69">
        <v>0</v>
      </c>
      <c r="N64" s="70">
        <f>SUM(N69+N74)</f>
        <v>0</v>
      </c>
      <c r="O64" s="70">
        <f>SUM(O69+O74)</f>
        <v>0</v>
      </c>
      <c r="P64" s="69">
        <v>0</v>
      </c>
      <c r="Q64" s="70">
        <f>SUM(Q69+Q74)</f>
        <v>0</v>
      </c>
      <c r="R64" s="70">
        <f>SUM(R69+R74)</f>
        <v>0</v>
      </c>
      <c r="S64" s="69">
        <v>0</v>
      </c>
      <c r="T64" s="70">
        <f>SUM(T69+T74)</f>
        <v>0</v>
      </c>
      <c r="U64" s="70">
        <f>SUM(U69+U74)</f>
        <v>0</v>
      </c>
      <c r="V64" s="69">
        <v>0</v>
      </c>
      <c r="W64" s="70">
        <f>SUM(W69+W74)</f>
        <v>16899.599999999999</v>
      </c>
      <c r="X64" s="70">
        <f>SUM(X69+X74)</f>
        <v>16515.7</v>
      </c>
      <c r="Y64" s="79">
        <f>X64/W64*100</f>
        <v>97.728348599966878</v>
      </c>
      <c r="Z64" s="70">
        <f>SUM(Z69+Z74)</f>
        <v>8318.4</v>
      </c>
      <c r="AA64" s="70">
        <f>SUM(AA69+AA74)</f>
        <v>0</v>
      </c>
      <c r="AB64" s="69">
        <v>0</v>
      </c>
      <c r="AC64" s="70">
        <f>SUM(AC69+AC74)</f>
        <v>14537.3</v>
      </c>
      <c r="AD64" s="70">
        <f>SUM(AD69+AD74)</f>
        <v>13071.5</v>
      </c>
      <c r="AE64" s="69">
        <f>SUM(AD64/AC64*100)</f>
        <v>89.916972202541061</v>
      </c>
      <c r="AF64" s="70">
        <f>SUM(AF69+AF74)</f>
        <v>24374.399999999998</v>
      </c>
      <c r="AG64" s="70">
        <f>SUM(AG69+AG74)</f>
        <v>11298.9</v>
      </c>
      <c r="AH64" s="79">
        <f>AG64/AF64*100</f>
        <v>46.355602599448602</v>
      </c>
      <c r="AI64" s="70">
        <f>SUM(AI69+AI74)</f>
        <v>28130.3</v>
      </c>
      <c r="AJ64" s="70">
        <f>SUM(AJ69+AJ74)</f>
        <v>0</v>
      </c>
      <c r="AK64" s="70">
        <v>0</v>
      </c>
      <c r="AL64" s="70">
        <f>SUM(AL69+AL74)</f>
        <v>19000</v>
      </c>
      <c r="AM64" s="70">
        <f>SUM(AM69+AM74)</f>
        <v>0</v>
      </c>
      <c r="AN64" s="70">
        <v>0</v>
      </c>
      <c r="AO64" s="70">
        <f>SUM(AO69+AO74)</f>
        <v>0</v>
      </c>
      <c r="AP64" s="70">
        <f>SUM(AP69+AP74)</f>
        <v>0</v>
      </c>
      <c r="AQ64" s="70">
        <v>0</v>
      </c>
      <c r="AR64" s="101"/>
      <c r="AS64" s="95"/>
      <c r="AT64" s="90"/>
      <c r="AU64" s="90"/>
      <c r="AV64" s="90"/>
    </row>
    <row r="65" spans="1:48" ht="36" customHeight="1">
      <c r="A65" s="93"/>
      <c r="B65" s="96"/>
      <c r="C65" s="99"/>
      <c r="D65" s="34" t="s">
        <v>73</v>
      </c>
      <c r="E65" s="35">
        <f>SUM(E70+E75)</f>
        <v>12456.2</v>
      </c>
      <c r="F65" s="35">
        <f>SUM(F70+F75)</f>
        <v>12456.2</v>
      </c>
      <c r="G65" s="33">
        <f>SUM(F65/E65*100)</f>
        <v>100</v>
      </c>
      <c r="H65" s="35">
        <f>SUM(H70+H75)</f>
        <v>0</v>
      </c>
      <c r="I65" s="35">
        <f>SUM(I70+I75)</f>
        <v>0</v>
      </c>
      <c r="J65" s="33">
        <v>0</v>
      </c>
      <c r="K65" s="35">
        <f>SUM(K70+K75)</f>
        <v>0</v>
      </c>
      <c r="L65" s="35">
        <f>SUM(L70+L75)</f>
        <v>0</v>
      </c>
      <c r="M65" s="33">
        <v>0</v>
      </c>
      <c r="N65" s="35">
        <f>SUM(N70+N75)</f>
        <v>0</v>
      </c>
      <c r="O65" s="35">
        <f>SUM(O70+O75)</f>
        <v>0</v>
      </c>
      <c r="P65" s="33">
        <v>0</v>
      </c>
      <c r="Q65" s="35">
        <f>SUM(Q70+Q75)</f>
        <v>0</v>
      </c>
      <c r="R65" s="35">
        <f>SUM(R70+R75)</f>
        <v>0</v>
      </c>
      <c r="S65" s="33">
        <v>0</v>
      </c>
      <c r="T65" s="35">
        <f>SUM(T70+T75)</f>
        <v>0</v>
      </c>
      <c r="U65" s="35">
        <f>SUM(U70+U75)</f>
        <v>0</v>
      </c>
      <c r="V65" s="33">
        <v>0</v>
      </c>
      <c r="W65" s="35">
        <f>SUM(W70+W75)</f>
        <v>0</v>
      </c>
      <c r="X65" s="35">
        <f>SUM(X70+X75)</f>
        <v>0</v>
      </c>
      <c r="Y65" s="33">
        <v>0</v>
      </c>
      <c r="Z65" s="35">
        <f>SUM(Z70+Z75)</f>
        <v>6599.9</v>
      </c>
      <c r="AA65" s="35">
        <f>SUM(AA70+AA75)</f>
        <v>6377.3</v>
      </c>
      <c r="AB65" s="35">
        <f>AA65/Z65*100</f>
        <v>96.627221624570083</v>
      </c>
      <c r="AC65" s="35">
        <f>SUM(AC70+AC75)</f>
        <v>0</v>
      </c>
      <c r="AD65" s="35">
        <f>SUM(AD70+AD75)</f>
        <v>0</v>
      </c>
      <c r="AE65" s="33">
        <v>0</v>
      </c>
      <c r="AF65" s="35">
        <f>SUM(AF70+AF75)</f>
        <v>5856.3</v>
      </c>
      <c r="AG65" s="35">
        <f>SUM(AG70+AG75)</f>
        <v>6078.9</v>
      </c>
      <c r="AH65" s="33">
        <f>SUM(AG65/AF65*100)</f>
        <v>103.80103478305413</v>
      </c>
      <c r="AI65" s="35">
        <f>SUM(AI70+AI75)</f>
        <v>0</v>
      </c>
      <c r="AJ65" s="35">
        <f>SUM(AJ70+AJ75)</f>
        <v>0</v>
      </c>
      <c r="AK65" s="33">
        <v>0</v>
      </c>
      <c r="AL65" s="35">
        <f>SUM(AL70+AL75)</f>
        <v>0</v>
      </c>
      <c r="AM65" s="35">
        <f>SUM(AM70+AM75)</f>
        <v>0</v>
      </c>
      <c r="AN65" s="33">
        <v>0</v>
      </c>
      <c r="AO65" s="35">
        <f>SUM(AO70+AO75)</f>
        <v>0</v>
      </c>
      <c r="AP65" s="35">
        <f>SUM(AP70+AP75)</f>
        <v>0</v>
      </c>
      <c r="AQ65" s="35">
        <v>0</v>
      </c>
      <c r="AR65" s="102"/>
      <c r="AS65" s="96"/>
      <c r="AT65" s="90"/>
      <c r="AU65" s="90"/>
      <c r="AV65" s="90"/>
    </row>
    <row r="66" spans="1:48" ht="15.65" customHeight="1">
      <c r="A66" s="91" t="s">
        <v>106</v>
      </c>
      <c r="B66" s="94" t="s">
        <v>110</v>
      </c>
      <c r="C66" s="97" t="s">
        <v>25</v>
      </c>
      <c r="D66" s="68" t="s">
        <v>31</v>
      </c>
      <c r="E66" s="33">
        <f>SUM(E68:E69)</f>
        <v>91000</v>
      </c>
      <c r="F66" s="33">
        <f t="shared" ref="F66" si="98">SUM(F68:F69)</f>
        <v>37163.1</v>
      </c>
      <c r="G66" s="33">
        <f>SUM(F66/E66*100)</f>
        <v>40.838571428571427</v>
      </c>
      <c r="H66" s="33">
        <f>SUM(H68:H69)</f>
        <v>0</v>
      </c>
      <c r="I66" s="33">
        <f>SUM(I68:I69)</f>
        <v>0</v>
      </c>
      <c r="J66" s="33">
        <v>0</v>
      </c>
      <c r="K66" s="33">
        <f>SUM(K68:K69)</f>
        <v>0</v>
      </c>
      <c r="L66" s="33">
        <f>SUM(L68:L69)</f>
        <v>0</v>
      </c>
      <c r="M66" s="33">
        <v>0</v>
      </c>
      <c r="N66" s="33">
        <f>SUM(N68:N69)</f>
        <v>0</v>
      </c>
      <c r="O66" s="33">
        <f>SUM(O68:O69)</f>
        <v>0</v>
      </c>
      <c r="P66" s="33">
        <v>0</v>
      </c>
      <c r="Q66" s="33">
        <f>SUM(Q68:Q69)</f>
        <v>0</v>
      </c>
      <c r="R66" s="33">
        <f>SUM(R68:R69)</f>
        <v>0</v>
      </c>
      <c r="S66" s="33">
        <v>0</v>
      </c>
      <c r="T66" s="33">
        <f>SUM(T68:T69)</f>
        <v>0</v>
      </c>
      <c r="U66" s="33">
        <f>SUM(U68:U69)</f>
        <v>0</v>
      </c>
      <c r="V66" s="33">
        <v>0</v>
      </c>
      <c r="W66" s="33">
        <f>SUM(W68:W69)</f>
        <v>13650</v>
      </c>
      <c r="X66" s="33">
        <f>SUM(X68:X69)</f>
        <v>13650</v>
      </c>
      <c r="Y66" s="46">
        <f>X66/W66*100</f>
        <v>100</v>
      </c>
      <c r="Z66" s="33">
        <f>SUM(Z68:Z69)</f>
        <v>8318.4</v>
      </c>
      <c r="AA66" s="33">
        <f>SUM(AA68:AA69)</f>
        <v>0</v>
      </c>
      <c r="AB66" s="33">
        <v>0</v>
      </c>
      <c r="AC66" s="33">
        <f>SUM(AC68:AC69)</f>
        <v>14232</v>
      </c>
      <c r="AD66" s="33">
        <f>SUM(AD68:AD69)</f>
        <v>12550.4</v>
      </c>
      <c r="AE66" s="33">
        <f>SUM(AD66/AC66*100)</f>
        <v>88.184373243395157</v>
      </c>
      <c r="AF66" s="33">
        <f>SUM(AF68:AF69)</f>
        <v>23799.599999999999</v>
      </c>
      <c r="AG66" s="33">
        <f>SUM(AG68:AG69)</f>
        <v>10962.699999999999</v>
      </c>
      <c r="AH66" s="33">
        <f>SUM(AG66/AF66*100)</f>
        <v>46.062538866199432</v>
      </c>
      <c r="AI66" s="33">
        <f>SUM(AI68:AI69)</f>
        <v>12000</v>
      </c>
      <c r="AJ66" s="33">
        <f>SUM(AJ68:AJ69)</f>
        <v>0</v>
      </c>
      <c r="AK66" s="33">
        <v>0</v>
      </c>
      <c r="AL66" s="33">
        <f>SUM(AL68:AL69)</f>
        <v>19000</v>
      </c>
      <c r="AM66" s="33">
        <f>SUM(AM68:AM69)</f>
        <v>0</v>
      </c>
      <c r="AN66" s="33">
        <v>0</v>
      </c>
      <c r="AO66" s="33">
        <f>SUM(AO68:AO69)</f>
        <v>0</v>
      </c>
      <c r="AP66" s="33">
        <f>SUM(AP68:AP69)</f>
        <v>0</v>
      </c>
      <c r="AQ66" s="35">
        <v>0</v>
      </c>
      <c r="AR66" s="185" t="s">
        <v>122</v>
      </c>
      <c r="AS66" s="186" t="s">
        <v>123</v>
      </c>
      <c r="AT66" s="90"/>
      <c r="AU66" s="90"/>
      <c r="AV66" s="90"/>
    </row>
    <row r="67" spans="1:48" ht="12.9" customHeight="1">
      <c r="A67" s="92"/>
      <c r="B67" s="95"/>
      <c r="C67" s="98"/>
      <c r="D67" s="32" t="s">
        <v>44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>
        <v>0</v>
      </c>
      <c r="AA67" s="33">
        <v>0</v>
      </c>
      <c r="AB67" s="33">
        <v>0</v>
      </c>
      <c r="AC67" s="33">
        <v>0</v>
      </c>
      <c r="AD67" s="33">
        <v>0</v>
      </c>
      <c r="AE67" s="33">
        <v>0</v>
      </c>
      <c r="AF67" s="33">
        <v>0</v>
      </c>
      <c r="AG67" s="33">
        <v>0</v>
      </c>
      <c r="AH67" s="33">
        <v>0</v>
      </c>
      <c r="AI67" s="33">
        <v>0</v>
      </c>
      <c r="AJ67" s="33">
        <v>0</v>
      </c>
      <c r="AK67" s="33">
        <v>0</v>
      </c>
      <c r="AL67" s="33">
        <v>0</v>
      </c>
      <c r="AM67" s="33">
        <v>0</v>
      </c>
      <c r="AN67" s="33">
        <v>0</v>
      </c>
      <c r="AO67" s="33">
        <v>0</v>
      </c>
      <c r="AP67" s="33">
        <v>0</v>
      </c>
      <c r="AQ67" s="33">
        <v>0</v>
      </c>
      <c r="AR67" s="185"/>
      <c r="AS67" s="187"/>
      <c r="AT67" s="90"/>
      <c r="AU67" s="90"/>
      <c r="AV67" s="90"/>
    </row>
    <row r="68" spans="1:48" ht="17.5" customHeight="1">
      <c r="A68" s="92"/>
      <c r="B68" s="95"/>
      <c r="C68" s="98"/>
      <c r="D68" s="33" t="s">
        <v>38</v>
      </c>
      <c r="E68" s="33">
        <f>H68+K68+N68+Q68+T68+W68+Z68+AC68+AF68+AI68+AL68+AO68</f>
        <v>0</v>
      </c>
      <c r="F68" s="33">
        <f>I68+L68+O68+R68+U68+X68+AA68+AD68+AG68+AJ68+AM68+AP68</f>
        <v>0</v>
      </c>
      <c r="G68" s="33">
        <v>0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>
        <v>0</v>
      </c>
      <c r="AA68" s="33">
        <v>0</v>
      </c>
      <c r="AB68" s="33">
        <v>0</v>
      </c>
      <c r="AC68" s="36">
        <v>0</v>
      </c>
      <c r="AD68" s="36">
        <v>0</v>
      </c>
      <c r="AE68" s="33">
        <v>0</v>
      </c>
      <c r="AF68" s="36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v>0</v>
      </c>
      <c r="AL68" s="33">
        <v>0</v>
      </c>
      <c r="AM68" s="33">
        <v>0</v>
      </c>
      <c r="AN68" s="33">
        <v>0</v>
      </c>
      <c r="AO68" s="35">
        <v>0</v>
      </c>
      <c r="AP68" s="35">
        <v>0</v>
      </c>
      <c r="AQ68" s="35">
        <v>0</v>
      </c>
      <c r="AR68" s="185"/>
      <c r="AS68" s="187"/>
      <c r="AT68" s="90"/>
      <c r="AU68" s="90"/>
      <c r="AV68" s="90"/>
    </row>
    <row r="69" spans="1:48" s="74" customFormat="1" ht="16.3" customHeight="1">
      <c r="A69" s="92"/>
      <c r="B69" s="95"/>
      <c r="C69" s="98"/>
      <c r="D69" s="69" t="s">
        <v>29</v>
      </c>
      <c r="E69" s="70">
        <f>H69+K69+N69+Q69+T69+W69+Z69+AC69+AF69+AI69+AL69+AO69</f>
        <v>91000</v>
      </c>
      <c r="F69" s="69">
        <f>I69+L69+O69+R69+U69+X69+AA69+AD69+AG69+AJ69+AM69+AP69</f>
        <v>37163.1</v>
      </c>
      <c r="G69" s="69">
        <f>SUM(F69/E69*100)</f>
        <v>40.838571428571427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0</v>
      </c>
      <c r="U69" s="70">
        <v>0</v>
      </c>
      <c r="V69" s="70">
        <v>0</v>
      </c>
      <c r="W69" s="70">
        <v>13650</v>
      </c>
      <c r="X69" s="70">
        <v>13650</v>
      </c>
      <c r="Y69" s="70">
        <f>X69/W69*100</f>
        <v>100</v>
      </c>
      <c r="Z69" s="70">
        <v>8318.4</v>
      </c>
      <c r="AA69" s="70">
        <v>0</v>
      </c>
      <c r="AB69" s="70">
        <f>AA69/Z69*100</f>
        <v>0</v>
      </c>
      <c r="AC69" s="70">
        <v>14232</v>
      </c>
      <c r="AD69" s="70">
        <v>12550.4</v>
      </c>
      <c r="AE69" s="70">
        <f>AD69/AC69*100</f>
        <v>88.184373243395157</v>
      </c>
      <c r="AF69" s="70">
        <v>23799.599999999999</v>
      </c>
      <c r="AG69" s="70">
        <f>37163.1-X69-AA69-AD69</f>
        <v>10962.699999999999</v>
      </c>
      <c r="AH69" s="70">
        <f>AG69/AF69*100</f>
        <v>46.062538866199432</v>
      </c>
      <c r="AI69" s="70">
        <v>12000</v>
      </c>
      <c r="AJ69" s="70">
        <v>0</v>
      </c>
      <c r="AK69" s="70">
        <f>AJ69/AI69*100</f>
        <v>0</v>
      </c>
      <c r="AL69" s="70">
        <v>19000</v>
      </c>
      <c r="AM69" s="70">
        <v>0</v>
      </c>
      <c r="AN69" s="70">
        <v>0</v>
      </c>
      <c r="AO69" s="70">
        <v>0</v>
      </c>
      <c r="AP69" s="70">
        <v>0</v>
      </c>
      <c r="AQ69" s="70">
        <v>0</v>
      </c>
      <c r="AR69" s="185"/>
      <c r="AS69" s="187"/>
      <c r="AT69" s="90"/>
      <c r="AU69" s="90"/>
      <c r="AV69" s="90"/>
    </row>
    <row r="70" spans="1:48" ht="36" customHeight="1">
      <c r="A70" s="93"/>
      <c r="B70" s="96"/>
      <c r="C70" s="99"/>
      <c r="D70" s="34" t="s">
        <v>45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0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0</v>
      </c>
      <c r="AI70" s="33">
        <v>0</v>
      </c>
      <c r="AJ70" s="33">
        <v>0</v>
      </c>
      <c r="AK70" s="33">
        <v>0</v>
      </c>
      <c r="AL70" s="33">
        <v>0</v>
      </c>
      <c r="AM70" s="33">
        <v>0</v>
      </c>
      <c r="AN70" s="33">
        <v>0</v>
      </c>
      <c r="AO70" s="33">
        <v>0</v>
      </c>
      <c r="AP70" s="33">
        <v>0</v>
      </c>
      <c r="AQ70" s="33">
        <v>0</v>
      </c>
      <c r="AR70" s="185"/>
      <c r="AS70" s="188"/>
      <c r="AT70" s="90"/>
      <c r="AU70" s="90"/>
      <c r="AV70" s="90"/>
    </row>
    <row r="71" spans="1:48" ht="15.65" customHeight="1">
      <c r="A71" s="91" t="s">
        <v>108</v>
      </c>
      <c r="B71" s="94" t="s">
        <v>107</v>
      </c>
      <c r="C71" s="97" t="s">
        <v>33</v>
      </c>
      <c r="D71" s="68" t="s">
        <v>31</v>
      </c>
      <c r="E71" s="33">
        <f>SUM(E73:E74)</f>
        <v>46907.899999999994</v>
      </c>
      <c r="F71" s="33">
        <f t="shared" ref="F71" si="99">SUM(F73:F74)</f>
        <v>9356.6999999999989</v>
      </c>
      <c r="G71" s="33">
        <f>SUM(F71/E71*100)</f>
        <v>19.946959893749241</v>
      </c>
      <c r="H71" s="33">
        <f>SUM(H73:H74)</f>
        <v>0</v>
      </c>
      <c r="I71" s="33">
        <f>SUM(I73:I74)</f>
        <v>0</v>
      </c>
      <c r="J71" s="33">
        <v>0</v>
      </c>
      <c r="K71" s="33">
        <f>SUM(K73:K74)</f>
        <v>0</v>
      </c>
      <c r="L71" s="33">
        <f>SUM(L73:L74)</f>
        <v>0</v>
      </c>
      <c r="M71" s="33">
        <v>0</v>
      </c>
      <c r="N71" s="33">
        <f>SUM(N73:N74)</f>
        <v>0</v>
      </c>
      <c r="O71" s="33">
        <f>SUM(O73:O74)</f>
        <v>0</v>
      </c>
      <c r="P71" s="33">
        <v>0</v>
      </c>
      <c r="Q71" s="33">
        <f>SUM(Q73:Q74)</f>
        <v>0</v>
      </c>
      <c r="R71" s="33">
        <f>SUM(R73:R74)</f>
        <v>0</v>
      </c>
      <c r="S71" s="33">
        <v>0</v>
      </c>
      <c r="T71" s="33">
        <f>SUM(T73:T74)</f>
        <v>0</v>
      </c>
      <c r="U71" s="33">
        <f>SUM(U73:U74)</f>
        <v>0</v>
      </c>
      <c r="V71" s="33">
        <v>0</v>
      </c>
      <c r="W71" s="33">
        <f>SUM(W73:W74)</f>
        <v>3249.6</v>
      </c>
      <c r="X71" s="33">
        <f>SUM(X73:X74)</f>
        <v>2865.7</v>
      </c>
      <c r="Y71" s="46">
        <f>X71/W71*100</f>
        <v>88.186238306253074</v>
      </c>
      <c r="Z71" s="33">
        <f>SUM(Z73:Z74)</f>
        <v>5856.3</v>
      </c>
      <c r="AA71" s="33">
        <f>SUM(AA73:AA74)</f>
        <v>5633.7</v>
      </c>
      <c r="AB71" s="35">
        <f>AA71/Z71*100</f>
        <v>96.198965216945837</v>
      </c>
      <c r="AC71" s="33">
        <f>SUM(AC73:AC74)</f>
        <v>305.3</v>
      </c>
      <c r="AD71" s="33">
        <f>SUM(AD73:AD74)</f>
        <v>521.1</v>
      </c>
      <c r="AE71" s="33">
        <f>SUM(AD71/AC71*100)</f>
        <v>170.68457255158859</v>
      </c>
      <c r="AF71" s="33">
        <f>SUM(AF73:AF74)</f>
        <v>574.79999999999995</v>
      </c>
      <c r="AG71" s="33">
        <f>SUM(AG73:AG74)</f>
        <v>336.2</v>
      </c>
      <c r="AH71" s="33">
        <f>SUM(AG71/AF71*100)</f>
        <v>58.489909533750875</v>
      </c>
      <c r="AI71" s="33">
        <f>SUM(AI73:AI74)</f>
        <v>36921.899999999994</v>
      </c>
      <c r="AJ71" s="33">
        <f>SUM(AJ73:AJ74)</f>
        <v>0</v>
      </c>
      <c r="AK71" s="33">
        <v>0</v>
      </c>
      <c r="AL71" s="33">
        <f>SUM(AL73:AL74)</f>
        <v>0</v>
      </c>
      <c r="AM71" s="33">
        <f>SUM(AM73:AM74)</f>
        <v>0</v>
      </c>
      <c r="AN71" s="33">
        <v>0</v>
      </c>
      <c r="AO71" s="33">
        <f>SUM(AO73:AO74)</f>
        <v>0</v>
      </c>
      <c r="AP71" s="33">
        <f>SUM(AP73:AP74)</f>
        <v>0</v>
      </c>
      <c r="AQ71" s="35">
        <v>0</v>
      </c>
      <c r="AR71" s="100" t="s">
        <v>114</v>
      </c>
      <c r="AS71" s="94" t="s">
        <v>115</v>
      </c>
      <c r="AT71" s="90"/>
      <c r="AU71" s="90"/>
      <c r="AV71" s="90"/>
    </row>
    <row r="72" spans="1:48" ht="12.9" customHeight="1">
      <c r="A72" s="92"/>
      <c r="B72" s="95"/>
      <c r="C72" s="98"/>
      <c r="D72" s="32" t="s">
        <v>44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v>0</v>
      </c>
      <c r="AL72" s="33">
        <v>0</v>
      </c>
      <c r="AM72" s="33">
        <v>0</v>
      </c>
      <c r="AN72" s="33">
        <v>0</v>
      </c>
      <c r="AO72" s="33">
        <v>0</v>
      </c>
      <c r="AP72" s="33">
        <v>0</v>
      </c>
      <c r="AQ72" s="33">
        <v>0</v>
      </c>
      <c r="AR72" s="101"/>
      <c r="AS72" s="95"/>
      <c r="AT72" s="90"/>
      <c r="AU72" s="90"/>
      <c r="AV72" s="90"/>
    </row>
    <row r="73" spans="1:48" ht="17.5" customHeight="1">
      <c r="A73" s="92"/>
      <c r="B73" s="95"/>
      <c r="C73" s="98"/>
      <c r="D73" s="33" t="s">
        <v>38</v>
      </c>
      <c r="E73" s="33">
        <f t="shared" ref="E73:F75" si="100">H73+K73+N73+Q73+T73+W73+Z73+AC73+AF73+AI73+AL73+AO73</f>
        <v>26647.899999999998</v>
      </c>
      <c r="F73" s="33">
        <f t="shared" si="100"/>
        <v>5633.7</v>
      </c>
      <c r="G73" s="33">
        <f>SUM(F73/E73*100)</f>
        <v>21.141253156909176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84">
        <v>0</v>
      </c>
      <c r="W73" s="55">
        <v>0</v>
      </c>
      <c r="X73" s="55">
        <v>0</v>
      </c>
      <c r="Y73" s="55">
        <v>0</v>
      </c>
      <c r="Z73" s="35">
        <v>5856.3</v>
      </c>
      <c r="AA73" s="35">
        <v>5633.7</v>
      </c>
      <c r="AB73" s="35">
        <f>AA73/Z73*100</f>
        <v>96.198965216945837</v>
      </c>
      <c r="AC73" s="35">
        <v>0</v>
      </c>
      <c r="AD73" s="35">
        <v>0</v>
      </c>
      <c r="AE73" s="35">
        <v>0</v>
      </c>
      <c r="AF73" s="35">
        <v>0</v>
      </c>
      <c r="AG73" s="35">
        <v>0</v>
      </c>
      <c r="AH73" s="35">
        <v>0</v>
      </c>
      <c r="AI73" s="81">
        <v>20791.599999999999</v>
      </c>
      <c r="AJ73" s="35">
        <v>0</v>
      </c>
      <c r="AK73" s="35">
        <v>0</v>
      </c>
      <c r="AL73" s="35">
        <v>0</v>
      </c>
      <c r="AM73" s="33">
        <v>0</v>
      </c>
      <c r="AN73" s="33">
        <v>0</v>
      </c>
      <c r="AO73" s="35"/>
      <c r="AP73" s="35"/>
      <c r="AQ73" s="35">
        <v>100</v>
      </c>
      <c r="AR73" s="101"/>
      <c r="AS73" s="95"/>
      <c r="AT73" s="90"/>
      <c r="AU73" s="90"/>
      <c r="AV73" s="90"/>
    </row>
    <row r="74" spans="1:48" s="72" customFormat="1" ht="16.3" customHeight="1">
      <c r="A74" s="92"/>
      <c r="B74" s="95"/>
      <c r="C74" s="98"/>
      <c r="D74" s="69" t="s">
        <v>29</v>
      </c>
      <c r="E74" s="70">
        <f t="shared" si="100"/>
        <v>20260</v>
      </c>
      <c r="F74" s="69">
        <f t="shared" si="100"/>
        <v>3722.9999999999995</v>
      </c>
      <c r="G74" s="69">
        <f>SUM(F74/E74*100)</f>
        <v>18.376110562685092</v>
      </c>
      <c r="H74" s="69">
        <v>0</v>
      </c>
      <c r="I74" s="69">
        <v>0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71">
        <v>0</v>
      </c>
      <c r="U74" s="71">
        <v>0</v>
      </c>
      <c r="V74" s="85">
        <v>0</v>
      </c>
      <c r="W74" s="71">
        <v>3249.6</v>
      </c>
      <c r="X74" s="71">
        <v>2865.7</v>
      </c>
      <c r="Y74" s="71">
        <f>X74/W74*100</f>
        <v>88.186238306253074</v>
      </c>
      <c r="Z74" s="70">
        <v>0</v>
      </c>
      <c r="AA74" s="70">
        <v>0</v>
      </c>
      <c r="AB74" s="70">
        <v>0</v>
      </c>
      <c r="AC74" s="70">
        <v>305.3</v>
      </c>
      <c r="AD74" s="70">
        <v>521.1</v>
      </c>
      <c r="AE74" s="70">
        <f>AD74/AC74*100</f>
        <v>170.68457255158859</v>
      </c>
      <c r="AF74" s="70">
        <f>1536.3-961.5</f>
        <v>574.79999999999995</v>
      </c>
      <c r="AG74" s="70">
        <v>336.2</v>
      </c>
      <c r="AH74" s="70">
        <f>AG74/AF74*100</f>
        <v>58.489909533750875</v>
      </c>
      <c r="AI74" s="87">
        <v>16130.3</v>
      </c>
      <c r="AJ74" s="70">
        <v>0</v>
      </c>
      <c r="AK74" s="70">
        <v>0</v>
      </c>
      <c r="AL74" s="70">
        <v>0</v>
      </c>
      <c r="AM74" s="70">
        <v>0</v>
      </c>
      <c r="AN74" s="70">
        <v>0</v>
      </c>
      <c r="AO74" s="70">
        <v>0</v>
      </c>
      <c r="AP74" s="70">
        <v>0</v>
      </c>
      <c r="AQ74" s="70">
        <v>0</v>
      </c>
      <c r="AR74" s="101"/>
      <c r="AS74" s="95"/>
      <c r="AT74" s="90"/>
      <c r="AU74" s="90"/>
      <c r="AV74" s="90"/>
    </row>
    <row r="75" spans="1:48" ht="36" customHeight="1">
      <c r="A75" s="93"/>
      <c r="B75" s="96"/>
      <c r="C75" s="99"/>
      <c r="D75" s="34" t="s">
        <v>73</v>
      </c>
      <c r="E75" s="35">
        <f t="shared" si="100"/>
        <v>12456.2</v>
      </c>
      <c r="F75" s="35">
        <f t="shared" si="100"/>
        <v>12456.2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84">
        <v>0</v>
      </c>
      <c r="W75" s="35">
        <v>0</v>
      </c>
      <c r="X75" s="35">
        <v>0</v>
      </c>
      <c r="Y75" s="35">
        <v>0</v>
      </c>
      <c r="Z75" s="89">
        <v>6599.9</v>
      </c>
      <c r="AA75" s="89">
        <v>6377.3</v>
      </c>
      <c r="AB75" s="89">
        <f>AA75/Z75*100</f>
        <v>96.627221624570083</v>
      </c>
      <c r="AC75" s="35">
        <v>0</v>
      </c>
      <c r="AD75" s="35">
        <v>0</v>
      </c>
      <c r="AE75" s="35">
        <v>0</v>
      </c>
      <c r="AF75" s="89">
        <v>5856.3</v>
      </c>
      <c r="AG75" s="89">
        <v>6078.9</v>
      </c>
      <c r="AH75" s="89">
        <f>AG75/AF75*100</f>
        <v>103.80103478305413</v>
      </c>
      <c r="AI75" s="81">
        <v>0</v>
      </c>
      <c r="AJ75" s="35">
        <f>AJ71</f>
        <v>0</v>
      </c>
      <c r="AK75" s="35">
        <f>AK71</f>
        <v>0</v>
      </c>
      <c r="AL75" s="35">
        <v>0</v>
      </c>
      <c r="AM75" s="35">
        <v>0</v>
      </c>
      <c r="AN75" s="35">
        <v>0</v>
      </c>
      <c r="AO75" s="35">
        <v>0</v>
      </c>
      <c r="AP75" s="33">
        <v>0</v>
      </c>
      <c r="AQ75" s="33">
        <v>0</v>
      </c>
      <c r="AR75" s="102"/>
      <c r="AS75" s="96"/>
      <c r="AT75" s="90"/>
      <c r="AU75" s="90"/>
      <c r="AV75" s="90"/>
    </row>
    <row r="76" spans="1:48" ht="16.5" hidden="1" customHeight="1">
      <c r="A76" s="157" t="s">
        <v>70</v>
      </c>
      <c r="B76" s="160" t="s">
        <v>71</v>
      </c>
      <c r="C76" s="97" t="s">
        <v>25</v>
      </c>
      <c r="D76" s="32" t="s">
        <v>31</v>
      </c>
      <c r="E76" s="37">
        <f>SUM(E78:E79)</f>
        <v>0</v>
      </c>
      <c r="F76" s="37">
        <f>SUM(F78:F79)</f>
        <v>0</v>
      </c>
      <c r="G76" s="37">
        <v>0</v>
      </c>
      <c r="H76" s="37">
        <f>SUM(H78:H79)</f>
        <v>0</v>
      </c>
      <c r="I76" s="37">
        <f>SUM(I78:I79)</f>
        <v>0</v>
      </c>
      <c r="J76" s="37">
        <v>0</v>
      </c>
      <c r="K76" s="37">
        <f>SUM(K78:K79)</f>
        <v>0</v>
      </c>
      <c r="L76" s="37">
        <f>SUM(L78:L79)</f>
        <v>0</v>
      </c>
      <c r="M76" s="37">
        <v>0</v>
      </c>
      <c r="N76" s="37">
        <f>SUM(N78:N79)</f>
        <v>0</v>
      </c>
      <c r="O76" s="37">
        <f>SUM(O78:O79)</f>
        <v>0</v>
      </c>
      <c r="P76" s="37">
        <v>0</v>
      </c>
      <c r="Q76" s="37">
        <f>SUM(Q78:Q79)</f>
        <v>0</v>
      </c>
      <c r="R76" s="37">
        <f>SUM(R78:R79)</f>
        <v>0</v>
      </c>
      <c r="S76" s="37">
        <v>0</v>
      </c>
      <c r="T76" s="33">
        <f>SUM(T78:T79)</f>
        <v>0</v>
      </c>
      <c r="U76" s="33">
        <f>SUM(U78:U79)</f>
        <v>0</v>
      </c>
      <c r="V76" s="84">
        <v>0</v>
      </c>
      <c r="W76" s="33">
        <f>SUM(W78:W79)</f>
        <v>0</v>
      </c>
      <c r="X76" s="33">
        <f>SUM(X78:X79)</f>
        <v>0</v>
      </c>
      <c r="Y76" s="33">
        <v>0</v>
      </c>
      <c r="Z76" s="33">
        <f>SUM(Z78:Z79)</f>
        <v>0</v>
      </c>
      <c r="AA76" s="33">
        <f>SUM(AA78:AA79)</f>
        <v>0</v>
      </c>
      <c r="AB76" s="33">
        <v>0</v>
      </c>
      <c r="AC76" s="33">
        <f>SUM(AC78:AC79)</f>
        <v>0</v>
      </c>
      <c r="AD76" s="33">
        <f>SUM(AD78:AD79)</f>
        <v>0</v>
      </c>
      <c r="AE76" s="33">
        <v>0</v>
      </c>
      <c r="AF76" s="33">
        <f>SUM(AF78:AF79)</f>
        <v>0</v>
      </c>
      <c r="AG76" s="33">
        <f>SUM(AG78:AG79)</f>
        <v>0</v>
      </c>
      <c r="AH76" s="33">
        <v>0</v>
      </c>
      <c r="AI76" s="34">
        <f>SUM(AI78:AI79)</f>
        <v>0</v>
      </c>
      <c r="AJ76" s="33">
        <f>SUM(AJ78:AJ79)</f>
        <v>0</v>
      </c>
      <c r="AK76" s="33">
        <v>0</v>
      </c>
      <c r="AL76" s="33">
        <f>SUM(AL78:AL79)</f>
        <v>0</v>
      </c>
      <c r="AM76" s="37">
        <f>SUM(AM78:AM79)</f>
        <v>0</v>
      </c>
      <c r="AN76" s="37">
        <v>0</v>
      </c>
      <c r="AO76" s="37">
        <v>0</v>
      </c>
      <c r="AP76" s="37">
        <f>SUM(AP78:AP79)</f>
        <v>0</v>
      </c>
      <c r="AQ76" s="37">
        <v>0</v>
      </c>
      <c r="AR76" s="162"/>
      <c r="AS76" s="162"/>
      <c r="AT76" s="90"/>
      <c r="AU76" s="90"/>
      <c r="AV76" s="90"/>
    </row>
    <row r="77" spans="1:48" ht="17.7" hidden="1" customHeight="1">
      <c r="A77" s="158"/>
      <c r="B77" s="161"/>
      <c r="C77" s="98"/>
      <c r="D77" s="32" t="s">
        <v>44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84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  <c r="AI77" s="34">
        <v>0</v>
      </c>
      <c r="AJ77" s="33">
        <v>0</v>
      </c>
      <c r="AK77" s="33">
        <v>0</v>
      </c>
      <c r="AL77" s="33">
        <v>0</v>
      </c>
      <c r="AM77" s="33">
        <v>0</v>
      </c>
      <c r="AN77" s="33">
        <v>0</v>
      </c>
      <c r="AO77" s="33">
        <v>0</v>
      </c>
      <c r="AP77" s="33">
        <v>0</v>
      </c>
      <c r="AQ77" s="33">
        <v>0</v>
      </c>
      <c r="AR77" s="163"/>
      <c r="AS77" s="163"/>
      <c r="AT77" s="90"/>
      <c r="AU77" s="90"/>
      <c r="AV77" s="90"/>
    </row>
    <row r="78" spans="1:48" ht="14.3" hidden="1" customHeight="1">
      <c r="A78" s="158"/>
      <c r="B78" s="161"/>
      <c r="C78" s="98"/>
      <c r="D78" s="34" t="s">
        <v>38</v>
      </c>
      <c r="E78" s="33">
        <f>H78+K78+N78+Q78+T78+W78+Z78+AC78+AF78+AI78+AL78+AO78</f>
        <v>0</v>
      </c>
      <c r="F78" s="33">
        <f>I78+L78+O78+R78+U78+X78+AA78+AD78+AG78+AJ78+AM78+AP78</f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84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0</v>
      </c>
      <c r="AC78" s="36">
        <v>0</v>
      </c>
      <c r="AD78" s="36">
        <v>0</v>
      </c>
      <c r="AE78" s="33">
        <v>0</v>
      </c>
      <c r="AF78" s="36">
        <v>0</v>
      </c>
      <c r="AG78" s="36">
        <v>0</v>
      </c>
      <c r="AH78" s="33">
        <v>0</v>
      </c>
      <c r="AI78" s="34">
        <v>0</v>
      </c>
      <c r="AJ78" s="33">
        <v>0</v>
      </c>
      <c r="AK78" s="33">
        <v>0</v>
      </c>
      <c r="AL78" s="33">
        <v>0</v>
      </c>
      <c r="AM78" s="33">
        <v>0</v>
      </c>
      <c r="AN78" s="33">
        <v>0</v>
      </c>
      <c r="AO78" s="33">
        <v>0</v>
      </c>
      <c r="AP78" s="33">
        <v>0</v>
      </c>
      <c r="AQ78" s="33">
        <v>0</v>
      </c>
      <c r="AR78" s="163"/>
      <c r="AS78" s="163"/>
      <c r="AT78" s="90"/>
      <c r="AU78" s="90"/>
      <c r="AV78" s="90"/>
    </row>
    <row r="79" spans="1:48" ht="17.149999999999999" hidden="1" customHeight="1">
      <c r="A79" s="158"/>
      <c r="B79" s="161"/>
      <c r="C79" s="98"/>
      <c r="D79" s="34" t="s">
        <v>29</v>
      </c>
      <c r="E79" s="35">
        <f>H79+K79+N79+Q79+T79+W79+Z79+AC79+AF79+AI79+AL79+AO79</f>
        <v>0</v>
      </c>
      <c r="F79" s="33">
        <f>I79+L79+O79+R79+U79+X79+AA79+AD79+AG79+AJ79+AM79+AP79</f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84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6">
        <v>0</v>
      </c>
      <c r="AD79" s="55">
        <v>0</v>
      </c>
      <c r="AE79" s="33">
        <v>0</v>
      </c>
      <c r="AF79" s="35">
        <v>0</v>
      </c>
      <c r="AG79" s="35">
        <v>0</v>
      </c>
      <c r="AH79" s="33">
        <v>0</v>
      </c>
      <c r="AI79" s="88">
        <v>0</v>
      </c>
      <c r="AJ79" s="33">
        <v>0</v>
      </c>
      <c r="AK79" s="33">
        <v>0</v>
      </c>
      <c r="AL79" s="33">
        <v>0</v>
      </c>
      <c r="AM79" s="33">
        <v>0</v>
      </c>
      <c r="AN79" s="33">
        <v>0</v>
      </c>
      <c r="AO79" s="33">
        <v>0</v>
      </c>
      <c r="AP79" s="33">
        <v>0</v>
      </c>
      <c r="AQ79" s="33">
        <v>0</v>
      </c>
      <c r="AR79" s="163"/>
      <c r="AS79" s="163"/>
      <c r="AT79" s="90"/>
      <c r="AU79" s="90"/>
      <c r="AV79" s="90"/>
    </row>
    <row r="80" spans="1:48" ht="36.700000000000003" hidden="1" customHeight="1">
      <c r="A80" s="158"/>
      <c r="B80" s="161"/>
      <c r="C80" s="98"/>
      <c r="D80" s="34" t="s">
        <v>73</v>
      </c>
      <c r="E80" s="35">
        <f>H80+K80+N80+Q80+T80+W80+Z80+AC80+AF80+AI80+AL80+AO80</f>
        <v>0</v>
      </c>
      <c r="F80" s="35">
        <f t="shared" ref="F80" si="101">I80+L80+O80+R80+U80+X80+AA80+AD80+AG80+AJ80+AM80+AP80</f>
        <v>0</v>
      </c>
      <c r="G80" s="35">
        <v>0</v>
      </c>
      <c r="H80" s="35">
        <v>0</v>
      </c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  <c r="O80" s="35">
        <v>0</v>
      </c>
      <c r="P80" s="35">
        <v>0</v>
      </c>
      <c r="Q80" s="35">
        <v>0</v>
      </c>
      <c r="R80" s="35">
        <v>0</v>
      </c>
      <c r="S80" s="35">
        <v>0</v>
      </c>
      <c r="T80" s="35">
        <v>0</v>
      </c>
      <c r="U80" s="35">
        <v>0</v>
      </c>
      <c r="V80" s="86">
        <v>0</v>
      </c>
      <c r="W80" s="35">
        <v>0</v>
      </c>
      <c r="X80" s="35">
        <v>0</v>
      </c>
      <c r="Y80" s="35">
        <v>0</v>
      </c>
      <c r="Z80" s="35">
        <v>0</v>
      </c>
      <c r="AA80" s="35">
        <v>0</v>
      </c>
      <c r="AB80" s="35">
        <v>0</v>
      </c>
      <c r="AC80" s="35">
        <v>0</v>
      </c>
      <c r="AD80" s="35">
        <v>0</v>
      </c>
      <c r="AE80" s="35">
        <v>0</v>
      </c>
      <c r="AF80" s="35">
        <v>0</v>
      </c>
      <c r="AG80" s="35">
        <v>0</v>
      </c>
      <c r="AH80" s="35">
        <v>0</v>
      </c>
      <c r="AI80" s="81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0</v>
      </c>
      <c r="AP80" s="35">
        <v>0</v>
      </c>
      <c r="AQ80" s="35">
        <v>0</v>
      </c>
      <c r="AR80" s="163"/>
      <c r="AS80" s="163"/>
      <c r="AT80" s="90"/>
      <c r="AU80" s="90"/>
      <c r="AV80" s="90"/>
    </row>
    <row r="81" spans="1:48" ht="30.75" hidden="1" customHeight="1">
      <c r="A81" s="159"/>
      <c r="B81" s="153"/>
      <c r="C81" s="99"/>
      <c r="D81" s="34" t="s">
        <v>45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84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0</v>
      </c>
      <c r="AI81" s="34">
        <v>0</v>
      </c>
      <c r="AJ81" s="33">
        <v>0</v>
      </c>
      <c r="AK81" s="33">
        <v>0</v>
      </c>
      <c r="AL81" s="33">
        <v>0</v>
      </c>
      <c r="AM81" s="33">
        <v>0</v>
      </c>
      <c r="AN81" s="33">
        <v>0</v>
      </c>
      <c r="AO81" s="33">
        <v>0</v>
      </c>
      <c r="AP81" s="33">
        <v>0</v>
      </c>
      <c r="AQ81" s="33">
        <v>0</v>
      </c>
      <c r="AR81" s="164"/>
      <c r="AS81" s="164"/>
      <c r="AT81" s="90"/>
      <c r="AU81" s="90"/>
      <c r="AV81" s="90"/>
    </row>
    <row r="82" spans="1:48" ht="12.25" hidden="1" customHeight="1">
      <c r="A82" s="122" t="s">
        <v>34</v>
      </c>
      <c r="B82" s="94" t="s">
        <v>63</v>
      </c>
      <c r="C82" s="97" t="s">
        <v>35</v>
      </c>
      <c r="D82" s="32" t="s">
        <v>31</v>
      </c>
      <c r="E82" s="33">
        <f>SUM(E84:E85)</f>
        <v>0</v>
      </c>
      <c r="F82" s="33">
        <f>SUM(F84:F85)</f>
        <v>0</v>
      </c>
      <c r="G82" s="33">
        <v>0</v>
      </c>
      <c r="H82" s="33">
        <f>SUM(H84:H85)</f>
        <v>0</v>
      </c>
      <c r="I82" s="33">
        <f>SUM(I84:I85)</f>
        <v>0</v>
      </c>
      <c r="J82" s="33">
        <v>0</v>
      </c>
      <c r="K82" s="33">
        <f>SUM(K84:K85)</f>
        <v>0</v>
      </c>
      <c r="L82" s="33">
        <f>SUM(L84:L85)</f>
        <v>0</v>
      </c>
      <c r="M82" s="33">
        <v>0</v>
      </c>
      <c r="N82" s="33">
        <f>SUM(N84:N85)</f>
        <v>0</v>
      </c>
      <c r="O82" s="33">
        <f>SUM(O84:O85)</f>
        <v>0</v>
      </c>
      <c r="P82" s="33">
        <v>0</v>
      </c>
      <c r="Q82" s="33">
        <f>SUM(Q84:Q85)</f>
        <v>0</v>
      </c>
      <c r="R82" s="33">
        <f>SUM(R84:R85)</f>
        <v>0</v>
      </c>
      <c r="S82" s="33">
        <v>0</v>
      </c>
      <c r="T82" s="33">
        <f>SUM(T84:T85)</f>
        <v>0</v>
      </c>
      <c r="U82" s="33">
        <f>SUM(U84:U85)</f>
        <v>0</v>
      </c>
      <c r="V82" s="84">
        <v>0</v>
      </c>
      <c r="W82" s="33">
        <f>SUM(W84:W85)</f>
        <v>0</v>
      </c>
      <c r="X82" s="33">
        <f>SUM(X84:X85)</f>
        <v>0</v>
      </c>
      <c r="Y82" s="33">
        <v>0</v>
      </c>
      <c r="Z82" s="33">
        <f>SUM(Z84:Z85)</f>
        <v>0</v>
      </c>
      <c r="AA82" s="33">
        <f>SUM(AA84:AA85)</f>
        <v>0</v>
      </c>
      <c r="AB82" s="33">
        <v>0</v>
      </c>
      <c r="AC82" s="33">
        <f>SUM(AC84:AC85)</f>
        <v>0</v>
      </c>
      <c r="AD82" s="33">
        <f>SUM(AD84:AD85)</f>
        <v>0</v>
      </c>
      <c r="AE82" s="33">
        <v>0</v>
      </c>
      <c r="AF82" s="33">
        <f>SUM(AF84:AF85)</f>
        <v>0</v>
      </c>
      <c r="AG82" s="33">
        <f>SUM(AG84:AG85)</f>
        <v>0</v>
      </c>
      <c r="AH82" s="33">
        <v>0</v>
      </c>
      <c r="AI82" s="34">
        <f>SUM(AI84:AI85)</f>
        <v>0</v>
      </c>
      <c r="AJ82" s="33">
        <f>SUM(AJ84:AJ85)</f>
        <v>0</v>
      </c>
      <c r="AK82" s="33">
        <v>0</v>
      </c>
      <c r="AL82" s="33">
        <f>SUM(AL84:AL85)</f>
        <v>0</v>
      </c>
      <c r="AM82" s="33">
        <f>SUM(AM84:AM85)</f>
        <v>0</v>
      </c>
      <c r="AN82" s="33">
        <v>0</v>
      </c>
      <c r="AO82" s="33">
        <v>0</v>
      </c>
      <c r="AP82" s="33">
        <f>SUM(AP84:AP85)</f>
        <v>0</v>
      </c>
      <c r="AQ82" s="33">
        <v>0</v>
      </c>
      <c r="AR82" s="166"/>
      <c r="AS82" s="94"/>
      <c r="AT82" s="90"/>
      <c r="AU82" s="90"/>
      <c r="AV82" s="90"/>
    </row>
    <row r="83" spans="1:48" ht="12.25" hidden="1" customHeight="1">
      <c r="A83" s="123"/>
      <c r="B83" s="95"/>
      <c r="C83" s="98"/>
      <c r="D83" s="32" t="s">
        <v>44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84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0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  <c r="AH83" s="33">
        <v>0</v>
      </c>
      <c r="AI83" s="34">
        <v>0</v>
      </c>
      <c r="AJ83" s="33">
        <v>0</v>
      </c>
      <c r="AK83" s="33">
        <v>0</v>
      </c>
      <c r="AL83" s="33">
        <v>0</v>
      </c>
      <c r="AM83" s="33">
        <v>0</v>
      </c>
      <c r="AN83" s="33">
        <v>0</v>
      </c>
      <c r="AO83" s="33">
        <v>0</v>
      </c>
      <c r="AP83" s="33">
        <v>0</v>
      </c>
      <c r="AQ83" s="33">
        <v>0</v>
      </c>
      <c r="AR83" s="167"/>
      <c r="AS83" s="95"/>
      <c r="AT83" s="90"/>
      <c r="AU83" s="90"/>
      <c r="AV83" s="90"/>
    </row>
    <row r="84" spans="1:48" ht="12.25" hidden="1" customHeight="1">
      <c r="A84" s="165"/>
      <c r="B84" s="95"/>
      <c r="C84" s="98"/>
      <c r="D84" s="34" t="s">
        <v>38</v>
      </c>
      <c r="E84" s="33">
        <f>H84+K84+N84+Q84+T84+W84+Z84+AC84+AF84+AI84+AL84+AO84</f>
        <v>0</v>
      </c>
      <c r="F84" s="33">
        <f>I84+L84+O84+R84+U84+X84+AA84+AD84+AG84+AJ84+AM84+AP84</f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84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6">
        <v>0</v>
      </c>
      <c r="AD84" s="36">
        <v>0</v>
      </c>
      <c r="AE84" s="33">
        <v>0</v>
      </c>
      <c r="AF84" s="36">
        <v>0</v>
      </c>
      <c r="AG84" s="36">
        <v>0</v>
      </c>
      <c r="AH84" s="33">
        <v>0</v>
      </c>
      <c r="AI84" s="34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167"/>
      <c r="AS84" s="95"/>
      <c r="AT84" s="90"/>
      <c r="AU84" s="90"/>
      <c r="AV84" s="90"/>
    </row>
    <row r="85" spans="1:48" ht="12.25" hidden="1" customHeight="1">
      <c r="A85" s="165"/>
      <c r="B85" s="95"/>
      <c r="C85" s="98"/>
      <c r="D85" s="34" t="s">
        <v>29</v>
      </c>
      <c r="E85" s="35">
        <f>H85+K85+N85+Q85+T85+W85+Z85+AC85+AF85+AI85+AL85+AO85</f>
        <v>0</v>
      </c>
      <c r="F85" s="33">
        <f>I85+L85+O85+R85+U85+X85+AA85+AD85+AG85+AJ85+AM85+AP85</f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0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84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36">
        <v>0</v>
      </c>
      <c r="AD85" s="55">
        <v>0</v>
      </c>
      <c r="AE85" s="33">
        <v>0</v>
      </c>
      <c r="AF85" s="35">
        <v>0</v>
      </c>
      <c r="AG85" s="35">
        <v>0</v>
      </c>
      <c r="AH85" s="33">
        <v>0</v>
      </c>
      <c r="AI85" s="81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167"/>
      <c r="AS85" s="95"/>
      <c r="AT85" s="90"/>
      <c r="AU85" s="90"/>
      <c r="AV85" s="90"/>
    </row>
    <row r="86" spans="1:48" ht="12.25" hidden="1" customHeight="1">
      <c r="A86" s="65"/>
      <c r="B86" s="64"/>
      <c r="C86" s="64"/>
      <c r="D86" s="34" t="s">
        <v>45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84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4">
        <v>0</v>
      </c>
      <c r="AJ86" s="33">
        <v>0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167"/>
      <c r="AS86" s="127"/>
      <c r="AT86" s="90"/>
      <c r="AU86" s="90"/>
      <c r="AV86" s="90"/>
    </row>
    <row r="87" spans="1:48" ht="13.75" hidden="1" customHeight="1">
      <c r="A87" s="122"/>
      <c r="B87" s="94" t="s">
        <v>47</v>
      </c>
      <c r="C87" s="97" t="s">
        <v>25</v>
      </c>
      <c r="D87" s="32" t="s">
        <v>31</v>
      </c>
      <c r="E87" s="33">
        <f>SUM(E89:E90)</f>
        <v>0</v>
      </c>
      <c r="F87" s="33">
        <f>SUM(F89:F90)</f>
        <v>0</v>
      </c>
      <c r="G87" s="33">
        <v>0</v>
      </c>
      <c r="H87" s="33">
        <f>SUM(H89:H90)</f>
        <v>0</v>
      </c>
      <c r="I87" s="33">
        <f>SUM(I89:I90)</f>
        <v>0</v>
      </c>
      <c r="J87" s="33">
        <v>0</v>
      </c>
      <c r="K87" s="33">
        <f>SUM(K89:K90)</f>
        <v>0</v>
      </c>
      <c r="L87" s="33">
        <f>SUM(L89:L90)</f>
        <v>0</v>
      </c>
      <c r="M87" s="33">
        <v>0</v>
      </c>
      <c r="N87" s="33">
        <f>SUM(N89:N90)</f>
        <v>0</v>
      </c>
      <c r="O87" s="33">
        <f>SUM(O89:O90)</f>
        <v>0</v>
      </c>
      <c r="P87" s="33">
        <v>0</v>
      </c>
      <c r="Q87" s="33">
        <f>SUM(Q89:Q90)</f>
        <v>0</v>
      </c>
      <c r="R87" s="33">
        <f>SUM(R89:R90)</f>
        <v>0</v>
      </c>
      <c r="S87" s="33">
        <v>0</v>
      </c>
      <c r="T87" s="33">
        <f>SUM(T89:T90)</f>
        <v>0</v>
      </c>
      <c r="U87" s="33">
        <f>SUM(U89:U90)</f>
        <v>0</v>
      </c>
      <c r="V87" s="84">
        <v>0</v>
      </c>
      <c r="W87" s="33">
        <f>SUM(W89:W90)</f>
        <v>0</v>
      </c>
      <c r="X87" s="33">
        <f>SUM(X89:X90)</f>
        <v>0</v>
      </c>
      <c r="Y87" s="33">
        <v>0</v>
      </c>
      <c r="Z87" s="33">
        <f>SUM(Z89:Z90)</f>
        <v>0</v>
      </c>
      <c r="AA87" s="33">
        <f>SUM(AA89:AA90)</f>
        <v>0</v>
      </c>
      <c r="AB87" s="33">
        <v>0</v>
      </c>
      <c r="AC87" s="33">
        <f>SUM(AC89:AC90)</f>
        <v>0</v>
      </c>
      <c r="AD87" s="33">
        <f>SUM(AD89:AD90)</f>
        <v>0</v>
      </c>
      <c r="AE87" s="33">
        <v>0</v>
      </c>
      <c r="AF87" s="33">
        <f>SUM(AF89:AF90)</f>
        <v>0</v>
      </c>
      <c r="AG87" s="33">
        <f>SUM(AG89:AG90)</f>
        <v>0</v>
      </c>
      <c r="AH87" s="33">
        <v>0</v>
      </c>
      <c r="AI87" s="34">
        <f>SUM(AI89:AI90)</f>
        <v>0</v>
      </c>
      <c r="AJ87" s="33">
        <f>SUM(AJ89:AJ90)</f>
        <v>0</v>
      </c>
      <c r="AK87" s="33">
        <v>0</v>
      </c>
      <c r="AL87" s="33">
        <f>SUM(AL89:AL90)</f>
        <v>0</v>
      </c>
      <c r="AM87" s="33">
        <f>SUM(AM89:AM90)</f>
        <v>0</v>
      </c>
      <c r="AN87" s="33">
        <v>0</v>
      </c>
      <c r="AO87" s="33">
        <f>SUM(AO89:AO90)</f>
        <v>0</v>
      </c>
      <c r="AP87" s="33">
        <f>SUM(AP89:AP90)</f>
        <v>0</v>
      </c>
      <c r="AQ87" s="33">
        <v>0</v>
      </c>
      <c r="AR87" s="94" t="s">
        <v>48</v>
      </c>
      <c r="AS87" s="97"/>
      <c r="AT87" s="90"/>
      <c r="AU87" s="90"/>
      <c r="AV87" s="90"/>
    </row>
    <row r="88" spans="1:48" ht="13.75" hidden="1" customHeight="1">
      <c r="A88" s="123"/>
      <c r="B88" s="95"/>
      <c r="C88" s="98"/>
      <c r="D88" s="32" t="s">
        <v>44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0</v>
      </c>
      <c r="V88" s="84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0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0</v>
      </c>
      <c r="AI88" s="34">
        <v>0</v>
      </c>
      <c r="AJ88" s="33">
        <v>0</v>
      </c>
      <c r="AK88" s="33">
        <v>0</v>
      </c>
      <c r="AL88" s="33">
        <v>0</v>
      </c>
      <c r="AM88" s="33">
        <v>0</v>
      </c>
      <c r="AN88" s="33">
        <v>0</v>
      </c>
      <c r="AO88" s="33">
        <v>0</v>
      </c>
      <c r="AP88" s="33">
        <v>0</v>
      </c>
      <c r="AQ88" s="33">
        <v>0</v>
      </c>
      <c r="AR88" s="95"/>
      <c r="AS88" s="98"/>
      <c r="AT88" s="90"/>
      <c r="AU88" s="90"/>
      <c r="AV88" s="90"/>
    </row>
    <row r="89" spans="1:48" ht="13.75" hidden="1" customHeight="1">
      <c r="A89" s="123"/>
      <c r="B89" s="95"/>
      <c r="C89" s="98"/>
      <c r="D89" s="34" t="s">
        <v>38</v>
      </c>
      <c r="E89" s="33">
        <f>H89+K89+N89+Q89+T89+W89+Z89+AC89+AF89+AI89+AL89+AO89</f>
        <v>0</v>
      </c>
      <c r="F89" s="33">
        <f>I89+L89+O89+R89+U89+X89+AA89+AD89+AG89+AJ89+AM89+AP89</f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84">
        <v>0</v>
      </c>
      <c r="W89" s="33">
        <v>0</v>
      </c>
      <c r="X89" s="33">
        <v>0</v>
      </c>
      <c r="Y89" s="33">
        <v>0</v>
      </c>
      <c r="Z89" s="33">
        <v>0</v>
      </c>
      <c r="AA89" s="33">
        <v>0</v>
      </c>
      <c r="AB89" s="33">
        <v>0</v>
      </c>
      <c r="AC89" s="36">
        <v>0</v>
      </c>
      <c r="AD89" s="36">
        <v>0</v>
      </c>
      <c r="AE89" s="33">
        <v>0</v>
      </c>
      <c r="AF89" s="36">
        <v>0</v>
      </c>
      <c r="AG89" s="36">
        <v>0</v>
      </c>
      <c r="AH89" s="33">
        <v>0</v>
      </c>
      <c r="AI89" s="34">
        <v>0</v>
      </c>
      <c r="AJ89" s="33">
        <v>0</v>
      </c>
      <c r="AK89" s="33">
        <v>0</v>
      </c>
      <c r="AL89" s="33">
        <v>0</v>
      </c>
      <c r="AM89" s="33">
        <v>0</v>
      </c>
      <c r="AN89" s="33">
        <v>0</v>
      </c>
      <c r="AO89" s="33">
        <v>0</v>
      </c>
      <c r="AP89" s="33">
        <v>0</v>
      </c>
      <c r="AQ89" s="33">
        <v>0</v>
      </c>
      <c r="AR89" s="95"/>
      <c r="AS89" s="98"/>
      <c r="AT89" s="90"/>
      <c r="AU89" s="90"/>
      <c r="AV89" s="90"/>
    </row>
    <row r="90" spans="1:48" ht="13.75" hidden="1" customHeight="1">
      <c r="A90" s="123"/>
      <c r="B90" s="95"/>
      <c r="C90" s="98"/>
      <c r="D90" s="34" t="s">
        <v>29</v>
      </c>
      <c r="E90" s="33">
        <f>H90+K90+N90+Q90+T90+W90+Z90+AC90+AF90+AI90+AL90+AO90</f>
        <v>0</v>
      </c>
      <c r="F90" s="33">
        <f>I90+L90+O90+R90+U90+X90+AA90+AD90+AG90+AJ90+AM90+AP90</f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84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>
        <v>0</v>
      </c>
      <c r="AC90" s="36">
        <v>0</v>
      </c>
      <c r="AD90" s="36">
        <v>0</v>
      </c>
      <c r="AE90" s="33">
        <v>0</v>
      </c>
      <c r="AF90" s="36">
        <v>0</v>
      </c>
      <c r="AG90" s="36">
        <v>0</v>
      </c>
      <c r="AH90" s="33">
        <v>0</v>
      </c>
      <c r="AI90" s="34">
        <v>0</v>
      </c>
      <c r="AJ90" s="33">
        <v>0</v>
      </c>
      <c r="AK90" s="33">
        <v>0</v>
      </c>
      <c r="AL90" s="33">
        <v>0</v>
      </c>
      <c r="AM90" s="33">
        <v>0</v>
      </c>
      <c r="AN90" s="33">
        <v>0</v>
      </c>
      <c r="AO90" s="33">
        <v>0</v>
      </c>
      <c r="AP90" s="33">
        <v>0</v>
      </c>
      <c r="AQ90" s="33">
        <v>0</v>
      </c>
      <c r="AR90" s="96"/>
      <c r="AS90" s="99"/>
      <c r="AT90" s="90"/>
      <c r="AU90" s="90"/>
      <c r="AV90" s="90"/>
    </row>
    <row r="91" spans="1:48" ht="13.75" hidden="1" customHeight="1">
      <c r="A91" s="65"/>
      <c r="B91" s="64"/>
      <c r="C91" s="64"/>
      <c r="D91" s="39" t="s">
        <v>45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84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0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0</v>
      </c>
      <c r="AI91" s="34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64"/>
      <c r="AS91" s="64"/>
      <c r="AT91" s="90"/>
      <c r="AU91" s="90"/>
      <c r="AV91" s="90"/>
    </row>
    <row r="92" spans="1:48" ht="17.5" customHeight="1">
      <c r="A92" s="154" t="s">
        <v>43</v>
      </c>
      <c r="B92" s="133"/>
      <c r="C92" s="133"/>
      <c r="D92" s="68" t="s">
        <v>40</v>
      </c>
      <c r="E92" s="81">
        <f>H92+K92+N92+Q92+T92+W92+Z92+AC92+AF92+AI92+AL92+AO92</f>
        <v>153334.90000000002</v>
      </c>
      <c r="F92" s="33">
        <f>SUM(F50+F16)</f>
        <v>49930.185999999994</v>
      </c>
      <c r="G92" s="33">
        <f>SUM(F92/E92*100)</f>
        <v>32.562832075411393</v>
      </c>
      <c r="H92" s="34">
        <f>H82+H50+H16</f>
        <v>0</v>
      </c>
      <c r="I92" s="33">
        <f>SUM(I50+I16)</f>
        <v>0</v>
      </c>
      <c r="J92" s="33">
        <v>0</v>
      </c>
      <c r="K92" s="34">
        <f>K82+K50+K16</f>
        <v>257.2</v>
      </c>
      <c r="L92" s="33">
        <f>SUM(L50+L16)</f>
        <v>257.2</v>
      </c>
      <c r="M92" s="33">
        <f>SUM(L92/K92*100)</f>
        <v>100</v>
      </c>
      <c r="N92" s="34">
        <f>N82+N50+N16</f>
        <v>339.8</v>
      </c>
      <c r="O92" s="33">
        <f>SUM(O50+O16)</f>
        <v>339.8</v>
      </c>
      <c r="P92" s="33">
        <f>SUM(O92/N92*100)</f>
        <v>100</v>
      </c>
      <c r="Q92" s="34">
        <f>Q82+Q50+Q16</f>
        <v>290.5</v>
      </c>
      <c r="R92" s="33">
        <f>SUM(R50+R16)</f>
        <v>290.5</v>
      </c>
      <c r="S92" s="33">
        <f>SUM(R92/Q92*100)</f>
        <v>100</v>
      </c>
      <c r="T92" s="34">
        <f>T82+T50+T16</f>
        <v>128.1</v>
      </c>
      <c r="U92" s="33">
        <f>SUM(U50+U16)</f>
        <v>128.1</v>
      </c>
      <c r="V92" s="84">
        <f>SUM(U92/T92*100)</f>
        <v>100</v>
      </c>
      <c r="W92" s="33">
        <f>W82+W50+W16</f>
        <v>17555.099999999999</v>
      </c>
      <c r="X92" s="33">
        <f>SUM(X50+X16)</f>
        <v>16713.7</v>
      </c>
      <c r="Y92" s="33">
        <f>SUM(X92/W92*100)</f>
        <v>95.20709081691362</v>
      </c>
      <c r="Z92" s="33">
        <f>Z82+Z50+Z16</f>
        <v>14798.300000000001</v>
      </c>
      <c r="AA92" s="33">
        <f>SUM(AA50+AA16)</f>
        <v>6507.5</v>
      </c>
      <c r="AB92" s="33">
        <f>SUM(AA92/Z92*100)</f>
        <v>43.97464573633458</v>
      </c>
      <c r="AC92" s="33">
        <f>AC82+AC50+AC16</f>
        <v>14831.099999999999</v>
      </c>
      <c r="AD92" s="33">
        <f>SUM(AD50+AD16)</f>
        <v>13292.1</v>
      </c>
      <c r="AE92" s="33">
        <f>SUM(AD92/AC92*100)</f>
        <v>89.623156744948133</v>
      </c>
      <c r="AF92" s="33">
        <f>AF82+AF50+AF16</f>
        <v>26062.5</v>
      </c>
      <c r="AG92" s="33">
        <f>SUM(AG50+AG16)</f>
        <v>12401.285999999998</v>
      </c>
      <c r="AH92" s="33">
        <f>SUM(AG92/AF92*100)</f>
        <v>47.582871942446033</v>
      </c>
      <c r="AI92" s="34">
        <f>AI82+AI50+AI16</f>
        <v>59309.599999999999</v>
      </c>
      <c r="AJ92" s="33">
        <f>SUM(AJ50+AJ16)</f>
        <v>0</v>
      </c>
      <c r="AK92" s="33">
        <f>SUM(AJ92/AI92*100)</f>
        <v>0</v>
      </c>
      <c r="AL92" s="34">
        <f>AL82+AL50+AL16</f>
        <v>19353.599999999999</v>
      </c>
      <c r="AM92" s="33">
        <f>SUM(AM50+AM16)</f>
        <v>0</v>
      </c>
      <c r="AN92" s="33">
        <f>SUM(AM92/AL92*100)</f>
        <v>0</v>
      </c>
      <c r="AO92" s="34">
        <f>AO82+AO50+AO16</f>
        <v>409.1</v>
      </c>
      <c r="AP92" s="33">
        <f>SUM(AP50+AP16)</f>
        <v>0</v>
      </c>
      <c r="AQ92" s="33">
        <f>SUM(AP92/AO92*100)</f>
        <v>0</v>
      </c>
      <c r="AR92" s="97"/>
      <c r="AS92" s="97"/>
      <c r="AT92" s="90"/>
      <c r="AU92" s="90"/>
      <c r="AV92" s="90"/>
    </row>
    <row r="93" spans="1:48" ht="15.8" customHeight="1">
      <c r="A93" s="155"/>
      <c r="B93" s="135"/>
      <c r="C93" s="135"/>
      <c r="D93" s="68" t="s">
        <v>44</v>
      </c>
      <c r="E93" s="34">
        <f>SUM(E51+E17)</f>
        <v>0</v>
      </c>
      <c r="F93" s="33">
        <f>SUM(F51+F17)</f>
        <v>0</v>
      </c>
      <c r="G93" s="33">
        <v>0</v>
      </c>
      <c r="H93" s="34">
        <f>SUM(H51+H17)</f>
        <v>0</v>
      </c>
      <c r="I93" s="33">
        <f>SUM(I51+I17)</f>
        <v>0</v>
      </c>
      <c r="J93" s="33">
        <v>0</v>
      </c>
      <c r="K93" s="34">
        <f>SUM(K51+K17)</f>
        <v>0</v>
      </c>
      <c r="L93" s="33">
        <f>SUM(L51+L17)</f>
        <v>0</v>
      </c>
      <c r="M93" s="33">
        <v>0</v>
      </c>
      <c r="N93" s="34">
        <f>SUM(N51+N17)</f>
        <v>0</v>
      </c>
      <c r="O93" s="33">
        <f>SUM(O51+O17)</f>
        <v>0</v>
      </c>
      <c r="P93" s="33">
        <v>0</v>
      </c>
      <c r="Q93" s="34">
        <f>SUM(Q51+Q17)</f>
        <v>0</v>
      </c>
      <c r="R93" s="33">
        <f>SUM(R51+R17)</f>
        <v>0</v>
      </c>
      <c r="S93" s="33">
        <v>0</v>
      </c>
      <c r="T93" s="34">
        <f>SUM(T51+T17)</f>
        <v>0</v>
      </c>
      <c r="U93" s="33">
        <f>SUM(U51+U17)</f>
        <v>0</v>
      </c>
      <c r="V93" s="33">
        <v>0</v>
      </c>
      <c r="W93" s="34">
        <f>SUM(W51+W17)</f>
        <v>0</v>
      </c>
      <c r="X93" s="33">
        <f>SUM(X51+X17)</f>
        <v>0</v>
      </c>
      <c r="Y93" s="33">
        <v>0</v>
      </c>
      <c r="Z93" s="34">
        <f>SUM(Z51+Z17)</f>
        <v>0</v>
      </c>
      <c r="AA93" s="33">
        <f>SUM(AA51+AA17)</f>
        <v>0</v>
      </c>
      <c r="AB93" s="33">
        <v>0</v>
      </c>
      <c r="AC93" s="34">
        <f>SUM(AC51+AC17)</f>
        <v>0</v>
      </c>
      <c r="AD93" s="33">
        <f>SUM(AD51+AD17)</f>
        <v>0</v>
      </c>
      <c r="AE93" s="33">
        <v>0</v>
      </c>
      <c r="AF93" s="34">
        <f>SUM(AF51+AF17)</f>
        <v>0</v>
      </c>
      <c r="AG93" s="33">
        <f>SUM(AG51+AG17)</f>
        <v>0</v>
      </c>
      <c r="AH93" s="33">
        <v>0</v>
      </c>
      <c r="AI93" s="34">
        <f>SUM(AI51+AI17)</f>
        <v>0</v>
      </c>
      <c r="AJ93" s="33">
        <f>SUM(AJ51+AJ17)</f>
        <v>0</v>
      </c>
      <c r="AK93" s="33">
        <v>0</v>
      </c>
      <c r="AL93" s="34">
        <f>SUM(AL51+AL17)</f>
        <v>0</v>
      </c>
      <c r="AM93" s="33">
        <f>SUM(AM51+AM17)</f>
        <v>0</v>
      </c>
      <c r="AN93" s="33">
        <v>0</v>
      </c>
      <c r="AO93" s="34">
        <f>SUM(AO51+AO17)</f>
        <v>0</v>
      </c>
      <c r="AP93" s="33">
        <f>SUM(AP51+AP17)</f>
        <v>0</v>
      </c>
      <c r="AQ93" s="33">
        <v>0</v>
      </c>
      <c r="AR93" s="98"/>
      <c r="AS93" s="98"/>
      <c r="AT93" s="90"/>
      <c r="AU93" s="90"/>
      <c r="AV93" s="90"/>
    </row>
    <row r="94" spans="1:48" ht="15.8" customHeight="1">
      <c r="A94" s="155"/>
      <c r="B94" s="135"/>
      <c r="C94" s="135"/>
      <c r="D94" s="33" t="s">
        <v>38</v>
      </c>
      <c r="E94" s="34">
        <f>SUM(E52+E18)</f>
        <v>26647.899999999998</v>
      </c>
      <c r="F94" s="33">
        <f>SUM(F52+F18)</f>
        <v>5633.7</v>
      </c>
      <c r="G94" s="33">
        <f>SUM(F94/E94*100)</f>
        <v>21.141253156909176</v>
      </c>
      <c r="H94" s="34">
        <f>SUM(H52+H18)</f>
        <v>0</v>
      </c>
      <c r="I94" s="33">
        <f>SUM(I52+I18)</f>
        <v>0</v>
      </c>
      <c r="J94" s="33">
        <v>0</v>
      </c>
      <c r="K94" s="34">
        <f>SUM(K52+K18)</f>
        <v>0</v>
      </c>
      <c r="L94" s="33">
        <f>SUM(L52+L18)</f>
        <v>0</v>
      </c>
      <c r="M94" s="33">
        <v>0</v>
      </c>
      <c r="N94" s="34">
        <f>SUM(N52+N18)</f>
        <v>0</v>
      </c>
      <c r="O94" s="33">
        <f>SUM(O52+O18)</f>
        <v>0</v>
      </c>
      <c r="P94" s="33">
        <v>0</v>
      </c>
      <c r="Q94" s="34">
        <f>SUM(Q52+Q18)</f>
        <v>0</v>
      </c>
      <c r="R94" s="33">
        <f>SUM(R52+R18)</f>
        <v>0</v>
      </c>
      <c r="S94" s="33">
        <v>0</v>
      </c>
      <c r="T94" s="34">
        <f>SUM(T52+T18)</f>
        <v>0</v>
      </c>
      <c r="U94" s="33">
        <f>SUM(U52+U18)</f>
        <v>0</v>
      </c>
      <c r="V94" s="33">
        <v>0</v>
      </c>
      <c r="W94" s="34">
        <f>SUM(W52+W18)</f>
        <v>0</v>
      </c>
      <c r="X94" s="33">
        <f>SUM(X52+X18)</f>
        <v>0</v>
      </c>
      <c r="Y94" s="33">
        <v>0</v>
      </c>
      <c r="Z94" s="34">
        <f>SUM(Z52+Z18)</f>
        <v>5856.3</v>
      </c>
      <c r="AA94" s="33">
        <f>SUM(AA52+AA18)</f>
        <v>5633.7</v>
      </c>
      <c r="AB94" s="69">
        <f>SUM(AA94/Z94*100)</f>
        <v>96.198965216945837</v>
      </c>
      <c r="AC94" s="34">
        <f>SUM(AC52+AC18)</f>
        <v>0</v>
      </c>
      <c r="AD94" s="33">
        <f>SUM(AD52+AD18)</f>
        <v>0</v>
      </c>
      <c r="AE94" s="33">
        <v>0</v>
      </c>
      <c r="AF94" s="34">
        <f>SUM(AF52+AF18)</f>
        <v>0</v>
      </c>
      <c r="AG94" s="33">
        <f>SUM(AG52+AG18)</f>
        <v>0</v>
      </c>
      <c r="AH94" s="33">
        <v>0</v>
      </c>
      <c r="AI94" s="34">
        <f>SUM(AI52+AI18)</f>
        <v>20791.599999999999</v>
      </c>
      <c r="AJ94" s="33">
        <f>SUM(AJ52+AJ18)</f>
        <v>0</v>
      </c>
      <c r="AK94" s="33">
        <v>0</v>
      </c>
      <c r="AL94" s="34">
        <f>SUM(AL52+AL18)</f>
        <v>0</v>
      </c>
      <c r="AM94" s="33">
        <f>SUM(AM52+AM18)</f>
        <v>0</v>
      </c>
      <c r="AN94" s="33">
        <v>0</v>
      </c>
      <c r="AO94" s="34">
        <f>SUM(AO52+AO18)</f>
        <v>0</v>
      </c>
      <c r="AP94" s="33">
        <f>SUM(AP52+AP18)</f>
        <v>0</v>
      </c>
      <c r="AQ94" s="33">
        <v>0</v>
      </c>
      <c r="AR94" s="98"/>
      <c r="AS94" s="98"/>
      <c r="AT94" s="90"/>
      <c r="AU94" s="90"/>
      <c r="AV94" s="90"/>
    </row>
    <row r="95" spans="1:48" s="72" customFormat="1" ht="13.95" customHeight="1">
      <c r="A95" s="155"/>
      <c r="B95" s="135"/>
      <c r="C95" s="135"/>
      <c r="D95" s="69" t="s">
        <v>29</v>
      </c>
      <c r="E95" s="82">
        <f>H95+K95+N95+Q95+T95+W95+Z95+AC95+AF95+AI95+AL95+AO95</f>
        <v>126687</v>
      </c>
      <c r="F95" s="73">
        <f>F85+F53+F19</f>
        <v>44296.525999999998</v>
      </c>
      <c r="G95" s="69">
        <f>SUM(F95/E95*100)</f>
        <v>34.965328723547003</v>
      </c>
      <c r="H95" s="73">
        <f>H85+H53+H19</f>
        <v>0</v>
      </c>
      <c r="I95" s="69">
        <f>I85+I53+I19</f>
        <v>0</v>
      </c>
      <c r="J95" s="69">
        <v>0</v>
      </c>
      <c r="K95" s="73">
        <f>K85+K53+K19</f>
        <v>257.2</v>
      </c>
      <c r="L95" s="69">
        <f>L85+L53+L19</f>
        <v>257.2</v>
      </c>
      <c r="M95" s="69">
        <f>SUM(L95/K95*100)</f>
        <v>100</v>
      </c>
      <c r="N95" s="73">
        <f>N85+N53+N19</f>
        <v>339.8</v>
      </c>
      <c r="O95" s="69">
        <f>O85+O53+O19</f>
        <v>339.8</v>
      </c>
      <c r="P95" s="69">
        <f>SUM(O95/N95*100)</f>
        <v>100</v>
      </c>
      <c r="Q95" s="73">
        <f>Q85+Q53+Q19</f>
        <v>290.5</v>
      </c>
      <c r="R95" s="69">
        <f>R85+R53+R19</f>
        <v>290.5</v>
      </c>
      <c r="S95" s="69">
        <f>SUM(R95/Q95*100)</f>
        <v>100</v>
      </c>
      <c r="T95" s="73">
        <f>T85+T53+T19</f>
        <v>128.1</v>
      </c>
      <c r="U95" s="69">
        <f>U85+U53+U19</f>
        <v>128.1</v>
      </c>
      <c r="V95" s="69">
        <f>SUM(U95/T95*100)</f>
        <v>100</v>
      </c>
      <c r="W95" s="73">
        <f>W85+W53+W19</f>
        <v>17555.099999999999</v>
      </c>
      <c r="X95" s="69">
        <f>X85+X53+X19</f>
        <v>16713.7</v>
      </c>
      <c r="Y95" s="69">
        <f>SUM(X95/W95*100)</f>
        <v>95.20709081691362</v>
      </c>
      <c r="Z95" s="73">
        <f>Z85+Z53+Z19</f>
        <v>8942</v>
      </c>
      <c r="AA95" s="69">
        <f>AA85+AA53+AA19</f>
        <v>873.8</v>
      </c>
      <c r="AB95" s="69">
        <f>SUM(AA95/Z95*100)</f>
        <v>9.7718631178707209</v>
      </c>
      <c r="AC95" s="73">
        <f>AC85+AC53+AC19</f>
        <v>14831.099999999999</v>
      </c>
      <c r="AD95" s="69">
        <f>AD85+AD53+AD19</f>
        <v>13292.1</v>
      </c>
      <c r="AE95" s="69">
        <f>SUM(AD95/AC95*100)</f>
        <v>89.623156744948133</v>
      </c>
      <c r="AF95" s="73">
        <f>AF85+AF53+AF19</f>
        <v>26062.5</v>
      </c>
      <c r="AG95" s="69">
        <f>AG85+AG53+AG19</f>
        <v>12401.285999999998</v>
      </c>
      <c r="AH95" s="69">
        <f>SUM(AG95/AF95*100)</f>
        <v>47.582871942446033</v>
      </c>
      <c r="AI95" s="73">
        <f>AI85+AI53+AI19</f>
        <v>38518</v>
      </c>
      <c r="AJ95" s="69">
        <f>AJ85+AJ53+AJ19</f>
        <v>0</v>
      </c>
      <c r="AK95" s="69">
        <f>SUM(AJ95/AI95*100)</f>
        <v>0</v>
      </c>
      <c r="AL95" s="73">
        <f>AL85+AL53+AL19</f>
        <v>19353.599999999999</v>
      </c>
      <c r="AM95" s="69">
        <f>AM85+AM53+AM19</f>
        <v>0</v>
      </c>
      <c r="AN95" s="69">
        <f>SUM(AM95/AL95*100)</f>
        <v>0</v>
      </c>
      <c r="AO95" s="73">
        <f>AO85+AO53+AO19</f>
        <v>409.1</v>
      </c>
      <c r="AP95" s="69">
        <f>AP85+AP53+AP19</f>
        <v>0</v>
      </c>
      <c r="AQ95" s="69">
        <f>SUM(AP95/AO95*100)</f>
        <v>0</v>
      </c>
      <c r="AR95" s="98"/>
      <c r="AS95" s="98"/>
      <c r="AT95" s="90"/>
      <c r="AU95" s="90"/>
      <c r="AV95" s="90"/>
    </row>
    <row r="96" spans="1:48" ht="33.450000000000003" customHeight="1">
      <c r="A96" s="156"/>
      <c r="B96" s="137"/>
      <c r="C96" s="137"/>
      <c r="D96" s="33" t="s">
        <v>73</v>
      </c>
      <c r="E96" s="34">
        <f>H96+K96+N96+Q96+T96+W96+Z96+AC96+AF96+AI96+AL96+AO96</f>
        <v>18936.400000000001</v>
      </c>
      <c r="F96" s="33">
        <f t="shared" ref="F96" si="102">I96+L96+O96+R96+U96+X96+AA96+AD96+AG96+AJ96+AM96+AP96</f>
        <v>12456.2</v>
      </c>
      <c r="G96" s="33">
        <f>SUM(F96/E96*100)</f>
        <v>65.779134365560509</v>
      </c>
      <c r="H96" s="34">
        <f>H21+H55</f>
        <v>0</v>
      </c>
      <c r="I96" s="34">
        <f>I21+I55</f>
        <v>0</v>
      </c>
      <c r="J96" s="34">
        <v>100</v>
      </c>
      <c r="K96" s="34">
        <f>K21+K55</f>
        <v>0</v>
      </c>
      <c r="L96" s="34">
        <f>L21+L55</f>
        <v>0</v>
      </c>
      <c r="M96" s="33">
        <v>0</v>
      </c>
      <c r="N96" s="34">
        <f>N21+N55+0.1</f>
        <v>0.1</v>
      </c>
      <c r="O96" s="34">
        <f>O21+O55</f>
        <v>0</v>
      </c>
      <c r="P96" s="33">
        <v>0</v>
      </c>
      <c r="Q96" s="34">
        <f t="shared" ref="Q96:AO96" si="103">Q21+Q55</f>
        <v>0</v>
      </c>
      <c r="R96" s="34">
        <f t="shared" si="103"/>
        <v>0</v>
      </c>
      <c r="S96" s="34">
        <f t="shared" si="103"/>
        <v>0</v>
      </c>
      <c r="T96" s="34">
        <f t="shared" si="103"/>
        <v>0</v>
      </c>
      <c r="U96" s="34">
        <f t="shared" si="103"/>
        <v>0</v>
      </c>
      <c r="V96" s="34">
        <f t="shared" si="103"/>
        <v>100</v>
      </c>
      <c r="W96" s="34">
        <f t="shared" si="103"/>
        <v>6480.1</v>
      </c>
      <c r="X96" s="34">
        <f t="shared" si="103"/>
        <v>0</v>
      </c>
      <c r="Y96" s="34">
        <f t="shared" si="103"/>
        <v>0</v>
      </c>
      <c r="Z96" s="34">
        <f t="shared" si="103"/>
        <v>6599.9</v>
      </c>
      <c r="AA96" s="34">
        <f t="shared" si="103"/>
        <v>6377.3</v>
      </c>
      <c r="AB96" s="69">
        <f>SUM(AA96/Z96*100)</f>
        <v>96.627221624570083</v>
      </c>
      <c r="AC96" s="34">
        <f t="shared" si="103"/>
        <v>0</v>
      </c>
      <c r="AD96" s="34">
        <f t="shared" si="103"/>
        <v>0</v>
      </c>
      <c r="AE96" s="34">
        <f t="shared" si="103"/>
        <v>0</v>
      </c>
      <c r="AF96" s="34">
        <f t="shared" si="103"/>
        <v>5856.3</v>
      </c>
      <c r="AG96" s="34">
        <f t="shared" si="103"/>
        <v>6078.9</v>
      </c>
      <c r="AH96" s="34">
        <f t="shared" si="103"/>
        <v>100</v>
      </c>
      <c r="AI96" s="34">
        <f t="shared" si="103"/>
        <v>0</v>
      </c>
      <c r="AJ96" s="34">
        <f t="shared" si="103"/>
        <v>0</v>
      </c>
      <c r="AK96" s="34">
        <f t="shared" si="103"/>
        <v>0</v>
      </c>
      <c r="AL96" s="34">
        <f t="shared" si="103"/>
        <v>0</v>
      </c>
      <c r="AM96" s="34">
        <f t="shared" si="103"/>
        <v>0</v>
      </c>
      <c r="AN96" s="34">
        <f t="shared" si="103"/>
        <v>0</v>
      </c>
      <c r="AO96" s="34">
        <f t="shared" si="103"/>
        <v>0</v>
      </c>
      <c r="AP96" s="33">
        <f>SUM(AP55+AP21)</f>
        <v>0</v>
      </c>
      <c r="AQ96" s="33">
        <v>0</v>
      </c>
      <c r="AR96" s="145"/>
      <c r="AS96" s="145"/>
      <c r="AT96" s="90"/>
      <c r="AU96" s="90"/>
      <c r="AV96" s="90"/>
    </row>
    <row r="97" spans="1:48" ht="13.95" customHeight="1">
      <c r="A97" s="40" t="s">
        <v>30</v>
      </c>
      <c r="B97" s="152" t="s">
        <v>36</v>
      </c>
      <c r="C97" s="152"/>
      <c r="D97" s="153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90"/>
      <c r="AU97" s="90"/>
      <c r="AV97" s="90"/>
    </row>
    <row r="98" spans="1:48" ht="14.3" customHeight="1">
      <c r="A98" s="128" t="s">
        <v>37</v>
      </c>
      <c r="B98" s="94" t="s">
        <v>52</v>
      </c>
      <c r="C98" s="97" t="s">
        <v>35</v>
      </c>
      <c r="D98" s="68" t="s">
        <v>31</v>
      </c>
      <c r="E98" s="33">
        <f>SUM(E100:E101)</f>
        <v>8447.6</v>
      </c>
      <c r="F98" s="33">
        <f>SUM(F100:F101)</f>
        <v>6482.66</v>
      </c>
      <c r="G98" s="33">
        <f>SUM(F98/E98*100)</f>
        <v>76.739665703868553</v>
      </c>
      <c r="H98" s="33">
        <f>SUM(H100:H101)</f>
        <v>636.70000000000005</v>
      </c>
      <c r="I98" s="33">
        <f>SUM(I100:I101)</f>
        <v>636.70000000000005</v>
      </c>
      <c r="J98" s="33">
        <f>SUM(I98/H98*100)</f>
        <v>100</v>
      </c>
      <c r="K98" s="33">
        <f>SUM(K100:K101)</f>
        <v>505</v>
      </c>
      <c r="L98" s="33">
        <f>SUM(L100:L101)</f>
        <v>505</v>
      </c>
      <c r="M98" s="33">
        <f>SUM(L98/K98*100)</f>
        <v>100</v>
      </c>
      <c r="N98" s="33">
        <f>SUM(N100:N101)</f>
        <v>505</v>
      </c>
      <c r="O98" s="33">
        <f>SUM(O100:O101)</f>
        <v>505</v>
      </c>
      <c r="P98" s="33">
        <f>SUM(O98/N98*100)</f>
        <v>100</v>
      </c>
      <c r="Q98" s="33">
        <f>SUM(Q100:Q101)</f>
        <v>688.15</v>
      </c>
      <c r="R98" s="33">
        <f>SUM(R100:R101)</f>
        <v>688.2</v>
      </c>
      <c r="S98" s="33">
        <f>SUM(R98/Q98*100)</f>
        <v>100.00726585773452</v>
      </c>
      <c r="T98" s="33">
        <f>SUM(T100:T101)</f>
        <v>688.15</v>
      </c>
      <c r="U98" s="33">
        <f>SUM(U100:U101)</f>
        <v>688.1</v>
      </c>
      <c r="V98" s="33">
        <f>SUM(U98/T98*100)</f>
        <v>99.992734142265505</v>
      </c>
      <c r="W98" s="33">
        <f>SUM(W100:W101)</f>
        <v>864.92</v>
      </c>
      <c r="X98" s="33">
        <f>SUM(X100:X101)</f>
        <v>864.9</v>
      </c>
      <c r="Y98" s="33">
        <f>SUM(X98/W98*100)</f>
        <v>99.997687647412477</v>
      </c>
      <c r="Z98" s="33">
        <f>SUM(Z100:Z101)</f>
        <v>864.92</v>
      </c>
      <c r="AA98" s="33">
        <f>SUM(AA100:AA101)</f>
        <v>864.92</v>
      </c>
      <c r="AB98" s="33">
        <f>AA98/Z98*100</f>
        <v>100</v>
      </c>
      <c r="AC98" s="33">
        <f>SUM(AC100:AC101)</f>
        <v>864.92</v>
      </c>
      <c r="AD98" s="33">
        <f>SUM(AD100:AD101)</f>
        <v>864.92</v>
      </c>
      <c r="AE98" s="33">
        <f>AD98/AC98*100</f>
        <v>100</v>
      </c>
      <c r="AF98" s="33">
        <f>SUM(AF100:AF101)</f>
        <v>864.92</v>
      </c>
      <c r="AG98" s="33">
        <f>SUM(AG100:AG101)</f>
        <v>864.92</v>
      </c>
      <c r="AH98" s="33">
        <f>AG98/AF98*100</f>
        <v>100</v>
      </c>
      <c r="AI98" s="33">
        <f>SUM(AI100:AI101)</f>
        <v>864.92</v>
      </c>
      <c r="AJ98" s="33">
        <f>SUM(AJ100:AJ101)</f>
        <v>0</v>
      </c>
      <c r="AK98" s="33">
        <f>AJ98/AI98*100</f>
        <v>0</v>
      </c>
      <c r="AL98" s="33">
        <f>SUM(AL100:AL101)</f>
        <v>550</v>
      </c>
      <c r="AM98" s="33">
        <f>SUM(AM100:AM101)</f>
        <v>0</v>
      </c>
      <c r="AN98" s="33">
        <f>AM98/AL98*100</f>
        <v>0</v>
      </c>
      <c r="AO98" s="33">
        <f>SUM(AO100:AO101)</f>
        <v>550</v>
      </c>
      <c r="AP98" s="33">
        <f>SUM(AP100:AP101)</f>
        <v>0</v>
      </c>
      <c r="AQ98" s="33">
        <f>AP98/AO98*100</f>
        <v>0</v>
      </c>
      <c r="AR98" s="94" t="s">
        <v>111</v>
      </c>
      <c r="AS98" s="97"/>
      <c r="AT98" s="90"/>
      <c r="AU98" s="90"/>
      <c r="AV98" s="90"/>
    </row>
    <row r="99" spans="1:48" ht="12.9" customHeight="1">
      <c r="A99" s="129"/>
      <c r="B99" s="95"/>
      <c r="C99" s="98"/>
      <c r="D99" s="32" t="s">
        <v>44</v>
      </c>
      <c r="E99" s="33">
        <v>0</v>
      </c>
      <c r="F99" s="33">
        <v>0</v>
      </c>
      <c r="G99" s="33">
        <v>0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95"/>
      <c r="AS99" s="98"/>
      <c r="AT99" s="90"/>
      <c r="AU99" s="90"/>
      <c r="AV99" s="90"/>
    </row>
    <row r="100" spans="1:48" ht="15.65" customHeight="1">
      <c r="A100" s="129"/>
      <c r="B100" s="95"/>
      <c r="C100" s="98"/>
      <c r="D100" s="33" t="s">
        <v>38</v>
      </c>
      <c r="E100" s="33">
        <f>H100+K100+N100+Q100+T100+W100+Z100+AC100+AF100+AI100+AL100+AO100</f>
        <v>0</v>
      </c>
      <c r="F100" s="33">
        <f>I100+L100+O100+R100+U100+X100+AA100+AD100+AG100+AJ100+AM100+AP100</f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95"/>
      <c r="AS100" s="98"/>
      <c r="AT100" s="90"/>
      <c r="AU100" s="90"/>
      <c r="AV100" s="90"/>
    </row>
    <row r="101" spans="1:48" s="72" customFormat="1" ht="17.7" customHeight="1">
      <c r="A101" s="129"/>
      <c r="B101" s="95"/>
      <c r="C101" s="98"/>
      <c r="D101" s="69" t="s">
        <v>29</v>
      </c>
      <c r="E101" s="69">
        <f>H101+K101+N101+Q101+T101+W101+Z101+AC101+AF101+AI101+AL101+AO101</f>
        <v>8447.6</v>
      </c>
      <c r="F101" s="69">
        <f>I101+L101+O101+R101+U101+X101+AA101+AD101+AG101+AJ101+AM101+AP101</f>
        <v>6482.66</v>
      </c>
      <c r="G101" s="69">
        <f>SUM(F101/E101*100)</f>
        <v>76.739665703868553</v>
      </c>
      <c r="H101" s="75">
        <v>636.70000000000005</v>
      </c>
      <c r="I101" s="69">
        <v>636.70000000000005</v>
      </c>
      <c r="J101" s="69">
        <f>SUM(I101/H101*100)</f>
        <v>100</v>
      </c>
      <c r="K101" s="75">
        <v>505</v>
      </c>
      <c r="L101" s="69">
        <v>505</v>
      </c>
      <c r="M101" s="69">
        <f>SUM(L101/K101*100)</f>
        <v>100</v>
      </c>
      <c r="N101" s="75">
        <v>505</v>
      </c>
      <c r="O101" s="69">
        <v>505</v>
      </c>
      <c r="P101" s="69">
        <f>SUM(O101/N101*100)</f>
        <v>100</v>
      </c>
      <c r="Q101" s="75">
        <v>688.15</v>
      </c>
      <c r="R101" s="76">
        <v>688.2</v>
      </c>
      <c r="S101" s="69">
        <f>SUM(R101/Q101*100)</f>
        <v>100.00726585773452</v>
      </c>
      <c r="T101" s="75">
        <v>688.15</v>
      </c>
      <c r="U101" s="69">
        <v>688.1</v>
      </c>
      <c r="V101" s="69">
        <f>SUM(U101/T101*100)</f>
        <v>99.992734142265505</v>
      </c>
      <c r="W101" s="76">
        <v>864.92</v>
      </c>
      <c r="X101" s="69">
        <v>864.9</v>
      </c>
      <c r="Y101" s="69">
        <f>SUM(X101/W101*100)</f>
        <v>99.997687647412477</v>
      </c>
      <c r="Z101" s="76">
        <v>864.92</v>
      </c>
      <c r="AA101" s="76">
        <v>864.92</v>
      </c>
      <c r="AB101" s="69">
        <f>AA101/Z101*100</f>
        <v>100</v>
      </c>
      <c r="AC101" s="76">
        <v>864.92</v>
      </c>
      <c r="AD101" s="76">
        <v>864.92</v>
      </c>
      <c r="AE101" s="69">
        <f>AD101/AC101*100</f>
        <v>100</v>
      </c>
      <c r="AF101" s="76">
        <v>864.92</v>
      </c>
      <c r="AG101" s="76">
        <v>864.92</v>
      </c>
      <c r="AH101" s="69">
        <f>AG101/AF101*100</f>
        <v>100</v>
      </c>
      <c r="AI101" s="76">
        <v>864.92</v>
      </c>
      <c r="AJ101" s="76">
        <v>0</v>
      </c>
      <c r="AK101" s="69">
        <v>0</v>
      </c>
      <c r="AL101" s="75">
        <v>550</v>
      </c>
      <c r="AM101" s="76">
        <v>0</v>
      </c>
      <c r="AN101" s="69">
        <v>0</v>
      </c>
      <c r="AO101" s="75">
        <v>550</v>
      </c>
      <c r="AP101" s="76">
        <v>0</v>
      </c>
      <c r="AQ101" s="69">
        <f>AP101/AO101*100</f>
        <v>0</v>
      </c>
      <c r="AR101" s="95"/>
      <c r="AS101" s="98"/>
      <c r="AT101" s="90"/>
      <c r="AU101" s="90"/>
      <c r="AV101" s="90"/>
    </row>
    <row r="102" spans="1:48" ht="12.9" customHeight="1">
      <c r="A102" s="129"/>
      <c r="B102" s="95"/>
      <c r="C102" s="98"/>
      <c r="D102" s="34" t="s">
        <v>45</v>
      </c>
      <c r="E102" s="33">
        <v>0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96"/>
      <c r="AS102" s="98"/>
      <c r="AT102" s="90"/>
      <c r="AU102" s="90"/>
      <c r="AV102" s="90"/>
    </row>
    <row r="103" spans="1:48" ht="14.95" customHeight="1">
      <c r="A103" s="128" t="s">
        <v>39</v>
      </c>
      <c r="B103" s="94" t="s">
        <v>53</v>
      </c>
      <c r="C103" s="97" t="s">
        <v>35</v>
      </c>
      <c r="D103" s="68" t="s">
        <v>31</v>
      </c>
      <c r="E103" s="37">
        <f>SUM(E105:E106)</f>
        <v>12069</v>
      </c>
      <c r="F103" s="37">
        <f t="shared" ref="F103:AP103" si="104">SUM(F105:F106)</f>
        <v>8388.6</v>
      </c>
      <c r="G103" s="33">
        <f>SUM(F103/E103*100)</f>
        <v>69.505344270444951</v>
      </c>
      <c r="H103" s="37">
        <f t="shared" si="104"/>
        <v>424</v>
      </c>
      <c r="I103" s="37">
        <f t="shared" si="104"/>
        <v>424</v>
      </c>
      <c r="J103" s="33">
        <f>SUM(I103/H103*100)</f>
        <v>100</v>
      </c>
      <c r="K103" s="33">
        <f t="shared" si="104"/>
        <v>677.2</v>
      </c>
      <c r="L103" s="37">
        <f t="shared" si="104"/>
        <v>654.9</v>
      </c>
      <c r="M103" s="33">
        <f>SUM(L103/K103*100)</f>
        <v>96.707028942705236</v>
      </c>
      <c r="N103" s="37">
        <f t="shared" si="104"/>
        <v>346.9</v>
      </c>
      <c r="O103" s="33">
        <f>SUM(O105:O106)</f>
        <v>292.30000000000007</v>
      </c>
      <c r="P103" s="33">
        <f>SUM(O103/N103*100)</f>
        <v>84.260593831075255</v>
      </c>
      <c r="Q103" s="37">
        <f t="shared" si="104"/>
        <v>782.2</v>
      </c>
      <c r="R103" s="37">
        <f t="shared" si="104"/>
        <v>755.69999999999993</v>
      </c>
      <c r="S103" s="33">
        <f>SUM(R103/Q103*100)</f>
        <v>96.612119662490386</v>
      </c>
      <c r="T103" s="37">
        <f t="shared" si="104"/>
        <v>585.20000000000005</v>
      </c>
      <c r="U103" s="37">
        <f t="shared" si="104"/>
        <v>585.20000000000005</v>
      </c>
      <c r="V103" s="33">
        <f>SUM(U103/T103*100)</f>
        <v>100</v>
      </c>
      <c r="W103" s="37">
        <f t="shared" si="104"/>
        <v>1461.8</v>
      </c>
      <c r="X103" s="37">
        <f t="shared" si="104"/>
        <v>1438.5</v>
      </c>
      <c r="Y103" s="33">
        <f>SUM(X103/W103*100)</f>
        <v>98.406074702421677</v>
      </c>
      <c r="Z103" s="37">
        <f t="shared" si="104"/>
        <v>2241.9</v>
      </c>
      <c r="AA103" s="37">
        <f t="shared" si="104"/>
        <v>1377.7</v>
      </c>
      <c r="AB103" s="33">
        <f>AA103/Z103*100</f>
        <v>61.452339533431463</v>
      </c>
      <c r="AC103" s="37">
        <f t="shared" si="104"/>
        <v>1479.2</v>
      </c>
      <c r="AD103" s="37">
        <f t="shared" si="104"/>
        <v>1419.4</v>
      </c>
      <c r="AE103" s="33">
        <f>AD103/AC103*100</f>
        <v>95.957274202271506</v>
      </c>
      <c r="AF103" s="37">
        <f t="shared" si="104"/>
        <v>1498.9</v>
      </c>
      <c r="AG103" s="37">
        <f t="shared" si="104"/>
        <v>1440.9</v>
      </c>
      <c r="AH103" s="33">
        <f>AG103/AF103*100</f>
        <v>96.130495696844349</v>
      </c>
      <c r="AI103" s="37">
        <f t="shared" si="104"/>
        <v>1195.9000000000001</v>
      </c>
      <c r="AJ103" s="37">
        <f t="shared" si="104"/>
        <v>0</v>
      </c>
      <c r="AK103" s="33">
        <f>AJ103/AI103*100</f>
        <v>0</v>
      </c>
      <c r="AL103" s="37">
        <f t="shared" si="104"/>
        <v>680.5</v>
      </c>
      <c r="AM103" s="37">
        <f t="shared" si="104"/>
        <v>0</v>
      </c>
      <c r="AN103" s="33">
        <f>AM103/AL103*100</f>
        <v>0</v>
      </c>
      <c r="AO103" s="37">
        <f t="shared" si="104"/>
        <v>695.3</v>
      </c>
      <c r="AP103" s="37">
        <f t="shared" si="104"/>
        <v>0</v>
      </c>
      <c r="AQ103" s="33">
        <f>AP103/AO103*100</f>
        <v>0</v>
      </c>
      <c r="AR103" s="94" t="s">
        <v>85</v>
      </c>
      <c r="AS103" s="94"/>
      <c r="AT103" s="90"/>
      <c r="AU103" s="90"/>
      <c r="AV103" s="90"/>
    </row>
    <row r="104" spans="1:48" ht="14.3" customHeight="1">
      <c r="A104" s="129"/>
      <c r="B104" s="95"/>
      <c r="C104" s="98"/>
      <c r="D104" s="32" t="s">
        <v>44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  <c r="AI104" s="33">
        <v>0</v>
      </c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95"/>
      <c r="AS104" s="95"/>
      <c r="AT104" s="90"/>
      <c r="AU104" s="90"/>
      <c r="AV104" s="90"/>
    </row>
    <row r="105" spans="1:48" ht="13.75" customHeight="1">
      <c r="A105" s="129"/>
      <c r="B105" s="95"/>
      <c r="C105" s="98"/>
      <c r="D105" s="33" t="s">
        <v>38</v>
      </c>
      <c r="E105" s="33">
        <f t="shared" ref="E105:F107" si="105">H105+K105+N105+Q105+T105+W105+Z105+AC105+AF105+AI105+AL105+AO105</f>
        <v>0</v>
      </c>
      <c r="F105" s="33">
        <f t="shared" si="105"/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95"/>
      <c r="AS105" s="95"/>
      <c r="AT105" s="90"/>
      <c r="AU105" s="90"/>
      <c r="AV105" s="90"/>
    </row>
    <row r="106" spans="1:48" s="72" customFormat="1" ht="14.95" customHeight="1">
      <c r="A106" s="129"/>
      <c r="B106" s="95"/>
      <c r="C106" s="98"/>
      <c r="D106" s="69" t="s">
        <v>29</v>
      </c>
      <c r="E106" s="69">
        <f>H106+K106+N106+Q106+T106+W106+Z106+AC106+AF106+AI106+AL106+AO106</f>
        <v>12069</v>
      </c>
      <c r="F106" s="69">
        <f>I106+L106+O106+R106+U106+X106+AA106+AD106+AG106+AJ106+AM106+AP106</f>
        <v>8388.6</v>
      </c>
      <c r="G106" s="69">
        <f>SUM(F106/E106*100)</f>
        <v>69.505344270444951</v>
      </c>
      <c r="H106" s="76">
        <v>424</v>
      </c>
      <c r="I106" s="77">
        <v>424</v>
      </c>
      <c r="J106" s="69">
        <f>SUM(I106/H106*100)</f>
        <v>100</v>
      </c>
      <c r="K106" s="76">
        <v>677.2</v>
      </c>
      <c r="L106" s="77">
        <v>654.9</v>
      </c>
      <c r="M106" s="69">
        <v>74.599999999999994</v>
      </c>
      <c r="N106" s="76">
        <v>346.9</v>
      </c>
      <c r="O106" s="69">
        <f>677.2-384.9</f>
        <v>292.30000000000007</v>
      </c>
      <c r="P106" s="69">
        <v>145.6</v>
      </c>
      <c r="Q106" s="69">
        <f>582.2+200</f>
        <v>782.2</v>
      </c>
      <c r="R106" s="69">
        <f>794.8-39.1</f>
        <v>755.69999999999993</v>
      </c>
      <c r="S106" s="69">
        <v>118.2</v>
      </c>
      <c r="T106" s="76">
        <f>242.6+342.6</f>
        <v>585.20000000000005</v>
      </c>
      <c r="U106" s="69">
        <v>585.20000000000005</v>
      </c>
      <c r="V106" s="69">
        <f>SUM(U106/T106*100)</f>
        <v>100</v>
      </c>
      <c r="W106" s="76">
        <f>1330.3+131.5</f>
        <v>1461.8</v>
      </c>
      <c r="X106" s="69">
        <v>1438.5</v>
      </c>
      <c r="Y106" s="69">
        <f>SUM(X106/W106*100)</f>
        <v>98.406074702421677</v>
      </c>
      <c r="Z106" s="76">
        <f>2636.3-394.4</f>
        <v>2241.9</v>
      </c>
      <c r="AA106" s="76">
        <v>1377.7</v>
      </c>
      <c r="AB106" s="69">
        <f>AA106/Z106*100</f>
        <v>61.452339533431463</v>
      </c>
      <c r="AC106" s="76">
        <v>1479.2</v>
      </c>
      <c r="AD106" s="76">
        <v>1419.4</v>
      </c>
      <c r="AE106" s="69">
        <f>AD106/AC106*100</f>
        <v>95.957274202271506</v>
      </c>
      <c r="AF106" s="76">
        <v>1498.9</v>
      </c>
      <c r="AG106" s="76">
        <v>1440.9</v>
      </c>
      <c r="AH106" s="69">
        <f>AG106/AF106*100</f>
        <v>96.130495696844349</v>
      </c>
      <c r="AI106" s="76">
        <f>1475.5-279.6</f>
        <v>1195.9000000000001</v>
      </c>
      <c r="AJ106" s="76">
        <v>0</v>
      </c>
      <c r="AK106" s="69">
        <v>0</v>
      </c>
      <c r="AL106" s="76">
        <v>680.5</v>
      </c>
      <c r="AM106" s="76">
        <v>0</v>
      </c>
      <c r="AN106" s="69">
        <v>0</v>
      </c>
      <c r="AO106" s="76">
        <v>695.3</v>
      </c>
      <c r="AP106" s="76">
        <v>0</v>
      </c>
      <c r="AQ106" s="69">
        <v>0</v>
      </c>
      <c r="AR106" s="95"/>
      <c r="AS106" s="95"/>
      <c r="AT106" s="90"/>
      <c r="AU106" s="90"/>
      <c r="AV106" s="90"/>
    </row>
    <row r="107" spans="1:48" ht="39.4" customHeight="1">
      <c r="A107" s="129"/>
      <c r="B107" s="95"/>
      <c r="C107" s="98"/>
      <c r="D107" s="39" t="s">
        <v>73</v>
      </c>
      <c r="E107" s="35">
        <f t="shared" si="105"/>
        <v>424</v>
      </c>
      <c r="F107" s="35">
        <f t="shared" si="105"/>
        <v>424</v>
      </c>
      <c r="G107" s="33">
        <f>SUM(F107/E107*100)</f>
        <v>100</v>
      </c>
      <c r="H107" s="35">
        <v>0</v>
      </c>
      <c r="I107" s="35">
        <v>0</v>
      </c>
      <c r="J107" s="33">
        <v>0</v>
      </c>
      <c r="K107" s="35">
        <v>0</v>
      </c>
      <c r="L107" s="35">
        <v>0</v>
      </c>
      <c r="M107" s="33">
        <v>0</v>
      </c>
      <c r="N107" s="33">
        <v>424</v>
      </c>
      <c r="O107" s="35">
        <v>384.9</v>
      </c>
      <c r="P107" s="33">
        <f>SUM(O107/N107*100)</f>
        <v>90.778301886792448</v>
      </c>
      <c r="Q107" s="35">
        <v>0</v>
      </c>
      <c r="R107" s="35">
        <v>39.1</v>
      </c>
      <c r="S107" s="33">
        <v>0</v>
      </c>
      <c r="T107" s="35">
        <v>0</v>
      </c>
      <c r="U107" s="35">
        <v>0</v>
      </c>
      <c r="V107" s="33">
        <v>0</v>
      </c>
      <c r="W107" s="35">
        <v>0</v>
      </c>
      <c r="X107" s="35">
        <v>0</v>
      </c>
      <c r="Y107" s="33">
        <v>0</v>
      </c>
      <c r="Z107" s="35">
        <v>0</v>
      </c>
      <c r="AA107" s="35">
        <v>0</v>
      </c>
      <c r="AB107" s="33">
        <v>0</v>
      </c>
      <c r="AC107" s="35">
        <v>0</v>
      </c>
      <c r="AD107" s="35">
        <v>0</v>
      </c>
      <c r="AE107" s="33">
        <v>0</v>
      </c>
      <c r="AF107" s="35">
        <v>0</v>
      </c>
      <c r="AG107" s="35">
        <v>0</v>
      </c>
      <c r="AH107" s="33">
        <v>0</v>
      </c>
      <c r="AI107" s="35">
        <v>0</v>
      </c>
      <c r="AJ107" s="35">
        <v>0</v>
      </c>
      <c r="AK107" s="33">
        <v>0</v>
      </c>
      <c r="AL107" s="35">
        <v>0</v>
      </c>
      <c r="AM107" s="33">
        <v>0</v>
      </c>
      <c r="AN107" s="33">
        <v>0</v>
      </c>
      <c r="AO107" s="35">
        <v>0</v>
      </c>
      <c r="AP107" s="36">
        <v>0</v>
      </c>
      <c r="AQ107" s="33">
        <v>0</v>
      </c>
      <c r="AR107" s="95"/>
      <c r="AS107" s="95"/>
      <c r="AT107" s="90"/>
      <c r="AU107" s="90"/>
      <c r="AV107" s="90"/>
    </row>
    <row r="108" spans="1:48" ht="23.1" customHeight="1">
      <c r="A108" s="130"/>
      <c r="B108" s="96"/>
      <c r="C108" s="131"/>
      <c r="D108" s="33" t="s">
        <v>45</v>
      </c>
      <c r="E108" s="34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>
        <v>0</v>
      </c>
      <c r="AA108" s="33">
        <v>0</v>
      </c>
      <c r="AB108" s="33">
        <v>0</v>
      </c>
      <c r="AC108" s="33">
        <v>0</v>
      </c>
      <c r="AD108" s="33">
        <v>0</v>
      </c>
      <c r="AE108" s="33">
        <v>0</v>
      </c>
      <c r="AF108" s="33">
        <v>0</v>
      </c>
      <c r="AG108" s="33">
        <v>0</v>
      </c>
      <c r="AH108" s="33">
        <v>0</v>
      </c>
      <c r="AI108" s="33">
        <v>0</v>
      </c>
      <c r="AJ108" s="33">
        <v>0</v>
      </c>
      <c r="AK108" s="33">
        <v>0</v>
      </c>
      <c r="AL108" s="33">
        <v>0</v>
      </c>
      <c r="AM108" s="33">
        <v>0</v>
      </c>
      <c r="AN108" s="33">
        <v>0</v>
      </c>
      <c r="AO108" s="33">
        <v>0</v>
      </c>
      <c r="AP108" s="33">
        <v>0</v>
      </c>
      <c r="AQ108" s="33">
        <v>0</v>
      </c>
      <c r="AR108" s="126"/>
      <c r="AS108" s="96"/>
      <c r="AT108" s="90"/>
      <c r="AU108" s="90"/>
      <c r="AV108" s="90"/>
    </row>
    <row r="109" spans="1:48" ht="12.4" customHeight="1">
      <c r="A109" s="132" t="s">
        <v>41</v>
      </c>
      <c r="B109" s="133"/>
      <c r="C109" s="133"/>
      <c r="D109" s="68" t="s">
        <v>40</v>
      </c>
      <c r="E109" s="34">
        <f>SUM(E98+E103)</f>
        <v>20516.599999999999</v>
      </c>
      <c r="F109" s="33">
        <f>SUM(F98+F103)</f>
        <v>14871.26</v>
      </c>
      <c r="G109" s="33">
        <f>SUM(F109/E109*100)</f>
        <v>72.4840373161245</v>
      </c>
      <c r="H109" s="33">
        <f>SUM(H98+H103)</f>
        <v>1060.7</v>
      </c>
      <c r="I109" s="33">
        <f>SUM(I98+I103)</f>
        <v>1060.7</v>
      </c>
      <c r="J109" s="33">
        <f>SUM(I109/H109*100)</f>
        <v>100</v>
      </c>
      <c r="K109" s="33">
        <f>SUM(K98+K103)</f>
        <v>1182.2</v>
      </c>
      <c r="L109" s="33">
        <f>SUM(L98+L103)</f>
        <v>1159.9000000000001</v>
      </c>
      <c r="M109" s="33">
        <f>SUM(L109/K109*100)</f>
        <v>98.113686347487743</v>
      </c>
      <c r="N109" s="33">
        <f>SUM(N98+N103)</f>
        <v>851.9</v>
      </c>
      <c r="O109" s="33">
        <f>SUM(O98+O103)</f>
        <v>797.30000000000007</v>
      </c>
      <c r="P109" s="33">
        <f>SUM(O109/N109*100)</f>
        <v>93.590797041906342</v>
      </c>
      <c r="Q109" s="33">
        <f>SUM(Q98+Q103)</f>
        <v>1470.35</v>
      </c>
      <c r="R109" s="33">
        <f>SUM(R98+R103)</f>
        <v>1443.9</v>
      </c>
      <c r="S109" s="33">
        <f>SUM(R109/Q109*100)</f>
        <v>98.201108579589899</v>
      </c>
      <c r="T109" s="33">
        <f>SUM(T98+T103)</f>
        <v>1273.3499999999999</v>
      </c>
      <c r="U109" s="33">
        <f>SUM(U98+U103)</f>
        <v>1273.3000000000002</v>
      </c>
      <c r="V109" s="33">
        <f>SUM(U109/T109*100)</f>
        <v>99.996073349825281</v>
      </c>
      <c r="W109" s="33">
        <f>SUM(W98+W103)</f>
        <v>2326.7199999999998</v>
      </c>
      <c r="X109" s="33">
        <f>SUM(X98+X103)</f>
        <v>2303.4</v>
      </c>
      <c r="Y109" s="33">
        <f>SUM(X109/W109*100)</f>
        <v>98.997730711043886</v>
      </c>
      <c r="Z109" s="33">
        <f>SUM(Z98+Z103)</f>
        <v>3106.82</v>
      </c>
      <c r="AA109" s="33">
        <f>SUM(AA98+AA103)</f>
        <v>2242.62</v>
      </c>
      <c r="AB109" s="33">
        <f>SUM(AA109/Z109*100)</f>
        <v>72.183776337219399</v>
      </c>
      <c r="AC109" s="33">
        <f>SUM(AC98+AC103)</f>
        <v>2344.12</v>
      </c>
      <c r="AD109" s="33">
        <f>SUM(AD98+AD103)</f>
        <v>2284.3200000000002</v>
      </c>
      <c r="AE109" s="33">
        <f>SUM(AD109/AC109*100)</f>
        <v>97.448936061293807</v>
      </c>
      <c r="AF109" s="33">
        <f>SUM(AF98+AF103)</f>
        <v>2363.8200000000002</v>
      </c>
      <c r="AG109" s="33">
        <f>SUM(AG98+AG103)</f>
        <v>2305.8200000000002</v>
      </c>
      <c r="AH109" s="33">
        <f>SUM(AG109/AF109*100)</f>
        <v>97.546344476313763</v>
      </c>
      <c r="AI109" s="33">
        <f>SUM(AI98+AI103)</f>
        <v>2060.8200000000002</v>
      </c>
      <c r="AJ109" s="33">
        <f>SUM(AJ98+AJ103)</f>
        <v>0</v>
      </c>
      <c r="AK109" s="33">
        <f>SUM(AJ109/AI109*100)</f>
        <v>0</v>
      </c>
      <c r="AL109" s="33">
        <f>SUM(AL98+AL103)</f>
        <v>1230.5</v>
      </c>
      <c r="AM109" s="33">
        <f>SUM(AM98+AM103)</f>
        <v>0</v>
      </c>
      <c r="AN109" s="33">
        <f>SUM(AM109/AL109*100)</f>
        <v>0</v>
      </c>
      <c r="AO109" s="33">
        <f>SUM(AO98+AO103)</f>
        <v>1245.3</v>
      </c>
      <c r="AP109" s="33">
        <f>SUM(AP98+AP103)</f>
        <v>0</v>
      </c>
      <c r="AQ109" s="33">
        <f>SUM(AP109/AO109*100)</f>
        <v>0</v>
      </c>
      <c r="AR109" s="97"/>
      <c r="AS109" s="97"/>
      <c r="AT109" s="90"/>
      <c r="AU109" s="90"/>
      <c r="AV109" s="90"/>
    </row>
    <row r="110" spans="1:48" ht="17.149999999999999" customHeight="1">
      <c r="A110" s="134"/>
      <c r="B110" s="135"/>
      <c r="C110" s="135"/>
      <c r="D110" s="68" t="s">
        <v>44</v>
      </c>
      <c r="E110" s="34">
        <f t="shared" ref="E110:F112" si="106">E99+E104</f>
        <v>0</v>
      </c>
      <c r="F110" s="33">
        <f t="shared" si="106"/>
        <v>0</v>
      </c>
      <c r="G110" s="33">
        <v>0</v>
      </c>
      <c r="H110" s="33">
        <f t="shared" ref="H110:I112" si="107">H99+H104</f>
        <v>0</v>
      </c>
      <c r="I110" s="33">
        <f t="shared" si="107"/>
        <v>0</v>
      </c>
      <c r="J110" s="33">
        <v>0</v>
      </c>
      <c r="K110" s="33">
        <f t="shared" ref="K110:L112" si="108">K99+K104</f>
        <v>0</v>
      </c>
      <c r="L110" s="33">
        <f t="shared" si="108"/>
        <v>0</v>
      </c>
      <c r="M110" s="33">
        <v>0</v>
      </c>
      <c r="N110" s="33">
        <f t="shared" ref="N110:O112" si="109">N99+N104</f>
        <v>0</v>
      </c>
      <c r="O110" s="33">
        <f t="shared" si="109"/>
        <v>0</v>
      </c>
      <c r="P110" s="33">
        <v>0</v>
      </c>
      <c r="Q110" s="33">
        <f>Q99+Q104</f>
        <v>0</v>
      </c>
      <c r="R110" s="33">
        <v>0</v>
      </c>
      <c r="S110" s="33">
        <v>0</v>
      </c>
      <c r="T110" s="33">
        <f>T99+T104</f>
        <v>0</v>
      </c>
      <c r="U110" s="33">
        <v>0</v>
      </c>
      <c r="V110" s="33">
        <v>0</v>
      </c>
      <c r="W110" s="33">
        <f>W99+W104</f>
        <v>0</v>
      </c>
      <c r="X110" s="33">
        <v>0</v>
      </c>
      <c r="Y110" s="33">
        <v>0</v>
      </c>
      <c r="Z110" s="33">
        <f>Z99+Z104</f>
        <v>0</v>
      </c>
      <c r="AA110" s="33">
        <v>0</v>
      </c>
      <c r="AB110" s="33">
        <v>0</v>
      </c>
      <c r="AC110" s="33">
        <f>AC99+AC104</f>
        <v>0</v>
      </c>
      <c r="AD110" s="33">
        <v>0</v>
      </c>
      <c r="AE110" s="33">
        <v>0</v>
      </c>
      <c r="AF110" s="33">
        <f>AF99+AF104</f>
        <v>0</v>
      </c>
      <c r="AG110" s="33">
        <v>0</v>
      </c>
      <c r="AH110" s="33">
        <v>0</v>
      </c>
      <c r="AI110" s="33">
        <f>AI99+AI104</f>
        <v>0</v>
      </c>
      <c r="AJ110" s="33">
        <v>0</v>
      </c>
      <c r="AK110" s="33">
        <v>0</v>
      </c>
      <c r="AL110" s="33">
        <f>AL99+AL104</f>
        <v>0</v>
      </c>
      <c r="AM110" s="33">
        <v>0</v>
      </c>
      <c r="AN110" s="33">
        <v>0</v>
      </c>
      <c r="AO110" s="33">
        <f>AO99+AO104</f>
        <v>0</v>
      </c>
      <c r="AP110" s="33">
        <v>0</v>
      </c>
      <c r="AQ110" s="33">
        <v>0</v>
      </c>
      <c r="AR110" s="111"/>
      <c r="AS110" s="111"/>
      <c r="AT110" s="90"/>
      <c r="AU110" s="90"/>
      <c r="AV110" s="90"/>
    </row>
    <row r="111" spans="1:48" ht="12.4" customHeight="1">
      <c r="A111" s="134"/>
      <c r="B111" s="135"/>
      <c r="C111" s="135"/>
      <c r="D111" s="33" t="s">
        <v>38</v>
      </c>
      <c r="E111" s="34">
        <f t="shared" si="106"/>
        <v>0</v>
      </c>
      <c r="F111" s="33">
        <f t="shared" si="106"/>
        <v>0</v>
      </c>
      <c r="G111" s="33">
        <v>0</v>
      </c>
      <c r="H111" s="33">
        <f t="shared" si="107"/>
        <v>0</v>
      </c>
      <c r="I111" s="33">
        <f t="shared" si="107"/>
        <v>0</v>
      </c>
      <c r="J111" s="33">
        <v>0</v>
      </c>
      <c r="K111" s="33">
        <f t="shared" si="108"/>
        <v>0</v>
      </c>
      <c r="L111" s="33">
        <f t="shared" si="108"/>
        <v>0</v>
      </c>
      <c r="M111" s="33">
        <v>0</v>
      </c>
      <c r="N111" s="33">
        <f t="shared" si="109"/>
        <v>0</v>
      </c>
      <c r="O111" s="33">
        <f t="shared" si="109"/>
        <v>0</v>
      </c>
      <c r="P111" s="33">
        <v>0</v>
      </c>
      <c r="Q111" s="33">
        <f>Q100+Q105</f>
        <v>0</v>
      </c>
      <c r="R111" s="33">
        <f>SUM(R100+R105)</f>
        <v>0</v>
      </c>
      <c r="S111" s="33">
        <v>0</v>
      </c>
      <c r="T111" s="33">
        <f>T100+T105</f>
        <v>0</v>
      </c>
      <c r="U111" s="33">
        <f>SUM(U100+U105)</f>
        <v>0</v>
      </c>
      <c r="V111" s="33">
        <v>0</v>
      </c>
      <c r="W111" s="33">
        <f>W100+W105</f>
        <v>0</v>
      </c>
      <c r="X111" s="33">
        <f>SUM(X100+X105)</f>
        <v>0</v>
      </c>
      <c r="Y111" s="33">
        <v>0</v>
      </c>
      <c r="Z111" s="33">
        <f>Z100+Z105</f>
        <v>0</v>
      </c>
      <c r="AA111" s="33">
        <f>SUM(AA100+AA105)</f>
        <v>0</v>
      </c>
      <c r="AB111" s="33">
        <v>0</v>
      </c>
      <c r="AC111" s="33">
        <f>AC100+AC105</f>
        <v>0</v>
      </c>
      <c r="AD111" s="33">
        <f>SUM(AD100+AD105)</f>
        <v>0</v>
      </c>
      <c r="AE111" s="33">
        <v>0</v>
      </c>
      <c r="AF111" s="33">
        <f>AF100+AF105</f>
        <v>0</v>
      </c>
      <c r="AG111" s="33">
        <f>SUM(AG100+AG105)</f>
        <v>0</v>
      </c>
      <c r="AH111" s="33">
        <v>0</v>
      </c>
      <c r="AI111" s="33">
        <f>AI100+AI105</f>
        <v>0</v>
      </c>
      <c r="AJ111" s="33">
        <f>SUM(AJ100+AJ105)</f>
        <v>0</v>
      </c>
      <c r="AK111" s="33">
        <v>0</v>
      </c>
      <c r="AL111" s="33">
        <f>AL100+AL105</f>
        <v>0</v>
      </c>
      <c r="AM111" s="33">
        <f>SUM(AM100+AM105)</f>
        <v>0</v>
      </c>
      <c r="AN111" s="33">
        <v>0</v>
      </c>
      <c r="AO111" s="33">
        <f>AO100+AO105</f>
        <v>0</v>
      </c>
      <c r="AP111" s="33">
        <f>SUM(AP100+AP105)</f>
        <v>0</v>
      </c>
      <c r="AQ111" s="33">
        <v>0</v>
      </c>
      <c r="AR111" s="111"/>
      <c r="AS111" s="111"/>
      <c r="AT111" s="90"/>
      <c r="AU111" s="90"/>
      <c r="AV111" s="90"/>
    </row>
    <row r="112" spans="1:48" s="72" customFormat="1" ht="12.4" customHeight="1">
      <c r="A112" s="134"/>
      <c r="B112" s="135"/>
      <c r="C112" s="135"/>
      <c r="D112" s="69" t="s">
        <v>29</v>
      </c>
      <c r="E112" s="73">
        <f t="shared" si="106"/>
        <v>20516.599999999999</v>
      </c>
      <c r="F112" s="69">
        <f t="shared" si="106"/>
        <v>14871.26</v>
      </c>
      <c r="G112" s="69">
        <f>SUM(F112/E112*100)</f>
        <v>72.4840373161245</v>
      </c>
      <c r="H112" s="69">
        <f t="shared" si="107"/>
        <v>1060.7</v>
      </c>
      <c r="I112" s="69">
        <f t="shared" si="107"/>
        <v>1060.7</v>
      </c>
      <c r="J112" s="69">
        <f>SUM(I112/H112*100)</f>
        <v>100</v>
      </c>
      <c r="K112" s="69">
        <f t="shared" si="108"/>
        <v>1182.2</v>
      </c>
      <c r="L112" s="69">
        <f t="shared" si="108"/>
        <v>1159.9000000000001</v>
      </c>
      <c r="M112" s="69">
        <f>SUM(L112/K112*100)</f>
        <v>98.113686347487743</v>
      </c>
      <c r="N112" s="69">
        <f t="shared" si="109"/>
        <v>851.9</v>
      </c>
      <c r="O112" s="69">
        <f t="shared" si="109"/>
        <v>797.30000000000007</v>
      </c>
      <c r="P112" s="69">
        <f>SUM(O112/N112*100)</f>
        <v>93.590797041906342</v>
      </c>
      <c r="Q112" s="69">
        <f>Q101+Q106</f>
        <v>1470.35</v>
      </c>
      <c r="R112" s="69">
        <f>SUM(R101+R106)</f>
        <v>1443.9</v>
      </c>
      <c r="S112" s="69">
        <f>SUM(R112/Q112*100)</f>
        <v>98.201108579589899</v>
      </c>
      <c r="T112" s="69">
        <f>T101+T106</f>
        <v>1273.3499999999999</v>
      </c>
      <c r="U112" s="69">
        <f>SUM(U101+U106)</f>
        <v>1273.3000000000002</v>
      </c>
      <c r="V112" s="69">
        <f>SUM(U112/T112*100)</f>
        <v>99.996073349825281</v>
      </c>
      <c r="W112" s="69">
        <f>W101+W106</f>
        <v>2326.7199999999998</v>
      </c>
      <c r="X112" s="69">
        <f>SUM(X101+X106)</f>
        <v>2303.4</v>
      </c>
      <c r="Y112" s="69">
        <f>SUM(X112/W112*100)</f>
        <v>98.997730711043886</v>
      </c>
      <c r="Z112" s="69">
        <f>Z101+Z106</f>
        <v>3106.82</v>
      </c>
      <c r="AA112" s="69">
        <f>SUM(AA101+AA106)</f>
        <v>2242.62</v>
      </c>
      <c r="AB112" s="69">
        <f>SUM(AA112/Z112*100)</f>
        <v>72.183776337219399</v>
      </c>
      <c r="AC112" s="69">
        <f>AC101+AC106</f>
        <v>2344.12</v>
      </c>
      <c r="AD112" s="69">
        <f>SUM(AD101+AD106)</f>
        <v>2284.3200000000002</v>
      </c>
      <c r="AE112" s="69">
        <f>SUM(AD112/AC112*100)</f>
        <v>97.448936061293807</v>
      </c>
      <c r="AF112" s="69">
        <f>AF101+AF106</f>
        <v>2363.8200000000002</v>
      </c>
      <c r="AG112" s="69">
        <f>SUM(AG101+AG106)</f>
        <v>2305.8200000000002</v>
      </c>
      <c r="AH112" s="69">
        <f>SUM(AG112/AF112*100)</f>
        <v>97.546344476313763</v>
      </c>
      <c r="AI112" s="69">
        <f>AI101+AI106</f>
        <v>2060.8200000000002</v>
      </c>
      <c r="AJ112" s="69">
        <f>SUM(AJ101+AJ106)</f>
        <v>0</v>
      </c>
      <c r="AK112" s="69">
        <f>SUM(AJ112/AI112*100)</f>
        <v>0</v>
      </c>
      <c r="AL112" s="69">
        <f>AL101+AL106</f>
        <v>1230.5</v>
      </c>
      <c r="AM112" s="69">
        <f>SUM(AM101+AM106)</f>
        <v>0</v>
      </c>
      <c r="AN112" s="69">
        <f>SUM(AM112/AL112*100)</f>
        <v>0</v>
      </c>
      <c r="AO112" s="69">
        <f>AO101+AO106</f>
        <v>1245.3</v>
      </c>
      <c r="AP112" s="69">
        <f>SUM(AP101+AP106)</f>
        <v>0</v>
      </c>
      <c r="AQ112" s="69">
        <f>SUM(AP112/AO112*100)</f>
        <v>0</v>
      </c>
      <c r="AR112" s="111"/>
      <c r="AS112" s="111"/>
      <c r="AT112" s="90"/>
      <c r="AU112" s="90"/>
      <c r="AV112" s="90"/>
    </row>
    <row r="113" spans="1:48" ht="36" customHeight="1">
      <c r="A113" s="134"/>
      <c r="B113" s="135"/>
      <c r="C113" s="135"/>
      <c r="D113" s="33" t="s">
        <v>73</v>
      </c>
      <c r="E113" s="35">
        <f t="shared" ref="E113:F113" si="110">H113+K113+N113+Q113+T113+W113+Z113+AC113+AF113+AI113+AL113+AO113</f>
        <v>424</v>
      </c>
      <c r="F113" s="35">
        <f t="shared" si="110"/>
        <v>424</v>
      </c>
      <c r="G113" s="33">
        <f>SUM(F113/E113*100)</f>
        <v>100</v>
      </c>
      <c r="H113" s="35">
        <f>SUM(H107)</f>
        <v>0</v>
      </c>
      <c r="I113" s="35">
        <f>SUM(I107)</f>
        <v>0</v>
      </c>
      <c r="J113" s="33">
        <v>0</v>
      </c>
      <c r="K113" s="35">
        <f>SUM(K107)</f>
        <v>0</v>
      </c>
      <c r="L113" s="35">
        <f>SUM(L107)</f>
        <v>0</v>
      </c>
      <c r="M113" s="33">
        <v>0</v>
      </c>
      <c r="N113" s="35">
        <f>SUM(N107)</f>
        <v>424</v>
      </c>
      <c r="O113" s="35">
        <f>SUM(O107)</f>
        <v>384.9</v>
      </c>
      <c r="P113" s="33">
        <f>SUM(O113/N113*100)</f>
        <v>90.778301886792448</v>
      </c>
      <c r="Q113" s="35">
        <f>SUM(Q107)</f>
        <v>0</v>
      </c>
      <c r="R113" s="35">
        <f>SUM(R107)</f>
        <v>39.1</v>
      </c>
      <c r="S113" s="33">
        <v>0</v>
      </c>
      <c r="T113" s="35">
        <f>SUM(T107)</f>
        <v>0</v>
      </c>
      <c r="U113" s="35">
        <f>SUM(U107)</f>
        <v>0</v>
      </c>
      <c r="V113" s="33">
        <v>0</v>
      </c>
      <c r="W113" s="35">
        <f>SUM(W107)</f>
        <v>0</v>
      </c>
      <c r="X113" s="35">
        <f>SUM(X107)</f>
        <v>0</v>
      </c>
      <c r="Y113" s="33">
        <v>0</v>
      </c>
      <c r="Z113" s="35">
        <f>SUM(Z107)</f>
        <v>0</v>
      </c>
      <c r="AA113" s="35">
        <f>SUM(AA107)</f>
        <v>0</v>
      </c>
      <c r="AB113" s="33">
        <v>0</v>
      </c>
      <c r="AC113" s="35">
        <f>SUM(AC107)</f>
        <v>0</v>
      </c>
      <c r="AD113" s="35">
        <f>SUM(AD107)</f>
        <v>0</v>
      </c>
      <c r="AE113" s="33">
        <v>0</v>
      </c>
      <c r="AF113" s="35">
        <f>SUM(AF107)</f>
        <v>0</v>
      </c>
      <c r="AG113" s="35">
        <f>SUM(AG107)</f>
        <v>0</v>
      </c>
      <c r="AH113" s="33">
        <v>0</v>
      </c>
      <c r="AI113" s="35">
        <f>SUM(AI107)</f>
        <v>0</v>
      </c>
      <c r="AJ113" s="35">
        <f>SUM(AJ107)</f>
        <v>0</v>
      </c>
      <c r="AK113" s="33">
        <v>0</v>
      </c>
      <c r="AL113" s="35">
        <f>SUM(AL107)</f>
        <v>0</v>
      </c>
      <c r="AM113" s="35">
        <f>SUM(AM107)</f>
        <v>0</v>
      </c>
      <c r="AN113" s="33">
        <v>0</v>
      </c>
      <c r="AO113" s="35">
        <f>SUM(AO107)</f>
        <v>0</v>
      </c>
      <c r="AP113" s="35">
        <f>SUM(AP107)</f>
        <v>0</v>
      </c>
      <c r="AQ113" s="33">
        <v>0</v>
      </c>
      <c r="AR113" s="111"/>
      <c r="AS113" s="111"/>
      <c r="AT113" s="90"/>
      <c r="AU113" s="90"/>
      <c r="AV113" s="90"/>
    </row>
    <row r="114" spans="1:48" ht="26.15" customHeight="1">
      <c r="A114" s="136"/>
      <c r="B114" s="137"/>
      <c r="C114" s="137"/>
      <c r="D114" s="33" t="s">
        <v>45</v>
      </c>
      <c r="E114" s="34">
        <f>E102+E108</f>
        <v>0</v>
      </c>
      <c r="F114" s="33">
        <f>F102+F108</f>
        <v>0</v>
      </c>
      <c r="G114" s="33">
        <v>0</v>
      </c>
      <c r="H114" s="33">
        <f>H102+H108</f>
        <v>0</v>
      </c>
      <c r="I114" s="33">
        <f>I102+I108</f>
        <v>0</v>
      </c>
      <c r="J114" s="33">
        <v>0</v>
      </c>
      <c r="K114" s="33">
        <f>K102+K108</f>
        <v>0</v>
      </c>
      <c r="L114" s="33">
        <f>L102+L108</f>
        <v>0</v>
      </c>
      <c r="M114" s="33">
        <v>0</v>
      </c>
      <c r="N114" s="33">
        <f>N102+N108</f>
        <v>0</v>
      </c>
      <c r="O114" s="33">
        <f>O102+O108</f>
        <v>0</v>
      </c>
      <c r="P114" s="33">
        <v>0</v>
      </c>
      <c r="Q114" s="33">
        <f>Q102+Q108</f>
        <v>0</v>
      </c>
      <c r="R114" s="33">
        <v>0</v>
      </c>
      <c r="S114" s="33">
        <v>0</v>
      </c>
      <c r="T114" s="33">
        <f>T102+T108</f>
        <v>0</v>
      </c>
      <c r="U114" s="33">
        <v>0</v>
      </c>
      <c r="V114" s="33">
        <v>0</v>
      </c>
      <c r="W114" s="33">
        <f>W102+W108</f>
        <v>0</v>
      </c>
      <c r="X114" s="33">
        <v>0</v>
      </c>
      <c r="Y114" s="33">
        <v>0</v>
      </c>
      <c r="Z114" s="33">
        <f>Z102+Z108</f>
        <v>0</v>
      </c>
      <c r="AA114" s="33">
        <v>0</v>
      </c>
      <c r="AB114" s="33">
        <v>0</v>
      </c>
      <c r="AC114" s="33">
        <f>AC102+AC108</f>
        <v>0</v>
      </c>
      <c r="AD114" s="33">
        <v>0</v>
      </c>
      <c r="AE114" s="33">
        <v>0</v>
      </c>
      <c r="AF114" s="33">
        <f>AF102+AF108</f>
        <v>0</v>
      </c>
      <c r="AG114" s="33">
        <v>0</v>
      </c>
      <c r="AH114" s="33">
        <v>0</v>
      </c>
      <c r="AI114" s="33">
        <f>AI102+AI108</f>
        <v>0</v>
      </c>
      <c r="AJ114" s="33">
        <v>0</v>
      </c>
      <c r="AK114" s="33">
        <v>0</v>
      </c>
      <c r="AL114" s="33">
        <f>AL102+AL108</f>
        <v>0</v>
      </c>
      <c r="AM114" s="33">
        <v>0</v>
      </c>
      <c r="AN114" s="33">
        <v>0</v>
      </c>
      <c r="AO114" s="33">
        <f>AO102+AO108</f>
        <v>0</v>
      </c>
      <c r="AP114" s="33">
        <v>0</v>
      </c>
      <c r="AQ114" s="33">
        <v>0</v>
      </c>
      <c r="AR114" s="145"/>
      <c r="AS114" s="145"/>
      <c r="AT114" s="90"/>
      <c r="AU114" s="90"/>
      <c r="AV114" s="90"/>
    </row>
    <row r="115" spans="1:48" ht="13.95" customHeight="1">
      <c r="A115" s="40">
        <v>3</v>
      </c>
      <c r="B115" s="118" t="s">
        <v>46</v>
      </c>
      <c r="C115" s="119"/>
      <c r="D115" s="120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21"/>
      <c r="AT115" s="90"/>
      <c r="AU115" s="90"/>
      <c r="AV115" s="90"/>
    </row>
    <row r="116" spans="1:48" ht="119.9" hidden="1" customHeight="1">
      <c r="A116" s="66" t="s">
        <v>94</v>
      </c>
      <c r="B116" s="57" t="s">
        <v>93</v>
      </c>
      <c r="C116" s="58" t="s">
        <v>95</v>
      </c>
      <c r="D116" s="59" t="s">
        <v>101</v>
      </c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94" t="s">
        <v>102</v>
      </c>
      <c r="AS116" s="94"/>
      <c r="AT116" s="90"/>
      <c r="AU116" s="90"/>
      <c r="AV116" s="90"/>
    </row>
    <row r="117" spans="1:48" ht="138.6" hidden="1" customHeight="1">
      <c r="A117" s="66" t="s">
        <v>96</v>
      </c>
      <c r="B117" s="67" t="s">
        <v>97</v>
      </c>
      <c r="C117" s="58" t="s">
        <v>98</v>
      </c>
      <c r="D117" s="59" t="s">
        <v>101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95"/>
      <c r="AS117" s="95"/>
      <c r="AT117" s="90"/>
      <c r="AU117" s="90"/>
      <c r="AV117" s="90"/>
    </row>
    <row r="118" spans="1:48" ht="188.15" hidden="1" customHeight="1">
      <c r="A118" s="60" t="s">
        <v>99</v>
      </c>
      <c r="B118" s="67" t="s">
        <v>100</v>
      </c>
      <c r="C118" s="57" t="s">
        <v>98</v>
      </c>
      <c r="D118" s="59" t="s">
        <v>101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95"/>
      <c r="AS118" s="95"/>
      <c r="AT118" s="90"/>
      <c r="AU118" s="90"/>
      <c r="AV118" s="90"/>
    </row>
    <row r="119" spans="1:48" ht="16.5" customHeight="1">
      <c r="A119" s="122">
        <v>3.4</v>
      </c>
      <c r="B119" s="94" t="s">
        <v>55</v>
      </c>
      <c r="C119" s="97" t="s">
        <v>74</v>
      </c>
      <c r="D119" s="68" t="s">
        <v>31</v>
      </c>
      <c r="E119" s="33">
        <f>SUM(E121:E122)</f>
        <v>465</v>
      </c>
      <c r="F119" s="33">
        <f>SUM(F121:F122)</f>
        <v>313.51641999999998</v>
      </c>
      <c r="G119" s="33">
        <f>SUM(F119/E119*100)</f>
        <v>67.422886021505363</v>
      </c>
      <c r="H119" s="33">
        <f>SUM(H121:H122)</f>
        <v>1.6000000000000005</v>
      </c>
      <c r="I119" s="33">
        <f>SUM(I121:I122)</f>
        <v>1.5725499999999999</v>
      </c>
      <c r="J119" s="33">
        <f>SUM(I119/H119*100)</f>
        <v>98.284374999999955</v>
      </c>
      <c r="K119" s="33">
        <f>SUM(K121:K122)</f>
        <v>39.799999999999997</v>
      </c>
      <c r="L119" s="33">
        <f>SUM(L121:L122)</f>
        <v>40.200000000000003</v>
      </c>
      <c r="M119" s="33">
        <f>SUM(L119/K119*100)</f>
        <v>101.00502512562815</v>
      </c>
      <c r="N119" s="33">
        <f>SUM(N121:N122)</f>
        <v>44.6</v>
      </c>
      <c r="O119" s="33">
        <f>SUM(O121:O122)</f>
        <v>44.2</v>
      </c>
      <c r="P119" s="33">
        <f>SUM(O119/N119*100)</f>
        <v>99.103139013452918</v>
      </c>
      <c r="Q119" s="33">
        <f>SUM(Q121:Q122)</f>
        <v>42.8</v>
      </c>
      <c r="R119" s="33">
        <f>SUM(R121:R122)</f>
        <v>42.772199999999998</v>
      </c>
      <c r="S119" s="33">
        <f>SUM(R119/Q119*100)</f>
        <v>99.935046728971969</v>
      </c>
      <c r="T119" s="33">
        <f>SUM(T121:T122)</f>
        <v>38</v>
      </c>
      <c r="U119" s="33">
        <f>SUM(U121:U122)</f>
        <v>38.009740000000001</v>
      </c>
      <c r="V119" s="33">
        <f>SUM(U119/T119*100)</f>
        <v>100.02563157894737</v>
      </c>
      <c r="W119" s="33">
        <f>SUM(W121:W122)</f>
        <v>36.9</v>
      </c>
      <c r="X119" s="33">
        <f>SUM(X121:X122)</f>
        <v>36.39734</v>
      </c>
      <c r="Y119" s="33">
        <f>SUM(X119/W119*100)</f>
        <v>98.637777777777785</v>
      </c>
      <c r="Z119" s="33">
        <f>SUM(Z121:Z122)</f>
        <v>37.9</v>
      </c>
      <c r="AA119" s="33">
        <f>SUM(AA121:AA122)</f>
        <v>36.839640000000003</v>
      </c>
      <c r="AB119" s="33">
        <f>SUM(AA119/Z119*100)</f>
        <v>97.202216358839067</v>
      </c>
      <c r="AC119" s="33">
        <f>SUM(AC121:AC122)</f>
        <v>37.9</v>
      </c>
      <c r="AD119" s="33">
        <f>SUM(AD121:AD122)</f>
        <v>36.138620000000003</v>
      </c>
      <c r="AE119" s="33">
        <f>SUM(AD119/AC119*100)</f>
        <v>95.352559366754633</v>
      </c>
      <c r="AF119" s="33">
        <f>SUM(AF121:AF122)</f>
        <v>40.5</v>
      </c>
      <c r="AG119" s="33">
        <f>SUM(AG121:AG122)</f>
        <v>37.386330000000001</v>
      </c>
      <c r="AH119" s="33">
        <f>SUM(AG119/AF119*100)</f>
        <v>92.311925925925934</v>
      </c>
      <c r="AI119" s="33">
        <f>SUM(AI121:AI122)</f>
        <v>42.2</v>
      </c>
      <c r="AJ119" s="33">
        <f>SUM(AJ121:AJ122)</f>
        <v>0</v>
      </c>
      <c r="AK119" s="33">
        <f>SUM(AJ119/AI119*100)</f>
        <v>0</v>
      </c>
      <c r="AL119" s="33">
        <f>SUM(AL121:AL122)</f>
        <v>52.199999999999996</v>
      </c>
      <c r="AM119" s="33">
        <f>SUM(AM121:AM122)</f>
        <v>0</v>
      </c>
      <c r="AN119" s="33">
        <f>SUM(AM119/AL119*100)</f>
        <v>0</v>
      </c>
      <c r="AO119" s="33">
        <f>SUM(AO121:AO122)</f>
        <v>50.6</v>
      </c>
      <c r="AP119" s="33">
        <f>SUM(AP121:AP122)</f>
        <v>0</v>
      </c>
      <c r="AQ119" s="33">
        <f>SUM(AP119/AO119*100)</f>
        <v>0</v>
      </c>
      <c r="AR119" s="94" t="s">
        <v>113</v>
      </c>
      <c r="AS119" s="94"/>
      <c r="AT119" s="90"/>
      <c r="AU119" s="90"/>
      <c r="AV119" s="90"/>
    </row>
    <row r="120" spans="1:48" ht="14.3" customHeight="1">
      <c r="A120" s="123"/>
      <c r="B120" s="95"/>
      <c r="C120" s="98"/>
      <c r="D120" s="32" t="s">
        <v>44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</v>
      </c>
      <c r="AF120" s="33">
        <v>0</v>
      </c>
      <c r="AG120" s="33">
        <v>0</v>
      </c>
      <c r="AH120" s="33">
        <v>0</v>
      </c>
      <c r="AI120" s="33">
        <v>0</v>
      </c>
      <c r="AJ120" s="33">
        <v>0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95"/>
      <c r="AS120" s="95"/>
      <c r="AT120" s="90"/>
      <c r="AU120" s="90"/>
      <c r="AV120" s="90"/>
    </row>
    <row r="121" spans="1:48" ht="15.8" customHeight="1">
      <c r="A121" s="123"/>
      <c r="B121" s="95"/>
      <c r="C121" s="98"/>
      <c r="D121" s="33" t="s">
        <v>38</v>
      </c>
      <c r="E121" s="33">
        <f>H121+K121+N121+Q121+T121+W121+Z121+AC121+AF121+AI121+AL121+AO121</f>
        <v>0</v>
      </c>
      <c r="F121" s="33">
        <f>I121+L121+O121+R121+U121+X121+AA121+AD121+AG121+AJ121+AM121+AP121</f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>
        <v>0</v>
      </c>
      <c r="AA121" s="33">
        <v>0</v>
      </c>
      <c r="AB121" s="33">
        <v>0</v>
      </c>
      <c r="AC121" s="33">
        <v>0</v>
      </c>
      <c r="AD121" s="33">
        <v>0</v>
      </c>
      <c r="AE121" s="33">
        <v>0</v>
      </c>
      <c r="AF121" s="33">
        <v>0</v>
      </c>
      <c r="AG121" s="33">
        <v>0</v>
      </c>
      <c r="AH121" s="33">
        <v>0</v>
      </c>
      <c r="AI121" s="33">
        <v>0</v>
      </c>
      <c r="AJ121" s="33">
        <v>0</v>
      </c>
      <c r="AK121" s="33">
        <v>0</v>
      </c>
      <c r="AL121" s="33">
        <v>0</v>
      </c>
      <c r="AM121" s="33">
        <v>0</v>
      </c>
      <c r="AN121" s="33">
        <v>0</v>
      </c>
      <c r="AO121" s="33">
        <v>0</v>
      </c>
      <c r="AP121" s="33">
        <v>0</v>
      </c>
      <c r="AQ121" s="33">
        <v>0</v>
      </c>
      <c r="AR121" s="95"/>
      <c r="AS121" s="95"/>
      <c r="AT121" s="90"/>
      <c r="AU121" s="90"/>
      <c r="AV121" s="90"/>
    </row>
    <row r="122" spans="1:48" s="72" customFormat="1" ht="13.75" customHeight="1">
      <c r="A122" s="123"/>
      <c r="B122" s="95"/>
      <c r="C122" s="98"/>
      <c r="D122" s="69" t="s">
        <v>29</v>
      </c>
      <c r="E122" s="69">
        <f>H122+K122+N122+Q122+T122+W122+Z122+AC122+AF122+AI122+AL122+AO122</f>
        <v>465</v>
      </c>
      <c r="F122" s="69">
        <f>I122+L122+O122+R122+U122+X122+AA122+AD122+AG122+AJ122+AM122+AP122</f>
        <v>313.51641999999998</v>
      </c>
      <c r="G122" s="69">
        <f>SUM(F122/E122*100)</f>
        <v>67.422886021505363</v>
      </c>
      <c r="H122" s="76">
        <f>7.4-5.8</f>
        <v>1.6000000000000005</v>
      </c>
      <c r="I122" s="78">
        <v>1.5725499999999999</v>
      </c>
      <c r="J122" s="69">
        <f>SUM(I122/H122*100)</f>
        <v>98.284374999999955</v>
      </c>
      <c r="K122" s="76">
        <f>41.8-2</f>
        <v>39.799999999999997</v>
      </c>
      <c r="L122" s="78">
        <v>40.200000000000003</v>
      </c>
      <c r="M122" s="69">
        <f>SUM(L122/K122*100)</f>
        <v>101.00502512562815</v>
      </c>
      <c r="N122" s="76">
        <f>51.6-7</f>
        <v>44.6</v>
      </c>
      <c r="O122" s="78">
        <v>44.2</v>
      </c>
      <c r="P122" s="69">
        <f>SUM(O122/N122*100)</f>
        <v>99.103139013452918</v>
      </c>
      <c r="Q122" s="76">
        <f>37.9+4.9</f>
        <v>42.8</v>
      </c>
      <c r="R122" s="69">
        <v>42.772199999999998</v>
      </c>
      <c r="S122" s="69">
        <f>SUM(R122/Q122*100)</f>
        <v>99.935046728971969</v>
      </c>
      <c r="T122" s="76">
        <f>37.9+0.1</f>
        <v>38</v>
      </c>
      <c r="U122" s="69">
        <v>38.009740000000001</v>
      </c>
      <c r="V122" s="69">
        <f>SUM(U122/T122*100)</f>
        <v>100.02563157894737</v>
      </c>
      <c r="W122" s="76">
        <f>40.5-4.9+1.3</f>
        <v>36.9</v>
      </c>
      <c r="X122" s="69">
        <v>36.39734</v>
      </c>
      <c r="Y122" s="69">
        <f>SUM(X122/W122*100)</f>
        <v>98.637777777777785</v>
      </c>
      <c r="Z122" s="76">
        <v>37.9</v>
      </c>
      <c r="AA122" s="76">
        <v>36.839640000000003</v>
      </c>
      <c r="AB122" s="69">
        <f>AA122/Z122*100</f>
        <v>97.202216358839067</v>
      </c>
      <c r="AC122" s="76">
        <v>37.9</v>
      </c>
      <c r="AD122" s="76">
        <v>36.138620000000003</v>
      </c>
      <c r="AE122" s="69">
        <f>AD122/AC122*100</f>
        <v>95.352559366754633</v>
      </c>
      <c r="AF122" s="76">
        <v>40.5</v>
      </c>
      <c r="AG122" s="76">
        <v>37.386330000000001</v>
      </c>
      <c r="AH122" s="69">
        <f>AG122/AF122*100</f>
        <v>92.311925925925934</v>
      </c>
      <c r="AI122" s="76">
        <v>42.2</v>
      </c>
      <c r="AJ122" s="76">
        <v>0</v>
      </c>
      <c r="AK122" s="69">
        <f>AJ122/AI122*100</f>
        <v>0</v>
      </c>
      <c r="AL122" s="76">
        <f>38.8+13.4</f>
        <v>52.199999999999996</v>
      </c>
      <c r="AM122" s="76">
        <v>0</v>
      </c>
      <c r="AN122" s="69">
        <f>AM122/AL122*100</f>
        <v>0</v>
      </c>
      <c r="AO122" s="76">
        <v>50.6</v>
      </c>
      <c r="AP122" s="76">
        <v>0</v>
      </c>
      <c r="AQ122" s="69">
        <f>AP122/AO122*100</f>
        <v>0</v>
      </c>
      <c r="AR122" s="95"/>
      <c r="AS122" s="95"/>
      <c r="AT122" s="90"/>
      <c r="AU122" s="90"/>
      <c r="AV122" s="90"/>
    </row>
    <row r="123" spans="1:48" ht="38.25" customHeight="1">
      <c r="A123" s="123"/>
      <c r="B123" s="95"/>
      <c r="C123" s="115"/>
      <c r="D123" s="33" t="s">
        <v>73</v>
      </c>
      <c r="E123" s="35">
        <f t="shared" ref="E123:F123" si="111">H123+K123+N123+Q123+T123+W123+Z123+AC123+AF123+AI123+AL123+AO123</f>
        <v>0</v>
      </c>
      <c r="F123" s="35">
        <f t="shared" si="111"/>
        <v>0</v>
      </c>
      <c r="G123" s="33">
        <v>0</v>
      </c>
      <c r="H123" s="35">
        <v>0</v>
      </c>
      <c r="I123" s="35">
        <v>0</v>
      </c>
      <c r="J123" s="33">
        <v>0</v>
      </c>
      <c r="K123" s="35">
        <v>0</v>
      </c>
      <c r="L123" s="35">
        <v>0</v>
      </c>
      <c r="M123" s="33">
        <v>0</v>
      </c>
      <c r="N123" s="35">
        <v>0</v>
      </c>
      <c r="O123" s="35">
        <v>0</v>
      </c>
      <c r="P123" s="33">
        <v>0</v>
      </c>
      <c r="Q123" s="35">
        <v>0</v>
      </c>
      <c r="R123" s="35">
        <v>0</v>
      </c>
      <c r="S123" s="33">
        <v>0</v>
      </c>
      <c r="T123" s="35">
        <v>0</v>
      </c>
      <c r="U123" s="35">
        <v>0</v>
      </c>
      <c r="V123" s="33">
        <v>0</v>
      </c>
      <c r="W123" s="35">
        <v>0</v>
      </c>
      <c r="X123" s="35">
        <v>0</v>
      </c>
      <c r="Y123" s="33">
        <v>0</v>
      </c>
      <c r="Z123" s="35">
        <v>0</v>
      </c>
      <c r="AA123" s="35">
        <v>0</v>
      </c>
      <c r="AB123" s="33">
        <v>0</v>
      </c>
      <c r="AC123" s="35">
        <v>0</v>
      </c>
      <c r="AD123" s="35">
        <v>0</v>
      </c>
      <c r="AE123" s="33">
        <v>0</v>
      </c>
      <c r="AF123" s="35">
        <v>0</v>
      </c>
      <c r="AG123" s="35">
        <v>0</v>
      </c>
      <c r="AH123" s="33">
        <v>0</v>
      </c>
      <c r="AI123" s="35">
        <v>0</v>
      </c>
      <c r="AJ123" s="35">
        <v>0</v>
      </c>
      <c r="AK123" s="33">
        <v>0</v>
      </c>
      <c r="AL123" s="35">
        <v>0</v>
      </c>
      <c r="AM123" s="33">
        <v>0</v>
      </c>
      <c r="AN123" s="33">
        <v>0</v>
      </c>
      <c r="AO123" s="35">
        <v>0</v>
      </c>
      <c r="AP123" s="35">
        <v>0</v>
      </c>
      <c r="AQ123" s="35">
        <v>0</v>
      </c>
      <c r="AR123" s="95"/>
      <c r="AS123" s="95"/>
      <c r="AT123" s="90"/>
      <c r="AU123" s="90"/>
      <c r="AV123" s="90"/>
    </row>
    <row r="124" spans="1:48" ht="23.1">
      <c r="A124" s="124"/>
      <c r="B124" s="96"/>
      <c r="C124" s="125"/>
      <c r="D124" s="33" t="s">
        <v>45</v>
      </c>
      <c r="E124" s="34">
        <v>0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33">
        <v>0</v>
      </c>
      <c r="AB124" s="33">
        <v>0</v>
      </c>
      <c r="AC124" s="33">
        <v>0</v>
      </c>
      <c r="AD124" s="33">
        <v>0</v>
      </c>
      <c r="AE124" s="33">
        <v>0</v>
      </c>
      <c r="AF124" s="33">
        <v>0</v>
      </c>
      <c r="AG124" s="33">
        <v>0</v>
      </c>
      <c r="AH124" s="33">
        <v>0</v>
      </c>
      <c r="AI124" s="33">
        <v>0</v>
      </c>
      <c r="AJ124" s="33">
        <v>0</v>
      </c>
      <c r="AK124" s="33">
        <v>0</v>
      </c>
      <c r="AL124" s="33">
        <v>0</v>
      </c>
      <c r="AM124" s="33">
        <v>0</v>
      </c>
      <c r="AN124" s="33">
        <v>0</v>
      </c>
      <c r="AO124" s="33">
        <v>0</v>
      </c>
      <c r="AP124" s="33">
        <v>0</v>
      </c>
      <c r="AQ124" s="33">
        <v>0</v>
      </c>
      <c r="AR124" s="126"/>
      <c r="AS124" s="127"/>
      <c r="AT124" s="90"/>
      <c r="AU124" s="90"/>
      <c r="AV124" s="90"/>
    </row>
    <row r="125" spans="1:48">
      <c r="A125" s="132" t="s">
        <v>54</v>
      </c>
      <c r="B125" s="133"/>
      <c r="C125" s="133"/>
      <c r="D125" s="68" t="s">
        <v>40</v>
      </c>
      <c r="E125" s="34">
        <f>E126+E127+E128+E130</f>
        <v>465</v>
      </c>
      <c r="F125" s="33">
        <f>F126+F127+F128+F130</f>
        <v>313.51641999999998</v>
      </c>
      <c r="G125" s="33">
        <f>SUM(F125/E125*100)</f>
        <v>67.422886021505363</v>
      </c>
      <c r="H125" s="33">
        <f>H126+H127+H128+H130</f>
        <v>1.6000000000000005</v>
      </c>
      <c r="I125" s="33">
        <f>I126+I127+I128+I130</f>
        <v>1.5725499999999999</v>
      </c>
      <c r="J125" s="33">
        <v>0</v>
      </c>
      <c r="K125" s="33">
        <f>K126+K127+K128+K130</f>
        <v>39.799999999999997</v>
      </c>
      <c r="L125" s="33">
        <f>L126+L127+L128+L130</f>
        <v>40.200000000000003</v>
      </c>
      <c r="M125" s="33">
        <f>SUM(L125/K125*100)</f>
        <v>101.00502512562815</v>
      </c>
      <c r="N125" s="33">
        <f>N126+N127+N128+N130</f>
        <v>44.6</v>
      </c>
      <c r="O125" s="33">
        <f>O126+O127+O128+O130</f>
        <v>44.2</v>
      </c>
      <c r="P125" s="33">
        <f>SUM(O125/N125*100)</f>
        <v>99.103139013452918</v>
      </c>
      <c r="Q125" s="33">
        <f t="shared" ref="Q125:AO125" si="112">Q126+Q127+Q128+Q130</f>
        <v>42.8</v>
      </c>
      <c r="R125" s="33">
        <f t="shared" si="112"/>
        <v>42.772199999999998</v>
      </c>
      <c r="S125" s="33">
        <f>SUM(R125/Q125*100)</f>
        <v>99.935046728971969</v>
      </c>
      <c r="T125" s="33">
        <f t="shared" si="112"/>
        <v>38</v>
      </c>
      <c r="U125" s="33">
        <f t="shared" si="112"/>
        <v>38.009740000000001</v>
      </c>
      <c r="V125" s="33">
        <f>SUM(U125/T125*100)</f>
        <v>100.02563157894737</v>
      </c>
      <c r="W125" s="33">
        <f t="shared" si="112"/>
        <v>36.9</v>
      </c>
      <c r="X125" s="33">
        <f t="shared" si="112"/>
        <v>36.39734</v>
      </c>
      <c r="Y125" s="33">
        <f>SUM(X125/W125*100)</f>
        <v>98.637777777777785</v>
      </c>
      <c r="Z125" s="33">
        <f t="shared" si="112"/>
        <v>37.9</v>
      </c>
      <c r="AA125" s="33">
        <f t="shared" si="112"/>
        <v>36.839640000000003</v>
      </c>
      <c r="AB125" s="33">
        <f>SUM(AA125/Z125*100)</f>
        <v>97.202216358839067</v>
      </c>
      <c r="AC125" s="33">
        <f t="shared" si="112"/>
        <v>37.9</v>
      </c>
      <c r="AD125" s="33">
        <f t="shared" si="112"/>
        <v>36.138620000000003</v>
      </c>
      <c r="AE125" s="33">
        <f>SUM(AD125/AC125*100)</f>
        <v>95.352559366754633</v>
      </c>
      <c r="AF125" s="33">
        <f t="shared" si="112"/>
        <v>40.5</v>
      </c>
      <c r="AG125" s="33">
        <f t="shared" si="112"/>
        <v>37.386330000000001</v>
      </c>
      <c r="AH125" s="33">
        <f>SUM(AG125/AF125*100)</f>
        <v>92.311925925925934</v>
      </c>
      <c r="AI125" s="33">
        <f t="shared" si="112"/>
        <v>42.2</v>
      </c>
      <c r="AJ125" s="33">
        <f t="shared" si="112"/>
        <v>0</v>
      </c>
      <c r="AK125" s="33">
        <f>SUM(AJ125/AI125*100)</f>
        <v>0</v>
      </c>
      <c r="AL125" s="33">
        <f t="shared" si="112"/>
        <v>52.199999999999996</v>
      </c>
      <c r="AM125" s="33">
        <f t="shared" si="112"/>
        <v>0</v>
      </c>
      <c r="AN125" s="33">
        <f>SUM(AM125/AL125*100)</f>
        <v>0</v>
      </c>
      <c r="AO125" s="33">
        <f t="shared" si="112"/>
        <v>50.6</v>
      </c>
      <c r="AP125" s="33">
        <f>AP119</f>
        <v>0</v>
      </c>
      <c r="AQ125" s="33">
        <f>SUM(AP125/AO125*100)</f>
        <v>0</v>
      </c>
      <c r="AR125" s="97"/>
      <c r="AS125" s="97"/>
      <c r="AT125" s="90"/>
      <c r="AU125" s="90"/>
      <c r="AV125" s="90"/>
    </row>
    <row r="126" spans="1:48">
      <c r="A126" s="134"/>
      <c r="B126" s="135"/>
      <c r="C126" s="135"/>
      <c r="D126" s="68" t="s">
        <v>44</v>
      </c>
      <c r="E126" s="34">
        <f>E120</f>
        <v>0</v>
      </c>
      <c r="F126" s="33">
        <f>F120</f>
        <v>0</v>
      </c>
      <c r="G126" s="33">
        <v>0</v>
      </c>
      <c r="H126" s="33">
        <f>H120</f>
        <v>0</v>
      </c>
      <c r="I126" s="33">
        <f>I120</f>
        <v>0</v>
      </c>
      <c r="J126" s="33">
        <v>0</v>
      </c>
      <c r="K126" s="33">
        <f>K120</f>
        <v>0</v>
      </c>
      <c r="L126" s="33">
        <f>L120</f>
        <v>0</v>
      </c>
      <c r="M126" s="33">
        <v>0</v>
      </c>
      <c r="N126" s="33">
        <f t="shared" ref="N126:O128" si="113">N120</f>
        <v>0</v>
      </c>
      <c r="O126" s="33">
        <f t="shared" si="113"/>
        <v>0</v>
      </c>
      <c r="P126" s="33">
        <v>0</v>
      </c>
      <c r="Q126" s="33">
        <f t="shared" ref="Q126:R127" si="114">Q120</f>
        <v>0</v>
      </c>
      <c r="R126" s="33">
        <f t="shared" si="114"/>
        <v>0</v>
      </c>
      <c r="S126" s="33">
        <v>0</v>
      </c>
      <c r="T126" s="33">
        <f t="shared" ref="T126:U128" si="115">T120</f>
        <v>0</v>
      </c>
      <c r="U126" s="33">
        <f t="shared" si="115"/>
        <v>0</v>
      </c>
      <c r="V126" s="33">
        <v>0</v>
      </c>
      <c r="W126" s="33">
        <f t="shared" ref="W126:X128" si="116">W120</f>
        <v>0</v>
      </c>
      <c r="X126" s="33">
        <f t="shared" si="116"/>
        <v>0</v>
      </c>
      <c r="Y126" s="33">
        <v>0</v>
      </c>
      <c r="Z126" s="33">
        <f t="shared" ref="Z126:AA128" si="117">Z120</f>
        <v>0</v>
      </c>
      <c r="AA126" s="33">
        <f t="shared" si="117"/>
        <v>0</v>
      </c>
      <c r="AB126" s="33">
        <v>0</v>
      </c>
      <c r="AC126" s="33">
        <f t="shared" ref="AC126:AD128" si="118">AC120</f>
        <v>0</v>
      </c>
      <c r="AD126" s="33">
        <f t="shared" si="118"/>
        <v>0</v>
      </c>
      <c r="AE126" s="33">
        <v>0</v>
      </c>
      <c r="AF126" s="33">
        <f t="shared" ref="AF126:AG128" si="119">AF120</f>
        <v>0</v>
      </c>
      <c r="AG126" s="33">
        <f t="shared" si="119"/>
        <v>0</v>
      </c>
      <c r="AH126" s="33">
        <v>0</v>
      </c>
      <c r="AI126" s="33">
        <f t="shared" ref="AI126:AJ128" si="120">AI120</f>
        <v>0</v>
      </c>
      <c r="AJ126" s="33">
        <f t="shared" si="120"/>
        <v>0</v>
      </c>
      <c r="AK126" s="33">
        <v>0</v>
      </c>
      <c r="AL126" s="33">
        <f t="shared" ref="AL126:AM128" si="121">AL120</f>
        <v>0</v>
      </c>
      <c r="AM126" s="33">
        <f t="shared" si="121"/>
        <v>0</v>
      </c>
      <c r="AN126" s="33">
        <v>0</v>
      </c>
      <c r="AO126" s="33">
        <f>AO120</f>
        <v>0</v>
      </c>
      <c r="AP126" s="33">
        <v>0</v>
      </c>
      <c r="AQ126" s="33">
        <v>0</v>
      </c>
      <c r="AR126" s="111"/>
      <c r="AS126" s="111"/>
      <c r="AT126" s="90"/>
      <c r="AU126" s="90"/>
      <c r="AV126" s="90"/>
    </row>
    <row r="127" spans="1:48">
      <c r="A127" s="134"/>
      <c r="B127" s="135"/>
      <c r="C127" s="135"/>
      <c r="D127" s="33" t="s">
        <v>38</v>
      </c>
      <c r="E127" s="34">
        <f t="shared" ref="E127:F128" si="122">E121</f>
        <v>0</v>
      </c>
      <c r="F127" s="33">
        <f t="shared" si="122"/>
        <v>0</v>
      </c>
      <c r="G127" s="33">
        <v>0</v>
      </c>
      <c r="H127" s="33">
        <f t="shared" ref="H127:I128" si="123">H121</f>
        <v>0</v>
      </c>
      <c r="I127" s="33">
        <f t="shared" si="123"/>
        <v>0</v>
      </c>
      <c r="J127" s="33">
        <v>0</v>
      </c>
      <c r="K127" s="33">
        <f t="shared" ref="K127:L128" si="124">K121</f>
        <v>0</v>
      </c>
      <c r="L127" s="33">
        <f t="shared" si="124"/>
        <v>0</v>
      </c>
      <c r="M127" s="33">
        <v>0</v>
      </c>
      <c r="N127" s="33">
        <f t="shared" si="113"/>
        <v>0</v>
      </c>
      <c r="O127" s="33">
        <f t="shared" si="113"/>
        <v>0</v>
      </c>
      <c r="P127" s="33">
        <v>0</v>
      </c>
      <c r="Q127" s="33">
        <f t="shared" si="114"/>
        <v>0</v>
      </c>
      <c r="R127" s="33">
        <f t="shared" si="114"/>
        <v>0</v>
      </c>
      <c r="S127" s="33">
        <v>0</v>
      </c>
      <c r="T127" s="33">
        <f t="shared" si="115"/>
        <v>0</v>
      </c>
      <c r="U127" s="33">
        <f t="shared" si="115"/>
        <v>0</v>
      </c>
      <c r="V127" s="33">
        <v>0</v>
      </c>
      <c r="W127" s="33">
        <f t="shared" si="116"/>
        <v>0</v>
      </c>
      <c r="X127" s="33">
        <f t="shared" si="116"/>
        <v>0</v>
      </c>
      <c r="Y127" s="33">
        <v>0</v>
      </c>
      <c r="Z127" s="33">
        <f t="shared" si="117"/>
        <v>0</v>
      </c>
      <c r="AA127" s="33">
        <f t="shared" si="117"/>
        <v>0</v>
      </c>
      <c r="AB127" s="33">
        <v>0</v>
      </c>
      <c r="AC127" s="33">
        <f t="shared" si="118"/>
        <v>0</v>
      </c>
      <c r="AD127" s="33">
        <f t="shared" si="118"/>
        <v>0</v>
      </c>
      <c r="AE127" s="33">
        <v>0</v>
      </c>
      <c r="AF127" s="33">
        <f t="shared" si="119"/>
        <v>0</v>
      </c>
      <c r="AG127" s="33">
        <f t="shared" si="119"/>
        <v>0</v>
      </c>
      <c r="AH127" s="33">
        <v>0</v>
      </c>
      <c r="AI127" s="33">
        <f t="shared" si="120"/>
        <v>0</v>
      </c>
      <c r="AJ127" s="33">
        <f t="shared" si="120"/>
        <v>0</v>
      </c>
      <c r="AK127" s="33">
        <v>0</v>
      </c>
      <c r="AL127" s="33">
        <f t="shared" si="121"/>
        <v>0</v>
      </c>
      <c r="AM127" s="33">
        <f t="shared" si="121"/>
        <v>0</v>
      </c>
      <c r="AN127" s="33">
        <v>0</v>
      </c>
      <c r="AO127" s="33">
        <f>AO121</f>
        <v>0</v>
      </c>
      <c r="AP127" s="33">
        <f>SUM(AP111+AP122)</f>
        <v>0</v>
      </c>
      <c r="AQ127" s="33">
        <v>0</v>
      </c>
      <c r="AR127" s="111"/>
      <c r="AS127" s="111"/>
      <c r="AT127" s="90"/>
      <c r="AU127" s="90"/>
      <c r="AV127" s="90"/>
    </row>
    <row r="128" spans="1:48" s="72" customFormat="1">
      <c r="A128" s="134"/>
      <c r="B128" s="135"/>
      <c r="C128" s="135"/>
      <c r="D128" s="69" t="s">
        <v>29</v>
      </c>
      <c r="E128" s="73">
        <f t="shared" si="122"/>
        <v>465</v>
      </c>
      <c r="F128" s="69">
        <f t="shared" si="122"/>
        <v>313.51641999999998</v>
      </c>
      <c r="G128" s="69">
        <f>SUM(F128/E128*100)</f>
        <v>67.422886021505363</v>
      </c>
      <c r="H128" s="69">
        <f>H122</f>
        <v>1.6000000000000005</v>
      </c>
      <c r="I128" s="69">
        <f t="shared" si="123"/>
        <v>1.5725499999999999</v>
      </c>
      <c r="J128" s="69">
        <v>0</v>
      </c>
      <c r="K128" s="69">
        <f t="shared" si="124"/>
        <v>39.799999999999997</v>
      </c>
      <c r="L128" s="69">
        <f t="shared" si="124"/>
        <v>40.200000000000003</v>
      </c>
      <c r="M128" s="69">
        <f>SUM(L128/K128*100)</f>
        <v>101.00502512562815</v>
      </c>
      <c r="N128" s="69">
        <f t="shared" si="113"/>
        <v>44.6</v>
      </c>
      <c r="O128" s="69">
        <v>44.2</v>
      </c>
      <c r="P128" s="69">
        <f>SUM(O128/N128*100)</f>
        <v>99.103139013452918</v>
      </c>
      <c r="Q128" s="69">
        <f>Q122</f>
        <v>42.8</v>
      </c>
      <c r="R128" s="69">
        <f>R122</f>
        <v>42.772199999999998</v>
      </c>
      <c r="S128" s="69">
        <f>SUM(R128/Q128*100)</f>
        <v>99.935046728971969</v>
      </c>
      <c r="T128" s="69">
        <f t="shared" si="115"/>
        <v>38</v>
      </c>
      <c r="U128" s="69">
        <f t="shared" si="115"/>
        <v>38.009740000000001</v>
      </c>
      <c r="V128" s="69">
        <f>SUM(U128/T128*100)</f>
        <v>100.02563157894737</v>
      </c>
      <c r="W128" s="69">
        <f t="shared" si="116"/>
        <v>36.9</v>
      </c>
      <c r="X128" s="69">
        <f t="shared" si="116"/>
        <v>36.39734</v>
      </c>
      <c r="Y128" s="69">
        <f>SUM(X128/W128*100)</f>
        <v>98.637777777777785</v>
      </c>
      <c r="Z128" s="69">
        <f t="shared" si="117"/>
        <v>37.9</v>
      </c>
      <c r="AA128" s="69">
        <f t="shared" si="117"/>
        <v>36.839640000000003</v>
      </c>
      <c r="AB128" s="69">
        <f>AA128/Z128*100</f>
        <v>97.202216358839067</v>
      </c>
      <c r="AC128" s="69">
        <f t="shared" si="118"/>
        <v>37.9</v>
      </c>
      <c r="AD128" s="69">
        <f t="shared" si="118"/>
        <v>36.138620000000003</v>
      </c>
      <c r="AE128" s="69">
        <f>AD128/AC128*100</f>
        <v>95.352559366754633</v>
      </c>
      <c r="AF128" s="69">
        <f t="shared" si="119"/>
        <v>40.5</v>
      </c>
      <c r="AG128" s="69">
        <f t="shared" si="119"/>
        <v>37.386330000000001</v>
      </c>
      <c r="AH128" s="69">
        <f>AG128/AF128*100</f>
        <v>92.311925925925934</v>
      </c>
      <c r="AI128" s="69">
        <f t="shared" si="120"/>
        <v>42.2</v>
      </c>
      <c r="AJ128" s="69">
        <v>0</v>
      </c>
      <c r="AK128" s="69">
        <f>AJ128/AI128*100</f>
        <v>0</v>
      </c>
      <c r="AL128" s="69">
        <f t="shared" si="121"/>
        <v>52.199999999999996</v>
      </c>
      <c r="AM128" s="69">
        <v>0</v>
      </c>
      <c r="AN128" s="69">
        <f>AM128/AL128*100</f>
        <v>0</v>
      </c>
      <c r="AO128" s="69">
        <f>AO122</f>
        <v>50.6</v>
      </c>
      <c r="AP128" s="69">
        <v>0</v>
      </c>
      <c r="AQ128" s="69">
        <f>AP128/AO128*100</f>
        <v>0</v>
      </c>
      <c r="AR128" s="111"/>
      <c r="AS128" s="111"/>
      <c r="AT128" s="90"/>
      <c r="AU128" s="90"/>
      <c r="AV128" s="90"/>
    </row>
    <row r="129" spans="1:48" ht="35.5" customHeight="1">
      <c r="A129" s="134"/>
      <c r="B129" s="135"/>
      <c r="C129" s="135"/>
      <c r="D129" s="33" t="s">
        <v>73</v>
      </c>
      <c r="E129" s="35">
        <f t="shared" ref="E129:F129" si="125">H129+K129+N129+Q129+T129+W129+Z129+AC129+AF129+AI129+AL129+AO129</f>
        <v>0</v>
      </c>
      <c r="F129" s="35">
        <f t="shared" si="125"/>
        <v>0</v>
      </c>
      <c r="G129" s="33">
        <v>0</v>
      </c>
      <c r="H129" s="35">
        <v>0</v>
      </c>
      <c r="I129" s="35">
        <v>0</v>
      </c>
      <c r="J129" s="33">
        <v>0</v>
      </c>
      <c r="K129" s="35">
        <v>0</v>
      </c>
      <c r="L129" s="35">
        <v>0</v>
      </c>
      <c r="M129" s="33">
        <v>0</v>
      </c>
      <c r="N129" s="33">
        <v>0</v>
      </c>
      <c r="O129" s="33">
        <v>0</v>
      </c>
      <c r="P129" s="33">
        <v>0</v>
      </c>
      <c r="Q129" s="35">
        <v>0</v>
      </c>
      <c r="R129" s="35">
        <v>0</v>
      </c>
      <c r="S129" s="33"/>
      <c r="T129" s="35">
        <v>0</v>
      </c>
      <c r="U129" s="35">
        <v>0</v>
      </c>
      <c r="V129" s="33">
        <v>0</v>
      </c>
      <c r="W129" s="35">
        <v>0</v>
      </c>
      <c r="X129" s="35">
        <v>0</v>
      </c>
      <c r="Y129" s="33">
        <v>0</v>
      </c>
      <c r="Z129" s="35">
        <v>0</v>
      </c>
      <c r="AA129" s="35">
        <v>0</v>
      </c>
      <c r="AB129" s="33">
        <v>0</v>
      </c>
      <c r="AC129" s="35">
        <v>0</v>
      </c>
      <c r="AD129" s="35">
        <v>0</v>
      </c>
      <c r="AE129" s="33">
        <v>0</v>
      </c>
      <c r="AF129" s="35">
        <v>0</v>
      </c>
      <c r="AG129" s="35">
        <v>0</v>
      </c>
      <c r="AH129" s="33">
        <v>0</v>
      </c>
      <c r="AI129" s="35">
        <v>0</v>
      </c>
      <c r="AJ129" s="35">
        <v>0</v>
      </c>
      <c r="AK129" s="33">
        <v>0</v>
      </c>
      <c r="AL129" s="35">
        <v>0</v>
      </c>
      <c r="AM129" s="33">
        <v>0</v>
      </c>
      <c r="AN129" s="33">
        <v>0</v>
      </c>
      <c r="AO129" s="35">
        <v>0</v>
      </c>
      <c r="AP129" s="36">
        <v>0</v>
      </c>
      <c r="AQ129" s="33">
        <v>0</v>
      </c>
      <c r="AR129" s="111"/>
      <c r="AS129" s="111"/>
      <c r="AT129" s="90"/>
      <c r="AU129" s="90"/>
      <c r="AV129" s="90"/>
    </row>
    <row r="130" spans="1:48" ht="23.1">
      <c r="A130" s="136"/>
      <c r="B130" s="137"/>
      <c r="C130" s="137"/>
      <c r="D130" s="33" t="s">
        <v>45</v>
      </c>
      <c r="E130" s="34">
        <f>E124</f>
        <v>0</v>
      </c>
      <c r="F130" s="33">
        <f>F124</f>
        <v>0</v>
      </c>
      <c r="G130" s="33">
        <v>0</v>
      </c>
      <c r="H130" s="33">
        <f>H124</f>
        <v>0</v>
      </c>
      <c r="I130" s="33">
        <f>I124</f>
        <v>0</v>
      </c>
      <c r="J130" s="33">
        <v>0</v>
      </c>
      <c r="K130" s="33">
        <f>K124</f>
        <v>0</v>
      </c>
      <c r="L130" s="33">
        <f>L124</f>
        <v>0</v>
      </c>
      <c r="M130" s="33">
        <v>0</v>
      </c>
      <c r="N130" s="33">
        <f t="shared" ref="N130:O130" si="126">N124</f>
        <v>0</v>
      </c>
      <c r="O130" s="33">
        <f t="shared" si="126"/>
        <v>0</v>
      </c>
      <c r="P130" s="33">
        <v>0</v>
      </c>
      <c r="Q130" s="33">
        <f t="shared" ref="Q130:AO130" si="127">Q124</f>
        <v>0</v>
      </c>
      <c r="R130" s="33">
        <f t="shared" si="127"/>
        <v>0</v>
      </c>
      <c r="S130" s="33">
        <v>0</v>
      </c>
      <c r="T130" s="33">
        <f t="shared" si="127"/>
        <v>0</v>
      </c>
      <c r="U130" s="33">
        <f t="shared" si="127"/>
        <v>0</v>
      </c>
      <c r="V130" s="33">
        <v>0</v>
      </c>
      <c r="W130" s="33">
        <f t="shared" si="127"/>
        <v>0</v>
      </c>
      <c r="X130" s="33">
        <f t="shared" si="127"/>
        <v>0</v>
      </c>
      <c r="Y130" s="33">
        <v>0</v>
      </c>
      <c r="Z130" s="33">
        <f t="shared" si="127"/>
        <v>0</v>
      </c>
      <c r="AA130" s="33">
        <f t="shared" si="127"/>
        <v>0</v>
      </c>
      <c r="AB130" s="33">
        <v>0</v>
      </c>
      <c r="AC130" s="33">
        <f t="shared" si="127"/>
        <v>0</v>
      </c>
      <c r="AD130" s="33">
        <f t="shared" si="127"/>
        <v>0</v>
      </c>
      <c r="AE130" s="33">
        <v>0</v>
      </c>
      <c r="AF130" s="33">
        <f t="shared" si="127"/>
        <v>0</v>
      </c>
      <c r="AG130" s="33">
        <f t="shared" si="127"/>
        <v>0</v>
      </c>
      <c r="AH130" s="33">
        <v>0</v>
      </c>
      <c r="AI130" s="33">
        <f t="shared" si="127"/>
        <v>0</v>
      </c>
      <c r="AJ130" s="33">
        <f t="shared" si="127"/>
        <v>0</v>
      </c>
      <c r="AK130" s="33">
        <v>0</v>
      </c>
      <c r="AL130" s="33">
        <f t="shared" si="127"/>
        <v>0</v>
      </c>
      <c r="AM130" s="33">
        <f t="shared" si="127"/>
        <v>0</v>
      </c>
      <c r="AN130" s="33">
        <v>0</v>
      </c>
      <c r="AO130" s="33">
        <f t="shared" si="127"/>
        <v>0</v>
      </c>
      <c r="AP130" s="33">
        <v>0</v>
      </c>
      <c r="AQ130" s="33">
        <v>0</v>
      </c>
      <c r="AR130" s="145"/>
      <c r="AS130" s="145"/>
      <c r="AT130" s="90"/>
      <c r="AU130" s="90"/>
      <c r="AV130" s="90"/>
    </row>
    <row r="131" spans="1:48">
      <c r="A131" s="146" t="s">
        <v>42</v>
      </c>
      <c r="B131" s="147"/>
      <c r="C131" s="147"/>
      <c r="D131" s="68" t="s">
        <v>40</v>
      </c>
      <c r="E131" s="34">
        <f>E132+E133+E134</f>
        <v>174316.5</v>
      </c>
      <c r="F131" s="34">
        <f>F132+F133+F134</f>
        <v>65115.002419999997</v>
      </c>
      <c r="G131" s="33">
        <f>SUM(F131/E131*100)</f>
        <v>37.354468693439806</v>
      </c>
      <c r="H131" s="33">
        <f>H132+H133+H134</f>
        <v>1062.3</v>
      </c>
      <c r="I131" s="33">
        <f>I132+I133+I134</f>
        <v>1062.2725500000001</v>
      </c>
      <c r="J131" s="33">
        <f>SUM(I131/H131*100)</f>
        <v>99.997415984185281</v>
      </c>
      <c r="K131" s="33">
        <f>K132+K133+K134</f>
        <v>1479.2</v>
      </c>
      <c r="L131" s="33">
        <f>L132+L133+L134</f>
        <v>1457.3000000000002</v>
      </c>
      <c r="M131" s="33">
        <f>SUM(L131/K131*100)</f>
        <v>98.519469983775025</v>
      </c>
      <c r="N131" s="33">
        <f>N132+N133+N134</f>
        <v>1236.3</v>
      </c>
      <c r="O131" s="33">
        <f>O132+O133+O134</f>
        <v>1181.3000000000002</v>
      </c>
      <c r="P131" s="33">
        <f>SUM(O131/N131*100)</f>
        <v>95.551241608023957</v>
      </c>
      <c r="Q131" s="33">
        <f t="shared" ref="Q131:AO131" si="128">Q132+Q133+Q134</f>
        <v>1803.6499999999999</v>
      </c>
      <c r="R131" s="33">
        <f t="shared" si="128"/>
        <v>1777.1722</v>
      </c>
      <c r="S131" s="33">
        <f>SUM(R131/Q131*100)</f>
        <v>98.531987913397828</v>
      </c>
      <c r="T131" s="33">
        <f t="shared" si="128"/>
        <v>1439.4499999999998</v>
      </c>
      <c r="U131" s="33">
        <f t="shared" si="128"/>
        <v>1439.4097400000001</v>
      </c>
      <c r="V131" s="33">
        <f>SUM(U131/T131*100)</f>
        <v>99.997203098405663</v>
      </c>
      <c r="W131" s="33">
        <f t="shared" si="128"/>
        <v>19918.719999999998</v>
      </c>
      <c r="X131" s="33">
        <f t="shared" si="128"/>
        <v>19053.497340000002</v>
      </c>
      <c r="Y131" s="33">
        <f>SUM(X131/W131*100)</f>
        <v>95.656233633486508</v>
      </c>
      <c r="Z131" s="33">
        <f t="shared" si="128"/>
        <v>17943.02</v>
      </c>
      <c r="AA131" s="33">
        <f t="shared" si="128"/>
        <v>8786.9596400000009</v>
      </c>
      <c r="AB131" s="33">
        <f>SUM(AA131/Z131*100)</f>
        <v>48.971464335435179</v>
      </c>
      <c r="AC131" s="33">
        <f t="shared" si="128"/>
        <v>17213.12</v>
      </c>
      <c r="AD131" s="33">
        <f t="shared" si="128"/>
        <v>15612.55862</v>
      </c>
      <c r="AE131" s="33">
        <f>SUM(AD131/AC131*100)</f>
        <v>90.701503388113252</v>
      </c>
      <c r="AF131" s="33">
        <f t="shared" si="128"/>
        <v>28466.82</v>
      </c>
      <c r="AG131" s="33">
        <f t="shared" si="128"/>
        <v>14744.492329999997</v>
      </c>
      <c r="AH131" s="33">
        <f>SUM(AG131/AF131*100)</f>
        <v>51.795361512104257</v>
      </c>
      <c r="AI131" s="33">
        <f t="shared" si="128"/>
        <v>61412.619999999995</v>
      </c>
      <c r="AJ131" s="33">
        <f t="shared" si="128"/>
        <v>0</v>
      </c>
      <c r="AK131" s="33">
        <f>SUM(AJ131/AI131*100)</f>
        <v>0</v>
      </c>
      <c r="AL131" s="33">
        <f t="shared" si="128"/>
        <v>20636.3</v>
      </c>
      <c r="AM131" s="33">
        <f t="shared" si="128"/>
        <v>0</v>
      </c>
      <c r="AN131" s="33">
        <f>SUM(AM131/AL131*100)</f>
        <v>0</v>
      </c>
      <c r="AO131" s="33">
        <f t="shared" si="128"/>
        <v>1705</v>
      </c>
      <c r="AP131" s="33">
        <f>SUM(AP119+AP109+AP92)</f>
        <v>0</v>
      </c>
      <c r="AQ131" s="33">
        <f>SUM(AP131/AO131*100)</f>
        <v>0</v>
      </c>
      <c r="AR131" s="150"/>
      <c r="AS131" s="150"/>
      <c r="AT131" s="90"/>
      <c r="AU131" s="90"/>
      <c r="AV131" s="90"/>
    </row>
    <row r="132" spans="1:48">
      <c r="A132" s="148"/>
      <c r="B132" s="149"/>
      <c r="C132" s="149"/>
      <c r="D132" s="68" t="s">
        <v>44</v>
      </c>
      <c r="E132" s="34">
        <f>E120+E110+E93</f>
        <v>0</v>
      </c>
      <c r="F132" s="33">
        <f>F120+F110+F93</f>
        <v>0</v>
      </c>
      <c r="G132" s="33">
        <v>0</v>
      </c>
      <c r="H132" s="33">
        <f>H120+H110+H93</f>
        <v>0</v>
      </c>
      <c r="I132" s="33">
        <f>I120+I110+I93</f>
        <v>0</v>
      </c>
      <c r="J132" s="33">
        <v>0</v>
      </c>
      <c r="K132" s="33">
        <f>K120+K110+K93</f>
        <v>0</v>
      </c>
      <c r="L132" s="33">
        <f>L120+L110+L93</f>
        <v>0</v>
      </c>
      <c r="M132" s="33">
        <v>0</v>
      </c>
      <c r="N132" s="33">
        <f>N120+N110+N93</f>
        <v>0</v>
      </c>
      <c r="O132" s="33">
        <f>O120+O110+O93</f>
        <v>0</v>
      </c>
      <c r="P132" s="33">
        <v>0</v>
      </c>
      <c r="Q132" s="33">
        <f>Q120+Q110+Q93</f>
        <v>0</v>
      </c>
      <c r="R132" s="33">
        <f>R120+R110+R93</f>
        <v>0</v>
      </c>
      <c r="S132" s="33">
        <v>0</v>
      </c>
      <c r="T132" s="33">
        <f>T120+T110+T93</f>
        <v>0</v>
      </c>
      <c r="U132" s="33">
        <f>U120+U110+U93</f>
        <v>0</v>
      </c>
      <c r="V132" s="33">
        <v>0</v>
      </c>
      <c r="W132" s="33">
        <f>W120+W110+W93</f>
        <v>0</v>
      </c>
      <c r="X132" s="33">
        <f>X120+X110+X93</f>
        <v>0</v>
      </c>
      <c r="Y132" s="33">
        <v>0</v>
      </c>
      <c r="Z132" s="33">
        <f>Z120+Z110+Z93</f>
        <v>0</v>
      </c>
      <c r="AA132" s="33">
        <f>AA120+AA110+AA93</f>
        <v>0</v>
      </c>
      <c r="AB132" s="33">
        <v>0</v>
      </c>
      <c r="AC132" s="33">
        <f>AC120+AC110+AC93</f>
        <v>0</v>
      </c>
      <c r="AD132" s="33">
        <f>AD120+AD110+AD93</f>
        <v>0</v>
      </c>
      <c r="AE132" s="33">
        <v>0</v>
      </c>
      <c r="AF132" s="33">
        <f>AF120+AF110+AF93</f>
        <v>0</v>
      </c>
      <c r="AG132" s="33">
        <f>AG120+AG110+AG93</f>
        <v>0</v>
      </c>
      <c r="AH132" s="33">
        <v>0</v>
      </c>
      <c r="AI132" s="33">
        <f>AI120+AI110+AI93</f>
        <v>0</v>
      </c>
      <c r="AJ132" s="33">
        <f>AJ120+AJ110+AJ93</f>
        <v>0</v>
      </c>
      <c r="AK132" s="33">
        <v>0</v>
      </c>
      <c r="AL132" s="33">
        <f>AL120+AL110+AL93</f>
        <v>0</v>
      </c>
      <c r="AM132" s="33">
        <f>AM120+AM110+AM93</f>
        <v>0</v>
      </c>
      <c r="AN132" s="33">
        <v>0</v>
      </c>
      <c r="AO132" s="33">
        <f>AO120+AO110+AO93</f>
        <v>0</v>
      </c>
      <c r="AP132" s="33">
        <f>SUM(AP120+AP110+AP93)</f>
        <v>0</v>
      </c>
      <c r="AQ132" s="33">
        <v>0</v>
      </c>
      <c r="AR132" s="151"/>
      <c r="AS132" s="151"/>
      <c r="AT132" s="90"/>
      <c r="AU132" s="90"/>
      <c r="AV132" s="90"/>
    </row>
    <row r="133" spans="1:48">
      <c r="A133" s="148"/>
      <c r="B133" s="149"/>
      <c r="C133" s="149"/>
      <c r="D133" s="33" t="s">
        <v>38</v>
      </c>
      <c r="E133" s="34">
        <f>E121+E111+E94</f>
        <v>26647.899999999998</v>
      </c>
      <c r="F133" s="33">
        <f>F121+F111+F94</f>
        <v>5633.7</v>
      </c>
      <c r="G133" s="33">
        <f>SUM(F133/E133*100)</f>
        <v>21.141253156909176</v>
      </c>
      <c r="H133" s="33">
        <f>H121+H111+H94</f>
        <v>0</v>
      </c>
      <c r="I133" s="33">
        <f>I121+I111+I94</f>
        <v>0</v>
      </c>
      <c r="J133" s="33">
        <v>0</v>
      </c>
      <c r="K133" s="33">
        <f>K121+K111+K94</f>
        <v>0</v>
      </c>
      <c r="L133" s="33">
        <f>L121+L111+L94</f>
        <v>0</v>
      </c>
      <c r="M133" s="33">
        <v>0</v>
      </c>
      <c r="N133" s="33">
        <f>N121+N111+N94</f>
        <v>0</v>
      </c>
      <c r="O133" s="33">
        <f>O121+O111+O94</f>
        <v>0</v>
      </c>
      <c r="P133" s="33">
        <v>0</v>
      </c>
      <c r="Q133" s="33">
        <f>Q121+Q111+Q94</f>
        <v>0</v>
      </c>
      <c r="R133" s="33">
        <f>R121+R111+R94</f>
        <v>0</v>
      </c>
      <c r="S133" s="33">
        <v>0</v>
      </c>
      <c r="T133" s="33">
        <f>T121+T111+T94</f>
        <v>0</v>
      </c>
      <c r="U133" s="33">
        <f>U121+U111+U94</f>
        <v>0</v>
      </c>
      <c r="V133" s="33">
        <v>0</v>
      </c>
      <c r="W133" s="33">
        <f>W121+W111+W94</f>
        <v>0</v>
      </c>
      <c r="X133" s="33">
        <f>X121+X111+X94</f>
        <v>0</v>
      </c>
      <c r="Y133" s="33">
        <v>0</v>
      </c>
      <c r="Z133" s="33">
        <f>Z121+Z111+Z94</f>
        <v>5856.3</v>
      </c>
      <c r="AA133" s="33">
        <f>AA121+AA111+AA94</f>
        <v>5633.7</v>
      </c>
      <c r="AB133" s="33">
        <f>AA133/Z133*100</f>
        <v>96.198965216945837</v>
      </c>
      <c r="AC133" s="33">
        <f>AC121+AC111+AC94</f>
        <v>0</v>
      </c>
      <c r="AD133" s="33">
        <f>AD121+AD111+AD94</f>
        <v>0</v>
      </c>
      <c r="AE133" s="33">
        <v>0</v>
      </c>
      <c r="AF133" s="33">
        <f>AF121+AF111+AF94</f>
        <v>0</v>
      </c>
      <c r="AG133" s="33">
        <f>AG121+AG111+AG94</f>
        <v>0</v>
      </c>
      <c r="AH133" s="33">
        <v>0</v>
      </c>
      <c r="AI133" s="33">
        <f>AI121+AI111+AI94</f>
        <v>20791.599999999999</v>
      </c>
      <c r="AJ133" s="33">
        <f>AJ121+AJ111+AJ94</f>
        <v>0</v>
      </c>
      <c r="AK133" s="33">
        <v>0</v>
      </c>
      <c r="AL133" s="33">
        <f>AL121+AL111+AL94</f>
        <v>0</v>
      </c>
      <c r="AM133" s="33">
        <f>AM121+AM111+AM94</f>
        <v>0</v>
      </c>
      <c r="AN133" s="33">
        <v>0</v>
      </c>
      <c r="AO133" s="33">
        <f>AO121+AO111+AO94</f>
        <v>0</v>
      </c>
      <c r="AP133" s="33">
        <f>SUM(AP121+AP111+AP94)</f>
        <v>0</v>
      </c>
      <c r="AQ133" s="33">
        <v>0</v>
      </c>
      <c r="AR133" s="151"/>
      <c r="AS133" s="151"/>
      <c r="AT133" s="90"/>
      <c r="AU133" s="90"/>
      <c r="AV133" s="90"/>
    </row>
    <row r="134" spans="1:48">
      <c r="A134" s="148"/>
      <c r="B134" s="149"/>
      <c r="C134" s="149"/>
      <c r="D134" s="33" t="s">
        <v>29</v>
      </c>
      <c r="E134" s="34">
        <f>E128+E112+E95</f>
        <v>147668.6</v>
      </c>
      <c r="F134" s="34">
        <f>F128+F112+F95</f>
        <v>59481.30242</v>
      </c>
      <c r="G134" s="33">
        <f>SUM(F134/E134*100)</f>
        <v>40.280264335139627</v>
      </c>
      <c r="H134" s="33">
        <f>H128+H112+H95</f>
        <v>1062.3</v>
      </c>
      <c r="I134" s="33">
        <f>I128+I112+I95</f>
        <v>1062.2725500000001</v>
      </c>
      <c r="J134" s="33">
        <f>SUM(I134/H134*100)</f>
        <v>99.997415984185281</v>
      </c>
      <c r="K134" s="33">
        <f>K128+K112+K95</f>
        <v>1479.2</v>
      </c>
      <c r="L134" s="33">
        <f>L128+L112+L95</f>
        <v>1457.3000000000002</v>
      </c>
      <c r="M134" s="33">
        <f>SUM(L134/K134*100)</f>
        <v>98.519469983775025</v>
      </c>
      <c r="N134" s="33">
        <f>N128+N112+N95</f>
        <v>1236.3</v>
      </c>
      <c r="O134" s="33">
        <f>O128+O112+O95</f>
        <v>1181.3000000000002</v>
      </c>
      <c r="P134" s="33">
        <f>SUM(O134/N134*100)</f>
        <v>95.551241608023957</v>
      </c>
      <c r="Q134" s="33">
        <f>Q128+Q112+Q95</f>
        <v>1803.6499999999999</v>
      </c>
      <c r="R134" s="33">
        <f>R128+R112+R95</f>
        <v>1777.1722</v>
      </c>
      <c r="S134" s="33">
        <f>SUM(R134/Q134*100)</f>
        <v>98.531987913397828</v>
      </c>
      <c r="T134" s="33">
        <f>T128+T112+T95</f>
        <v>1439.4499999999998</v>
      </c>
      <c r="U134" s="33">
        <f>U128+U112+U95</f>
        <v>1439.4097400000001</v>
      </c>
      <c r="V134" s="33">
        <f>SUM(U134/T134*100)</f>
        <v>99.997203098405663</v>
      </c>
      <c r="W134" s="33">
        <f>W128+W112+W95</f>
        <v>19918.719999999998</v>
      </c>
      <c r="X134" s="33">
        <f>X128+X112+X95</f>
        <v>19053.497340000002</v>
      </c>
      <c r="Y134" s="33">
        <f>SUM(X134/W134*100)</f>
        <v>95.656233633486508</v>
      </c>
      <c r="Z134" s="33">
        <f>Z128+Z112+Z95</f>
        <v>12086.720000000001</v>
      </c>
      <c r="AA134" s="33">
        <f>AA128+AA112+AA95</f>
        <v>3153.2596400000002</v>
      </c>
      <c r="AB134" s="33">
        <f>AA134/Z134*100</f>
        <v>26.08862983505864</v>
      </c>
      <c r="AC134" s="33">
        <f>AC128+AC112+AC95</f>
        <v>17213.12</v>
      </c>
      <c r="AD134" s="33">
        <f>AD128+AD112+AD95</f>
        <v>15612.55862</v>
      </c>
      <c r="AE134" s="33">
        <f>AD134/AC134*100</f>
        <v>90.701503388113252</v>
      </c>
      <c r="AF134" s="33">
        <f>AF128+AF112+AF95</f>
        <v>28466.82</v>
      </c>
      <c r="AG134" s="33">
        <f>AG128+AG112+AG95</f>
        <v>14744.492329999997</v>
      </c>
      <c r="AH134" s="33">
        <f>AG134/AF134*100</f>
        <v>51.795361512104257</v>
      </c>
      <c r="AI134" s="33">
        <f>AI128+AI112+AI95</f>
        <v>40621.019999999997</v>
      </c>
      <c r="AJ134" s="33">
        <f>AJ128+AJ112+AJ95</f>
        <v>0</v>
      </c>
      <c r="AK134" s="33">
        <f>AJ134/AI134*100</f>
        <v>0</v>
      </c>
      <c r="AL134" s="33">
        <f>AL128+AL112+AL95</f>
        <v>20636.3</v>
      </c>
      <c r="AM134" s="33">
        <f>AM128+AM112+AM95</f>
        <v>0</v>
      </c>
      <c r="AN134" s="33">
        <f>AM134/AL134*100</f>
        <v>0</v>
      </c>
      <c r="AO134" s="33">
        <f>AO128+AO112+AO95</f>
        <v>1705</v>
      </c>
      <c r="AP134" s="33">
        <f>SUM(AP122+AP112+AP95)</f>
        <v>0</v>
      </c>
      <c r="AQ134" s="33">
        <f>AP134/AO134*100</f>
        <v>0</v>
      </c>
      <c r="AR134" s="151"/>
      <c r="AS134" s="151"/>
      <c r="AT134" s="90"/>
      <c r="AU134" s="90"/>
      <c r="AV134" s="90"/>
    </row>
    <row r="135" spans="1:48" ht="23.1">
      <c r="A135" s="148"/>
      <c r="B135" s="149"/>
      <c r="C135" s="149"/>
      <c r="D135" s="33" t="s">
        <v>45</v>
      </c>
      <c r="E135" s="34">
        <v>0</v>
      </c>
      <c r="F135" s="33">
        <v>0</v>
      </c>
      <c r="G135" s="33">
        <v>0</v>
      </c>
      <c r="H135" s="35">
        <v>0</v>
      </c>
      <c r="I135" s="35">
        <v>0</v>
      </c>
      <c r="J135" s="33">
        <v>0</v>
      </c>
      <c r="K135" s="35">
        <v>0</v>
      </c>
      <c r="L135" s="35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5">
        <v>0</v>
      </c>
      <c r="U135" s="35">
        <v>0</v>
      </c>
      <c r="V135" s="33">
        <v>0</v>
      </c>
      <c r="W135" s="35">
        <v>0</v>
      </c>
      <c r="X135" s="35">
        <v>0</v>
      </c>
      <c r="Y135" s="33">
        <v>0</v>
      </c>
      <c r="Z135" s="35">
        <v>0</v>
      </c>
      <c r="AA135" s="35">
        <v>0</v>
      </c>
      <c r="AB135" s="33">
        <v>0</v>
      </c>
      <c r="AC135" s="35">
        <v>0</v>
      </c>
      <c r="AD135" s="35">
        <v>0</v>
      </c>
      <c r="AE135" s="33">
        <v>0</v>
      </c>
      <c r="AF135" s="35">
        <v>0</v>
      </c>
      <c r="AG135" s="35">
        <v>0</v>
      </c>
      <c r="AH135" s="33">
        <v>0</v>
      </c>
      <c r="AI135" s="35">
        <v>0</v>
      </c>
      <c r="AJ135" s="35">
        <v>0</v>
      </c>
      <c r="AK135" s="33">
        <v>0</v>
      </c>
      <c r="AL135" s="35">
        <v>0</v>
      </c>
      <c r="AM135" s="33">
        <v>0</v>
      </c>
      <c r="AN135" s="33">
        <v>0</v>
      </c>
      <c r="AO135" s="35">
        <v>0</v>
      </c>
      <c r="AP135" s="35">
        <v>0</v>
      </c>
      <c r="AQ135" s="35">
        <v>0</v>
      </c>
      <c r="AR135" s="151"/>
      <c r="AS135" s="151"/>
      <c r="AT135" s="90"/>
      <c r="AU135" s="90"/>
      <c r="AV135" s="90"/>
    </row>
    <row r="136" spans="1:48" ht="40.1" customHeight="1">
      <c r="A136" s="148"/>
      <c r="B136" s="149"/>
      <c r="C136" s="149"/>
      <c r="D136" s="33" t="s">
        <v>73</v>
      </c>
      <c r="E136" s="41">
        <f>H136+K136+N136+Q136+T136+W136+Z136+AC136+AF136+AI136+AL136+AO136</f>
        <v>19360.400000000001</v>
      </c>
      <c r="F136" s="33">
        <f>I136+L136+O136+R136+U136+X136+AA136+AD136+AG136+AJ136+AM136+AP136</f>
        <v>12880.2</v>
      </c>
      <c r="G136" s="33">
        <f>SUM(F136/E136*100)</f>
        <v>66.528584120162805</v>
      </c>
      <c r="H136" s="38">
        <f>H129+H113+H96</f>
        <v>0</v>
      </c>
      <c r="I136" s="38">
        <f>I129+I113+I96</f>
        <v>0</v>
      </c>
      <c r="J136" s="33">
        <v>0</v>
      </c>
      <c r="K136" s="38">
        <f>K129+K113+K96</f>
        <v>0</v>
      </c>
      <c r="L136" s="38">
        <f>L129+L113+L96</f>
        <v>0</v>
      </c>
      <c r="M136" s="33">
        <v>0</v>
      </c>
      <c r="N136" s="38">
        <f>N129+N113+N96</f>
        <v>424.1</v>
      </c>
      <c r="O136" s="38">
        <f>O129+O113+O96</f>
        <v>384.9</v>
      </c>
      <c r="P136" s="33">
        <f>SUM(O136/N136*100)</f>
        <v>90.756896958264548</v>
      </c>
      <c r="Q136" s="38">
        <f>Q130+Q114+Q96</f>
        <v>0</v>
      </c>
      <c r="R136" s="38">
        <f>R129+R113+R96</f>
        <v>39.1</v>
      </c>
      <c r="S136" s="33">
        <v>0</v>
      </c>
      <c r="T136" s="38">
        <f>T129+T113+T96</f>
        <v>0</v>
      </c>
      <c r="U136" s="38">
        <f>U129+U113+U96</f>
        <v>0</v>
      </c>
      <c r="V136" s="38">
        <v>0</v>
      </c>
      <c r="W136" s="38">
        <f t="shared" ref="W136:AP136" si="129">W129+W113+W96</f>
        <v>6480.1</v>
      </c>
      <c r="X136" s="38">
        <f t="shared" si="129"/>
        <v>0</v>
      </c>
      <c r="Y136" s="38">
        <f t="shared" si="129"/>
        <v>0</v>
      </c>
      <c r="Z136" s="38">
        <f t="shared" si="129"/>
        <v>6599.9</v>
      </c>
      <c r="AA136" s="38">
        <f t="shared" si="129"/>
        <v>6377.3</v>
      </c>
      <c r="AB136" s="33">
        <f>AA136/Z136*100</f>
        <v>96.627221624570083</v>
      </c>
      <c r="AC136" s="38">
        <f t="shared" si="129"/>
        <v>0</v>
      </c>
      <c r="AD136" s="38">
        <f t="shared" si="129"/>
        <v>0</v>
      </c>
      <c r="AE136" s="38">
        <f t="shared" si="129"/>
        <v>0</v>
      </c>
      <c r="AF136" s="38">
        <f t="shared" si="129"/>
        <v>5856.3</v>
      </c>
      <c r="AG136" s="38">
        <f t="shared" si="129"/>
        <v>6078.9</v>
      </c>
      <c r="AH136" s="38">
        <f t="shared" si="129"/>
        <v>100</v>
      </c>
      <c r="AI136" s="38">
        <f t="shared" si="129"/>
        <v>0</v>
      </c>
      <c r="AJ136" s="38">
        <f t="shared" si="129"/>
        <v>0</v>
      </c>
      <c r="AK136" s="38">
        <f t="shared" si="129"/>
        <v>0</v>
      </c>
      <c r="AL136" s="38">
        <f t="shared" si="129"/>
        <v>0</v>
      </c>
      <c r="AM136" s="38">
        <f t="shared" si="129"/>
        <v>0</v>
      </c>
      <c r="AN136" s="38">
        <f t="shared" si="129"/>
        <v>0</v>
      </c>
      <c r="AO136" s="38">
        <f t="shared" si="129"/>
        <v>0</v>
      </c>
      <c r="AP136" s="38">
        <f t="shared" si="129"/>
        <v>0</v>
      </c>
      <c r="AQ136" s="33">
        <v>0</v>
      </c>
      <c r="AR136" s="151"/>
      <c r="AS136" s="151"/>
      <c r="AT136" s="90"/>
      <c r="AU136" s="90"/>
      <c r="AV136" s="90"/>
    </row>
    <row r="137" spans="1:48">
      <c r="A137" s="112" t="s">
        <v>56</v>
      </c>
      <c r="B137" s="113"/>
      <c r="C137" s="114"/>
      <c r="D137" s="32" t="s">
        <v>40</v>
      </c>
      <c r="E137" s="33">
        <f>E138+E139+E140</f>
        <v>11133.3</v>
      </c>
      <c r="F137" s="33">
        <f>F138+F139+F140</f>
        <v>1443.4</v>
      </c>
      <c r="G137" s="33">
        <f>SUM(F137/E137*100)</f>
        <v>12.964709475178072</v>
      </c>
      <c r="H137" s="33">
        <f>H138+H139+H140</f>
        <v>0</v>
      </c>
      <c r="I137" s="33">
        <f>I138+I139+I140</f>
        <v>0</v>
      </c>
      <c r="J137" s="33">
        <v>0</v>
      </c>
      <c r="K137" s="33">
        <f>K138+K139+K140</f>
        <v>0</v>
      </c>
      <c r="L137" s="33">
        <f>L138+L139+L140</f>
        <v>0</v>
      </c>
      <c r="M137" s="33">
        <v>0</v>
      </c>
      <c r="N137" s="33">
        <f>N138+N139+N140</f>
        <v>0</v>
      </c>
      <c r="O137" s="33">
        <f>O138+O139+O140</f>
        <v>0</v>
      </c>
      <c r="P137" s="33">
        <v>0</v>
      </c>
      <c r="Q137" s="33">
        <f t="shared" ref="Q137:AO137" si="130">Q138+Q139+Q140</f>
        <v>0</v>
      </c>
      <c r="R137" s="33">
        <f t="shared" si="130"/>
        <v>0</v>
      </c>
      <c r="S137" s="33">
        <v>0</v>
      </c>
      <c r="T137" s="33">
        <f t="shared" si="130"/>
        <v>27</v>
      </c>
      <c r="U137" s="33">
        <f t="shared" si="130"/>
        <v>27</v>
      </c>
      <c r="V137" s="33">
        <f>SUM(U137/T137*100)</f>
        <v>100</v>
      </c>
      <c r="W137" s="33">
        <f t="shared" si="130"/>
        <v>392.9</v>
      </c>
      <c r="X137" s="33">
        <f t="shared" si="130"/>
        <v>0</v>
      </c>
      <c r="Y137" s="33">
        <v>0</v>
      </c>
      <c r="Z137" s="33">
        <f t="shared" si="130"/>
        <v>207.1</v>
      </c>
      <c r="AA137" s="33">
        <f t="shared" si="130"/>
        <v>0</v>
      </c>
      <c r="AB137" s="33">
        <v>0</v>
      </c>
      <c r="AC137" s="33">
        <f t="shared" si="130"/>
        <v>0</v>
      </c>
      <c r="AD137" s="33">
        <f t="shared" si="130"/>
        <v>0</v>
      </c>
      <c r="AE137" s="33">
        <v>0</v>
      </c>
      <c r="AF137" s="33">
        <f t="shared" si="130"/>
        <v>1135.4000000000001</v>
      </c>
      <c r="AG137" s="33">
        <f t="shared" si="130"/>
        <v>1032.3</v>
      </c>
      <c r="AH137" s="33">
        <f>SUM(AG137/AF137*100)</f>
        <v>90.919499735775915</v>
      </c>
      <c r="AI137" s="33">
        <f t="shared" si="130"/>
        <v>9370.9</v>
      </c>
      <c r="AJ137" s="33">
        <f t="shared" si="130"/>
        <v>0</v>
      </c>
      <c r="AK137" s="33">
        <v>0</v>
      </c>
      <c r="AL137" s="33">
        <f t="shared" si="130"/>
        <v>0</v>
      </c>
      <c r="AM137" s="33">
        <f t="shared" si="130"/>
        <v>0</v>
      </c>
      <c r="AN137" s="33">
        <v>0</v>
      </c>
      <c r="AO137" s="33">
        <f t="shared" si="130"/>
        <v>0</v>
      </c>
      <c r="AP137" s="33">
        <f>SUM(AP125+AP119+AP98)</f>
        <v>0</v>
      </c>
      <c r="AQ137" s="33">
        <v>0</v>
      </c>
      <c r="AR137" s="97"/>
      <c r="AS137" s="97"/>
      <c r="AT137" s="90"/>
      <c r="AU137" s="90"/>
      <c r="AV137" s="90"/>
    </row>
    <row r="138" spans="1:48" ht="17.7" customHeight="1">
      <c r="A138" s="115"/>
      <c r="B138" s="116"/>
      <c r="C138" s="117"/>
      <c r="D138" s="32" t="s">
        <v>44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0</v>
      </c>
      <c r="V138" s="33">
        <v>0</v>
      </c>
      <c r="W138" s="33">
        <v>0</v>
      </c>
      <c r="X138" s="33">
        <v>0</v>
      </c>
      <c r="Y138" s="33">
        <v>0</v>
      </c>
      <c r="Z138" s="33">
        <v>0</v>
      </c>
      <c r="AA138" s="33">
        <v>0</v>
      </c>
      <c r="AB138" s="33">
        <v>0</v>
      </c>
      <c r="AC138" s="33">
        <v>0</v>
      </c>
      <c r="AD138" s="33">
        <v>0</v>
      </c>
      <c r="AE138" s="33">
        <v>0</v>
      </c>
      <c r="AF138" s="33">
        <v>0</v>
      </c>
      <c r="AG138" s="33">
        <v>0</v>
      </c>
      <c r="AH138" s="33">
        <v>0</v>
      </c>
      <c r="AI138" s="33">
        <v>0</v>
      </c>
      <c r="AJ138" s="33">
        <v>0</v>
      </c>
      <c r="AK138" s="33">
        <v>0</v>
      </c>
      <c r="AL138" s="33">
        <v>0</v>
      </c>
      <c r="AM138" s="33">
        <v>0</v>
      </c>
      <c r="AN138" s="33">
        <v>0</v>
      </c>
      <c r="AO138" s="33">
        <v>0</v>
      </c>
      <c r="AP138" s="33">
        <f>SUM(AP126+AP120+AP99)</f>
        <v>0</v>
      </c>
      <c r="AQ138" s="33">
        <v>0</v>
      </c>
      <c r="AR138" s="111"/>
      <c r="AS138" s="111"/>
      <c r="AT138" s="90"/>
      <c r="AU138" s="90"/>
      <c r="AV138" s="90"/>
    </row>
    <row r="139" spans="1:48">
      <c r="A139" s="115"/>
      <c r="B139" s="116"/>
      <c r="C139" s="117"/>
      <c r="D139" s="34" t="s">
        <v>38</v>
      </c>
      <c r="E139" s="33">
        <v>0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0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0</v>
      </c>
      <c r="AB139" s="33">
        <v>0</v>
      </c>
      <c r="AC139" s="33">
        <v>0</v>
      </c>
      <c r="AD139" s="33">
        <v>0</v>
      </c>
      <c r="AE139" s="33">
        <v>0</v>
      </c>
      <c r="AF139" s="33">
        <v>0</v>
      </c>
      <c r="AG139" s="33">
        <v>0</v>
      </c>
      <c r="AH139" s="33">
        <v>0</v>
      </c>
      <c r="AI139" s="33">
        <v>0</v>
      </c>
      <c r="AJ139" s="33">
        <v>0</v>
      </c>
      <c r="AK139" s="33">
        <v>0</v>
      </c>
      <c r="AL139" s="33">
        <v>0</v>
      </c>
      <c r="AM139" s="33">
        <v>0</v>
      </c>
      <c r="AN139" s="33">
        <v>0</v>
      </c>
      <c r="AO139" s="33">
        <v>0</v>
      </c>
      <c r="AP139" s="33">
        <v>0</v>
      </c>
      <c r="AQ139" s="33">
        <v>0</v>
      </c>
      <c r="AR139" s="111"/>
      <c r="AS139" s="111"/>
      <c r="AT139" s="90"/>
      <c r="AU139" s="90"/>
      <c r="AV139" s="90"/>
    </row>
    <row r="140" spans="1:48">
      <c r="A140" s="115"/>
      <c r="B140" s="116"/>
      <c r="C140" s="117"/>
      <c r="D140" s="34" t="s">
        <v>29</v>
      </c>
      <c r="E140" s="33">
        <f>SUM(E19)</f>
        <v>11133.3</v>
      </c>
      <c r="F140" s="33">
        <f>SUM(F19)</f>
        <v>1443.4</v>
      </c>
      <c r="G140" s="33">
        <f>SUM(F140/E140*100)</f>
        <v>12.964709475178072</v>
      </c>
      <c r="H140" s="33">
        <f>SUM(H19)</f>
        <v>0</v>
      </c>
      <c r="I140" s="33">
        <f>SUM(I30)</f>
        <v>0</v>
      </c>
      <c r="J140" s="33">
        <v>0</v>
      </c>
      <c r="K140" s="33">
        <f>SUM(K19)</f>
        <v>0</v>
      </c>
      <c r="L140" s="33">
        <f>SUM(L30)</f>
        <v>0</v>
      </c>
      <c r="M140" s="33">
        <v>0</v>
      </c>
      <c r="N140" s="33">
        <f>SUM(N19)</f>
        <v>0</v>
      </c>
      <c r="O140" s="33">
        <f>SUM(O30)</f>
        <v>0</v>
      </c>
      <c r="P140" s="33">
        <v>0</v>
      </c>
      <c r="Q140" s="33">
        <f>SUM(Q19)</f>
        <v>0</v>
      </c>
      <c r="R140" s="33">
        <f>SUM(R30)</f>
        <v>0</v>
      </c>
      <c r="S140" s="33">
        <v>0</v>
      </c>
      <c r="T140" s="33">
        <f>SUM(T19)</f>
        <v>27</v>
      </c>
      <c r="U140" s="33">
        <f>SUM(U30)</f>
        <v>27</v>
      </c>
      <c r="V140" s="33">
        <f>SUM(U140/T140*100)</f>
        <v>100</v>
      </c>
      <c r="W140" s="33">
        <f>SUM(W19)</f>
        <v>392.9</v>
      </c>
      <c r="X140" s="33">
        <f>SUM(X30)</f>
        <v>0</v>
      </c>
      <c r="Y140" s="33">
        <v>0</v>
      </c>
      <c r="Z140" s="33">
        <f>SUM(Z19)</f>
        <v>207.1</v>
      </c>
      <c r="AA140" s="33">
        <f>SUM(AA30)</f>
        <v>0</v>
      </c>
      <c r="AB140" s="33">
        <v>0</v>
      </c>
      <c r="AC140" s="33">
        <f>SUM(AC19)</f>
        <v>0</v>
      </c>
      <c r="AD140" s="33">
        <f>SUM(AD30)</f>
        <v>0</v>
      </c>
      <c r="AE140" s="33">
        <v>0</v>
      </c>
      <c r="AF140" s="33">
        <f>SUM(AF19)</f>
        <v>1135.4000000000001</v>
      </c>
      <c r="AG140" s="33">
        <f>SUM(AG30)</f>
        <v>1032.3</v>
      </c>
      <c r="AH140" s="33">
        <f>SUM(AG140/AF140*100)</f>
        <v>90.919499735775915</v>
      </c>
      <c r="AI140" s="33">
        <f>SUM(AI19)</f>
        <v>9370.9</v>
      </c>
      <c r="AJ140" s="33">
        <f>SUM(AJ30)</f>
        <v>0</v>
      </c>
      <c r="AK140" s="33">
        <v>0</v>
      </c>
      <c r="AL140" s="33">
        <f>SUM(AL19)</f>
        <v>0</v>
      </c>
      <c r="AM140" s="33">
        <f>SUM(AM30)</f>
        <v>0</v>
      </c>
      <c r="AN140" s="33">
        <v>0</v>
      </c>
      <c r="AO140" s="33">
        <f>SUM(AO19)</f>
        <v>0</v>
      </c>
      <c r="AP140" s="33">
        <f>SUM(AP128+AP122+AP101)</f>
        <v>0</v>
      </c>
      <c r="AQ140" s="33">
        <v>0</v>
      </c>
      <c r="AR140" s="111"/>
      <c r="AS140" s="111"/>
      <c r="AT140" s="90"/>
      <c r="AU140" s="90"/>
      <c r="AV140" s="90"/>
    </row>
    <row r="141" spans="1:48" ht="38.049999999999997" customHeight="1">
      <c r="A141" s="115"/>
      <c r="B141" s="116"/>
      <c r="C141" s="117"/>
      <c r="D141" s="33" t="s">
        <v>73</v>
      </c>
      <c r="E141" s="41">
        <f>H141+K141+N141+Q141+T141+W141+Z141+AC141+AF141+AI141+AL141+AO141</f>
        <v>6480.1</v>
      </c>
      <c r="F141" s="41">
        <f>I141+L141+O141+R141+U141+X141+AA141+AD141+AG141+AJ141+AM141+AP141</f>
        <v>0</v>
      </c>
      <c r="G141" s="33">
        <f>SUM(F141/E141*100)</f>
        <v>0</v>
      </c>
      <c r="H141" s="38">
        <f>H21</f>
        <v>0</v>
      </c>
      <c r="I141" s="38">
        <f t="shared" ref="I141:AQ141" si="131">I21</f>
        <v>0</v>
      </c>
      <c r="J141" s="38">
        <f t="shared" si="131"/>
        <v>0</v>
      </c>
      <c r="K141" s="38">
        <f t="shared" si="131"/>
        <v>0</v>
      </c>
      <c r="L141" s="38">
        <f t="shared" si="131"/>
        <v>0</v>
      </c>
      <c r="M141" s="38">
        <f t="shared" si="131"/>
        <v>0</v>
      </c>
      <c r="N141" s="38">
        <f t="shared" si="131"/>
        <v>0</v>
      </c>
      <c r="O141" s="38">
        <f t="shared" si="131"/>
        <v>0</v>
      </c>
      <c r="P141" s="38">
        <f t="shared" si="131"/>
        <v>0</v>
      </c>
      <c r="Q141" s="38">
        <f t="shared" si="131"/>
        <v>0</v>
      </c>
      <c r="R141" s="38">
        <f t="shared" si="131"/>
        <v>0</v>
      </c>
      <c r="S141" s="38">
        <f t="shared" si="131"/>
        <v>0</v>
      </c>
      <c r="T141" s="38">
        <f t="shared" si="131"/>
        <v>0</v>
      </c>
      <c r="U141" s="38">
        <f t="shared" si="131"/>
        <v>0</v>
      </c>
      <c r="V141" s="38">
        <f t="shared" si="131"/>
        <v>0</v>
      </c>
      <c r="W141" s="38">
        <f t="shared" si="131"/>
        <v>6480.1</v>
      </c>
      <c r="X141" s="38">
        <f t="shared" si="131"/>
        <v>0</v>
      </c>
      <c r="Y141" s="38">
        <f t="shared" si="131"/>
        <v>0</v>
      </c>
      <c r="Z141" s="38">
        <f t="shared" si="131"/>
        <v>0</v>
      </c>
      <c r="AA141" s="38">
        <f t="shared" si="131"/>
        <v>0</v>
      </c>
      <c r="AB141" s="38">
        <f t="shared" si="131"/>
        <v>0</v>
      </c>
      <c r="AC141" s="38">
        <f t="shared" si="131"/>
        <v>0</v>
      </c>
      <c r="AD141" s="38">
        <f t="shared" si="131"/>
        <v>0</v>
      </c>
      <c r="AE141" s="38">
        <f t="shared" si="131"/>
        <v>0</v>
      </c>
      <c r="AF141" s="38">
        <f t="shared" si="131"/>
        <v>0</v>
      </c>
      <c r="AG141" s="38">
        <f t="shared" si="131"/>
        <v>0</v>
      </c>
      <c r="AH141" s="38">
        <f t="shared" si="131"/>
        <v>0</v>
      </c>
      <c r="AI141" s="38">
        <f t="shared" si="131"/>
        <v>0</v>
      </c>
      <c r="AJ141" s="38">
        <f t="shared" si="131"/>
        <v>0</v>
      </c>
      <c r="AK141" s="38">
        <f t="shared" si="131"/>
        <v>0</v>
      </c>
      <c r="AL141" s="38">
        <f t="shared" si="131"/>
        <v>0</v>
      </c>
      <c r="AM141" s="38">
        <f t="shared" si="131"/>
        <v>0</v>
      </c>
      <c r="AN141" s="38">
        <f t="shared" si="131"/>
        <v>0</v>
      </c>
      <c r="AO141" s="38">
        <f t="shared" si="131"/>
        <v>0</v>
      </c>
      <c r="AP141" s="38">
        <f t="shared" si="131"/>
        <v>0</v>
      </c>
      <c r="AQ141" s="38">
        <f t="shared" si="131"/>
        <v>0</v>
      </c>
      <c r="AR141" s="111"/>
      <c r="AS141" s="111"/>
      <c r="AT141" s="90"/>
      <c r="AU141" s="90"/>
      <c r="AV141" s="90"/>
    </row>
    <row r="142" spans="1:48" ht="23.1">
      <c r="A142" s="115"/>
      <c r="B142" s="116"/>
      <c r="C142" s="117"/>
      <c r="D142" s="39" t="s">
        <v>45</v>
      </c>
      <c r="E142" s="33">
        <v>0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>
        <v>0</v>
      </c>
      <c r="AC142" s="33">
        <v>0</v>
      </c>
      <c r="AD142" s="33">
        <v>0</v>
      </c>
      <c r="AE142" s="33">
        <v>0</v>
      </c>
      <c r="AF142" s="33">
        <v>0</v>
      </c>
      <c r="AG142" s="33">
        <v>0</v>
      </c>
      <c r="AH142" s="33">
        <v>0</v>
      </c>
      <c r="AI142" s="33">
        <v>0</v>
      </c>
      <c r="AJ142" s="33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111"/>
      <c r="AS142" s="111"/>
      <c r="AT142" s="90"/>
      <c r="AU142" s="90"/>
      <c r="AV142" s="90"/>
    </row>
    <row r="143" spans="1:48">
      <c r="A143" s="143" t="s">
        <v>57</v>
      </c>
      <c r="B143" s="143"/>
      <c r="C143" s="143"/>
      <c r="D143" s="68" t="s">
        <v>40</v>
      </c>
      <c r="E143" s="33">
        <f>E144+E145+E146</f>
        <v>163183.20000000001</v>
      </c>
      <c r="F143" s="33">
        <f>F144+F145+F146</f>
        <v>63671.602419999996</v>
      </c>
      <c r="G143" s="33">
        <f>SUM(F143/E143*100)</f>
        <v>39.018478875276372</v>
      </c>
      <c r="H143" s="33">
        <f>H144+H145+H146</f>
        <v>1062.3</v>
      </c>
      <c r="I143" s="33">
        <f>I144+I145+I146</f>
        <v>1062.2725500000001</v>
      </c>
      <c r="J143" s="33">
        <f>SUM(I143/H143*100)</f>
        <v>99.997415984185281</v>
      </c>
      <c r="K143" s="33">
        <f>K144+K145+K146</f>
        <v>1479.2</v>
      </c>
      <c r="L143" s="33">
        <f>L144+L145+L146</f>
        <v>1457.3000000000002</v>
      </c>
      <c r="M143" s="33">
        <f>SUM(L143/K143*100)</f>
        <v>98.519469983775025</v>
      </c>
      <c r="N143" s="33">
        <f>N144+N145+N146</f>
        <v>1236.3</v>
      </c>
      <c r="O143" s="33">
        <f>O144+O145+O146</f>
        <v>1181.3000000000002</v>
      </c>
      <c r="P143" s="33">
        <f>SUM(O143/N143*100)</f>
        <v>95.551241608023957</v>
      </c>
      <c r="Q143" s="33">
        <f t="shared" ref="Q143:AP143" si="132">Q144+Q145+Q146</f>
        <v>1803.6499999999999</v>
      </c>
      <c r="R143" s="33">
        <f t="shared" si="132"/>
        <v>1777.1722</v>
      </c>
      <c r="S143" s="33">
        <f>SUM(R143/Q143*100)</f>
        <v>98.531987913397828</v>
      </c>
      <c r="T143" s="33">
        <f t="shared" si="132"/>
        <v>1412.4499999999998</v>
      </c>
      <c r="U143" s="33">
        <f t="shared" si="132"/>
        <v>1412.4097400000001</v>
      </c>
      <c r="V143" s="33">
        <f>SUM(U143/T143*100)</f>
        <v>99.997149633615365</v>
      </c>
      <c r="W143" s="33">
        <f t="shared" si="132"/>
        <v>19525.819999999996</v>
      </c>
      <c r="X143" s="33">
        <f t="shared" si="132"/>
        <v>19053.497340000002</v>
      </c>
      <c r="Y143" s="33">
        <f>SUM(X143/W143*100)</f>
        <v>97.581035469957243</v>
      </c>
      <c r="Z143" s="33">
        <f t="shared" si="132"/>
        <v>17735.920000000002</v>
      </c>
      <c r="AA143" s="33">
        <f t="shared" si="132"/>
        <v>8786.9596400000009</v>
      </c>
      <c r="AB143" s="33">
        <f>AA143/Z143*100</f>
        <v>49.543297669362509</v>
      </c>
      <c r="AC143" s="33">
        <f t="shared" si="132"/>
        <v>17213.12</v>
      </c>
      <c r="AD143" s="33">
        <f t="shared" si="132"/>
        <v>15612.55862</v>
      </c>
      <c r="AE143" s="33">
        <f>AD143/AC143*100</f>
        <v>90.701503388113252</v>
      </c>
      <c r="AF143" s="33">
        <f t="shared" si="132"/>
        <v>27331.42</v>
      </c>
      <c r="AG143" s="33">
        <f t="shared" si="132"/>
        <v>13712.192329999998</v>
      </c>
      <c r="AH143" s="33">
        <f>AG143/AF143*100</f>
        <v>50.170069209722726</v>
      </c>
      <c r="AI143" s="33">
        <f t="shared" si="132"/>
        <v>52041.719999999994</v>
      </c>
      <c r="AJ143" s="33">
        <f t="shared" si="132"/>
        <v>0</v>
      </c>
      <c r="AK143" s="33">
        <f>AJ143/AI143*100</f>
        <v>0</v>
      </c>
      <c r="AL143" s="33">
        <f t="shared" si="132"/>
        <v>20636.3</v>
      </c>
      <c r="AM143" s="33">
        <f t="shared" si="132"/>
        <v>0</v>
      </c>
      <c r="AN143" s="33">
        <f>AM143/AL143*100</f>
        <v>0</v>
      </c>
      <c r="AO143" s="33">
        <f t="shared" si="132"/>
        <v>1705</v>
      </c>
      <c r="AP143" s="33">
        <f t="shared" si="132"/>
        <v>0</v>
      </c>
      <c r="AQ143" s="33">
        <f>AP143/AO143*100</f>
        <v>0</v>
      </c>
      <c r="AR143" s="97"/>
      <c r="AS143" s="97"/>
      <c r="AT143" s="90"/>
      <c r="AU143" s="90"/>
      <c r="AV143" s="90"/>
    </row>
    <row r="144" spans="1:48" ht="15.65" customHeight="1">
      <c r="A144" s="143"/>
      <c r="B144" s="143"/>
      <c r="C144" s="143"/>
      <c r="D144" s="68" t="s">
        <v>44</v>
      </c>
      <c r="E144" s="33">
        <f>E132</f>
        <v>0</v>
      </c>
      <c r="F144" s="33">
        <f>F132</f>
        <v>0</v>
      </c>
      <c r="G144" s="33">
        <v>0</v>
      </c>
      <c r="H144" s="33">
        <f>H132</f>
        <v>0</v>
      </c>
      <c r="I144" s="33">
        <f>I132</f>
        <v>0</v>
      </c>
      <c r="J144" s="33">
        <v>0</v>
      </c>
      <c r="K144" s="33">
        <f>K132</f>
        <v>0</v>
      </c>
      <c r="L144" s="33">
        <f>L132</f>
        <v>0</v>
      </c>
      <c r="M144" s="33">
        <v>0</v>
      </c>
      <c r="N144" s="33">
        <f>N132</f>
        <v>0</v>
      </c>
      <c r="O144" s="33">
        <f>O132</f>
        <v>0</v>
      </c>
      <c r="P144" s="33">
        <v>0</v>
      </c>
      <c r="Q144" s="33">
        <f>Q132</f>
        <v>0</v>
      </c>
      <c r="R144" s="33">
        <f>R132</f>
        <v>0</v>
      </c>
      <c r="S144" s="33">
        <v>0</v>
      </c>
      <c r="T144" s="33">
        <f>T132</f>
        <v>0</v>
      </c>
      <c r="U144" s="33">
        <f>U132</f>
        <v>0</v>
      </c>
      <c r="V144" s="33">
        <v>0</v>
      </c>
      <c r="W144" s="33">
        <f>W132</f>
        <v>0</v>
      </c>
      <c r="X144" s="33">
        <f>X132</f>
        <v>0</v>
      </c>
      <c r="Y144" s="33">
        <v>0</v>
      </c>
      <c r="Z144" s="33">
        <f>Z132</f>
        <v>0</v>
      </c>
      <c r="AA144" s="33">
        <f>AA132</f>
        <v>0</v>
      </c>
      <c r="AB144" s="33">
        <v>0</v>
      </c>
      <c r="AC144" s="33">
        <f>AC132</f>
        <v>0</v>
      </c>
      <c r="AD144" s="33">
        <f>AD132</f>
        <v>0</v>
      </c>
      <c r="AE144" s="33">
        <v>0</v>
      </c>
      <c r="AF144" s="33">
        <f>AF132</f>
        <v>0</v>
      </c>
      <c r="AG144" s="33">
        <f>AG132</f>
        <v>0</v>
      </c>
      <c r="AH144" s="33">
        <v>0</v>
      </c>
      <c r="AI144" s="33">
        <f>AI132</f>
        <v>0</v>
      </c>
      <c r="AJ144" s="33">
        <f>AJ132</f>
        <v>0</v>
      </c>
      <c r="AK144" s="33">
        <v>0</v>
      </c>
      <c r="AL144" s="33">
        <f>AL132</f>
        <v>0</v>
      </c>
      <c r="AM144" s="33">
        <f>AM132</f>
        <v>0</v>
      </c>
      <c r="AN144" s="33">
        <v>0</v>
      </c>
      <c r="AO144" s="33">
        <f>AO132</f>
        <v>0</v>
      </c>
      <c r="AP144" s="33">
        <v>0</v>
      </c>
      <c r="AQ144" s="33">
        <v>0</v>
      </c>
      <c r="AR144" s="111"/>
      <c r="AS144" s="111"/>
      <c r="AT144" s="90"/>
      <c r="AU144" s="90"/>
      <c r="AV144" s="90"/>
    </row>
    <row r="145" spans="1:48">
      <c r="A145" s="143"/>
      <c r="B145" s="143"/>
      <c r="C145" s="143"/>
      <c r="D145" s="33" t="s">
        <v>38</v>
      </c>
      <c r="E145" s="33">
        <f>E133</f>
        <v>26647.899999999998</v>
      </c>
      <c r="F145" s="33">
        <f>F133</f>
        <v>5633.7</v>
      </c>
      <c r="G145" s="33">
        <f>SUM(F145/E145*100)</f>
        <v>21.141253156909176</v>
      </c>
      <c r="H145" s="33">
        <f>H133</f>
        <v>0</v>
      </c>
      <c r="I145" s="33">
        <f>I133</f>
        <v>0</v>
      </c>
      <c r="J145" s="33">
        <v>0</v>
      </c>
      <c r="K145" s="33">
        <f>K133</f>
        <v>0</v>
      </c>
      <c r="L145" s="33">
        <f>L133</f>
        <v>0</v>
      </c>
      <c r="M145" s="33">
        <v>0</v>
      </c>
      <c r="N145" s="33">
        <f>N133</f>
        <v>0</v>
      </c>
      <c r="O145" s="33">
        <f>O133</f>
        <v>0</v>
      </c>
      <c r="P145" s="33">
        <v>0</v>
      </c>
      <c r="Q145" s="33">
        <f>Q133</f>
        <v>0</v>
      </c>
      <c r="R145" s="33">
        <f>R133</f>
        <v>0</v>
      </c>
      <c r="S145" s="33">
        <v>0</v>
      </c>
      <c r="T145" s="33">
        <f>T133</f>
        <v>0</v>
      </c>
      <c r="U145" s="33">
        <f>U133</f>
        <v>0</v>
      </c>
      <c r="V145" s="33">
        <v>0</v>
      </c>
      <c r="W145" s="33">
        <f>W133</f>
        <v>0</v>
      </c>
      <c r="X145" s="33">
        <f>X133</f>
        <v>0</v>
      </c>
      <c r="Y145" s="33">
        <v>0</v>
      </c>
      <c r="Z145" s="33">
        <f>Z133</f>
        <v>5856.3</v>
      </c>
      <c r="AA145" s="33">
        <f>AA133</f>
        <v>5633.7</v>
      </c>
      <c r="AB145" s="33">
        <f>AA145/Z145*100</f>
        <v>96.198965216945837</v>
      </c>
      <c r="AC145" s="33">
        <f>AC133</f>
        <v>0</v>
      </c>
      <c r="AD145" s="33">
        <f>AD133</f>
        <v>0</v>
      </c>
      <c r="AE145" s="33">
        <v>0</v>
      </c>
      <c r="AF145" s="33">
        <f>AF133</f>
        <v>0</v>
      </c>
      <c r="AG145" s="33">
        <f>AG133</f>
        <v>0</v>
      </c>
      <c r="AH145" s="33">
        <v>0</v>
      </c>
      <c r="AI145" s="33">
        <f>AI133</f>
        <v>20791.599999999999</v>
      </c>
      <c r="AJ145" s="33">
        <f>AJ133</f>
        <v>0</v>
      </c>
      <c r="AK145" s="33">
        <v>0</v>
      </c>
      <c r="AL145" s="33">
        <f>AL133</f>
        <v>0</v>
      </c>
      <c r="AM145" s="33">
        <f>AM133</f>
        <v>0</v>
      </c>
      <c r="AN145" s="33">
        <v>0</v>
      </c>
      <c r="AO145" s="33">
        <f>AO133</f>
        <v>0</v>
      </c>
      <c r="AP145" s="33">
        <f>AP133</f>
        <v>0</v>
      </c>
      <c r="AQ145" s="33">
        <v>0</v>
      </c>
      <c r="AR145" s="111"/>
      <c r="AS145" s="111"/>
      <c r="AT145" s="90"/>
      <c r="AU145" s="90"/>
      <c r="AV145" s="90"/>
    </row>
    <row r="146" spans="1:48">
      <c r="A146" s="143"/>
      <c r="B146" s="143"/>
      <c r="C146" s="143"/>
      <c r="D146" s="33" t="s">
        <v>29</v>
      </c>
      <c r="E146" s="33">
        <f>E134-E140</f>
        <v>136535.30000000002</v>
      </c>
      <c r="F146" s="33">
        <f>F134-F140</f>
        <v>58037.902419999999</v>
      </c>
      <c r="G146" s="33">
        <f>SUM(F146/E146*100)</f>
        <v>42.507617019188437</v>
      </c>
      <c r="H146" s="33">
        <f>H134-H140</f>
        <v>1062.3</v>
      </c>
      <c r="I146" s="33">
        <f t="shared" ref="I146:AP146" si="133">I134-I140</f>
        <v>1062.2725500000001</v>
      </c>
      <c r="J146" s="33">
        <f>SUM(I146/H146*100)</f>
        <v>99.997415984185281</v>
      </c>
      <c r="K146" s="33">
        <f t="shared" si="133"/>
        <v>1479.2</v>
      </c>
      <c r="L146" s="33">
        <f t="shared" si="133"/>
        <v>1457.3000000000002</v>
      </c>
      <c r="M146" s="33">
        <f>SUM(L146/K146*100)</f>
        <v>98.519469983775025</v>
      </c>
      <c r="N146" s="33">
        <f t="shared" si="133"/>
        <v>1236.3</v>
      </c>
      <c r="O146" s="33">
        <f t="shared" si="133"/>
        <v>1181.3000000000002</v>
      </c>
      <c r="P146" s="33">
        <f>SUM(O146/N146*100)</f>
        <v>95.551241608023957</v>
      </c>
      <c r="Q146" s="33">
        <f t="shared" si="133"/>
        <v>1803.6499999999999</v>
      </c>
      <c r="R146" s="33">
        <f t="shared" si="133"/>
        <v>1777.1722</v>
      </c>
      <c r="S146" s="33">
        <f>SUM(R146/Q146*100)</f>
        <v>98.531987913397828</v>
      </c>
      <c r="T146" s="33">
        <f t="shared" si="133"/>
        <v>1412.4499999999998</v>
      </c>
      <c r="U146" s="33">
        <f t="shared" si="133"/>
        <v>1412.4097400000001</v>
      </c>
      <c r="V146" s="33">
        <f>SUM(U146/T146*100)</f>
        <v>99.997149633615365</v>
      </c>
      <c r="W146" s="33">
        <f t="shared" si="133"/>
        <v>19525.819999999996</v>
      </c>
      <c r="X146" s="33">
        <f t="shared" si="133"/>
        <v>19053.497340000002</v>
      </c>
      <c r="Y146" s="33">
        <f>SUM(X146/W146*100)</f>
        <v>97.581035469957243</v>
      </c>
      <c r="Z146" s="33">
        <f t="shared" si="133"/>
        <v>11879.62</v>
      </c>
      <c r="AA146" s="33">
        <f t="shared" si="133"/>
        <v>3153.2596400000002</v>
      </c>
      <c r="AB146" s="33">
        <f>AA146/Z146*100</f>
        <v>26.543438594837209</v>
      </c>
      <c r="AC146" s="33">
        <f t="shared" si="133"/>
        <v>17213.12</v>
      </c>
      <c r="AD146" s="33">
        <f t="shared" si="133"/>
        <v>15612.55862</v>
      </c>
      <c r="AE146" s="33">
        <f>AD146/AC146*100</f>
        <v>90.701503388113252</v>
      </c>
      <c r="AF146" s="33">
        <f t="shared" si="133"/>
        <v>27331.42</v>
      </c>
      <c r="AG146" s="33">
        <f t="shared" si="133"/>
        <v>13712.192329999998</v>
      </c>
      <c r="AH146" s="33">
        <f>AG146/AF146*100</f>
        <v>50.170069209722726</v>
      </c>
      <c r="AI146" s="33">
        <f t="shared" si="133"/>
        <v>31250.119999999995</v>
      </c>
      <c r="AJ146" s="33">
        <f t="shared" si="133"/>
        <v>0</v>
      </c>
      <c r="AK146" s="33">
        <f>AJ146/AI146*100</f>
        <v>0</v>
      </c>
      <c r="AL146" s="33">
        <f t="shared" si="133"/>
        <v>20636.3</v>
      </c>
      <c r="AM146" s="33">
        <f t="shared" si="133"/>
        <v>0</v>
      </c>
      <c r="AN146" s="33">
        <f>AM146/AL146*100</f>
        <v>0</v>
      </c>
      <c r="AO146" s="33">
        <f t="shared" si="133"/>
        <v>1705</v>
      </c>
      <c r="AP146" s="33">
        <f t="shared" si="133"/>
        <v>0</v>
      </c>
      <c r="AQ146" s="33">
        <f>AP146/AO146*100</f>
        <v>0</v>
      </c>
      <c r="AR146" s="111"/>
      <c r="AS146" s="111"/>
      <c r="AT146" s="90"/>
      <c r="AU146" s="90"/>
      <c r="AV146" s="90"/>
    </row>
    <row r="147" spans="1:48" ht="38.049999999999997" customHeight="1">
      <c r="A147" s="143"/>
      <c r="B147" s="143"/>
      <c r="C147" s="143"/>
      <c r="D147" s="33" t="s">
        <v>73</v>
      </c>
      <c r="E147" s="33">
        <f>H147+K147+N147+Q147+T147+W147+Z147+AC147+AF147+AI147+AL147+AO147</f>
        <v>12880.3</v>
      </c>
      <c r="F147" s="33">
        <f>I147+L147+O147+R147+U147+X147+AA147+AD147+AG147+AJ147+AM147+AP147</f>
        <v>12880.2</v>
      </c>
      <c r="G147" s="33">
        <f>SUM(F147/E147*100)</f>
        <v>99.999223620567861</v>
      </c>
      <c r="H147" s="38">
        <f>H136-H141</f>
        <v>0</v>
      </c>
      <c r="I147" s="38">
        <f>I136-I141</f>
        <v>0</v>
      </c>
      <c r="J147" s="33">
        <v>0</v>
      </c>
      <c r="K147" s="38">
        <f>K136-K141</f>
        <v>0</v>
      </c>
      <c r="L147" s="38">
        <f>L136-L141</f>
        <v>0</v>
      </c>
      <c r="M147" s="33">
        <v>0</v>
      </c>
      <c r="N147" s="38">
        <f>N136-N141</f>
        <v>424.1</v>
      </c>
      <c r="O147" s="38">
        <f>O136-O141</f>
        <v>384.9</v>
      </c>
      <c r="P147" s="33">
        <f>SUM(O147/N147*100)</f>
        <v>90.756896958264548</v>
      </c>
      <c r="Q147" s="38">
        <f t="shared" ref="Q147:AN147" si="134">Q136-Q141</f>
        <v>0</v>
      </c>
      <c r="R147" s="38">
        <f t="shared" si="134"/>
        <v>39.1</v>
      </c>
      <c r="S147" s="38">
        <f t="shared" si="134"/>
        <v>0</v>
      </c>
      <c r="T147" s="38">
        <f t="shared" si="134"/>
        <v>0</v>
      </c>
      <c r="U147" s="38">
        <f t="shared" si="134"/>
        <v>0</v>
      </c>
      <c r="V147" s="38">
        <v>0</v>
      </c>
      <c r="W147" s="38">
        <f t="shared" si="134"/>
        <v>0</v>
      </c>
      <c r="X147" s="38">
        <f t="shared" si="134"/>
        <v>0</v>
      </c>
      <c r="Y147" s="38">
        <f t="shared" si="134"/>
        <v>0</v>
      </c>
      <c r="Z147" s="38">
        <f t="shared" si="134"/>
        <v>6599.9</v>
      </c>
      <c r="AA147" s="38">
        <f t="shared" si="134"/>
        <v>6377.3</v>
      </c>
      <c r="AB147" s="38">
        <f t="shared" si="134"/>
        <v>96.627221624570083</v>
      </c>
      <c r="AC147" s="38">
        <f t="shared" si="134"/>
        <v>0</v>
      </c>
      <c r="AD147" s="38">
        <f t="shared" si="134"/>
        <v>0</v>
      </c>
      <c r="AE147" s="38">
        <f t="shared" si="134"/>
        <v>0</v>
      </c>
      <c r="AF147" s="38">
        <f t="shared" si="134"/>
        <v>5856.3</v>
      </c>
      <c r="AG147" s="38">
        <f t="shared" si="134"/>
        <v>6078.9</v>
      </c>
      <c r="AH147" s="33">
        <f>AG147/AF147*100</f>
        <v>103.80103478305413</v>
      </c>
      <c r="AI147" s="38">
        <v>0</v>
      </c>
      <c r="AJ147" s="38">
        <f t="shared" si="134"/>
        <v>0</v>
      </c>
      <c r="AK147" s="38">
        <f t="shared" si="134"/>
        <v>0</v>
      </c>
      <c r="AL147" s="38">
        <f t="shared" si="134"/>
        <v>0</v>
      </c>
      <c r="AM147" s="38">
        <f t="shared" si="134"/>
        <v>0</v>
      </c>
      <c r="AN147" s="38">
        <f t="shared" si="134"/>
        <v>0</v>
      </c>
      <c r="AO147" s="38">
        <f>AO136-AO141</f>
        <v>0</v>
      </c>
      <c r="AP147" s="38">
        <f>AP136-AP141</f>
        <v>0</v>
      </c>
      <c r="AQ147" s="33">
        <v>0</v>
      </c>
      <c r="AR147" s="111"/>
      <c r="AS147" s="111"/>
      <c r="AT147" s="90"/>
      <c r="AU147" s="90"/>
      <c r="AV147" s="90"/>
    </row>
    <row r="148" spans="1:48" ht="23.1">
      <c r="A148" s="143"/>
      <c r="B148" s="143"/>
      <c r="C148" s="143"/>
      <c r="D148" s="33" t="s">
        <v>45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f t="shared" ref="Q148:AO148" si="135">Q136</f>
        <v>0</v>
      </c>
      <c r="R148" s="33">
        <v>0</v>
      </c>
      <c r="S148" s="33">
        <v>0</v>
      </c>
      <c r="T148" s="33">
        <v>0</v>
      </c>
      <c r="U148" s="33">
        <f t="shared" si="135"/>
        <v>0</v>
      </c>
      <c r="V148" s="33">
        <v>0</v>
      </c>
      <c r="W148" s="33">
        <v>0</v>
      </c>
      <c r="X148" s="33">
        <f t="shared" si="135"/>
        <v>0</v>
      </c>
      <c r="Y148" s="33">
        <v>0</v>
      </c>
      <c r="Z148" s="33">
        <v>0</v>
      </c>
      <c r="AA148" s="33">
        <v>0</v>
      </c>
      <c r="AB148" s="33">
        <v>0</v>
      </c>
      <c r="AC148" s="33">
        <f t="shared" si="135"/>
        <v>0</v>
      </c>
      <c r="AD148" s="33">
        <f t="shared" si="135"/>
        <v>0</v>
      </c>
      <c r="AE148" s="33">
        <v>0</v>
      </c>
      <c r="AF148" s="33">
        <v>0</v>
      </c>
      <c r="AG148" s="33">
        <v>0</v>
      </c>
      <c r="AH148" s="33">
        <v>0</v>
      </c>
      <c r="AI148" s="33">
        <v>0</v>
      </c>
      <c r="AJ148" s="33">
        <f t="shared" si="135"/>
        <v>0</v>
      </c>
      <c r="AK148" s="33">
        <v>0</v>
      </c>
      <c r="AL148" s="33">
        <f t="shared" si="135"/>
        <v>0</v>
      </c>
      <c r="AM148" s="33">
        <f t="shared" si="135"/>
        <v>0</v>
      </c>
      <c r="AN148" s="33">
        <v>0</v>
      </c>
      <c r="AO148" s="33">
        <f t="shared" si="135"/>
        <v>0</v>
      </c>
      <c r="AP148" s="33">
        <v>0</v>
      </c>
      <c r="AQ148" s="33">
        <v>0</v>
      </c>
      <c r="AR148" s="145"/>
      <c r="AS148" s="145"/>
      <c r="AT148" s="90"/>
      <c r="AU148" s="90"/>
      <c r="AV148" s="90"/>
    </row>
    <row r="149" spans="1:48">
      <c r="A149" s="113" t="s">
        <v>2</v>
      </c>
      <c r="B149" s="113"/>
      <c r="C149" s="113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83"/>
      <c r="AS149" s="83"/>
      <c r="AT149" s="90"/>
      <c r="AU149" s="90"/>
      <c r="AV149" s="90"/>
    </row>
    <row r="150" spans="1:48">
      <c r="A150" s="143" t="s">
        <v>58</v>
      </c>
      <c r="B150" s="143"/>
      <c r="C150" s="143"/>
      <c r="D150" s="68" t="s">
        <v>40</v>
      </c>
      <c r="E150" s="33">
        <f>E151+E152+E153</f>
        <v>20516.600000000002</v>
      </c>
      <c r="F150" s="33">
        <f>F151+F152+F153</f>
        <v>14871.260000000002</v>
      </c>
      <c r="G150" s="33">
        <f>F150/E150*100</f>
        <v>72.4840373161245</v>
      </c>
      <c r="H150" s="33">
        <f>H151+H152+H153</f>
        <v>1060.7</v>
      </c>
      <c r="I150" s="33">
        <f>I151+I152+I153</f>
        <v>1060.7</v>
      </c>
      <c r="J150" s="33">
        <f>I150/H150*100</f>
        <v>100</v>
      </c>
      <c r="K150" s="33">
        <f>K151+K152+K153</f>
        <v>1182.2</v>
      </c>
      <c r="L150" s="33">
        <f>L151+L152+L153</f>
        <v>1159.9000000000001</v>
      </c>
      <c r="M150" s="33">
        <f>L150/K150*100</f>
        <v>98.113686347487743</v>
      </c>
      <c r="N150" s="33">
        <f>N151+N152+N153</f>
        <v>851.90000000000009</v>
      </c>
      <c r="O150" s="33">
        <f>O151+O152+O153</f>
        <v>797.30000000000018</v>
      </c>
      <c r="P150" s="33">
        <f>O150/N150*100</f>
        <v>93.590797041906342</v>
      </c>
      <c r="Q150" s="33">
        <f t="shared" ref="Q150:AN150" si="136">Q151+Q152+Q153</f>
        <v>1470.35</v>
      </c>
      <c r="R150" s="33">
        <f t="shared" si="136"/>
        <v>1443.9</v>
      </c>
      <c r="S150" s="33">
        <f>R150/Q150*100</f>
        <v>98.201108579589899</v>
      </c>
      <c r="T150" s="33">
        <f t="shared" si="136"/>
        <v>1273.3499999999999</v>
      </c>
      <c r="U150" s="33">
        <f t="shared" si="136"/>
        <v>1273.3000000000002</v>
      </c>
      <c r="V150" s="33">
        <f>U150/T150*100</f>
        <v>99.996073349825281</v>
      </c>
      <c r="W150" s="33">
        <f t="shared" si="136"/>
        <v>2326.7199999999962</v>
      </c>
      <c r="X150" s="33">
        <f t="shared" si="136"/>
        <v>2303.4000000000024</v>
      </c>
      <c r="Y150" s="33">
        <f>X150/W150*100</f>
        <v>98.997730711044142</v>
      </c>
      <c r="Z150" s="33">
        <f t="shared" si="136"/>
        <v>3106.8200000000015</v>
      </c>
      <c r="AA150" s="33">
        <f t="shared" si="136"/>
        <v>-3391.08</v>
      </c>
      <c r="AB150" s="33">
        <f t="shared" si="136"/>
        <v>-470.35354022689819</v>
      </c>
      <c r="AC150" s="33">
        <f t="shared" si="136"/>
        <v>2344.1199999999981</v>
      </c>
      <c r="AD150" s="33">
        <f t="shared" si="136"/>
        <v>2284.3200000000002</v>
      </c>
      <c r="AE150" s="33">
        <f t="shared" si="136"/>
        <v>-338.60509367287631</v>
      </c>
      <c r="AF150" s="33">
        <f t="shared" si="136"/>
        <v>2363.8200000000024</v>
      </c>
      <c r="AG150" s="33">
        <f t="shared" si="136"/>
        <v>2305.8199999999988</v>
      </c>
      <c r="AH150" s="33">
        <f t="shared" si="136"/>
        <v>-248.66917113467548</v>
      </c>
      <c r="AI150" s="33">
        <f t="shared" si="136"/>
        <v>2060.8200000000033</v>
      </c>
      <c r="AJ150" s="33">
        <f t="shared" si="136"/>
        <v>0</v>
      </c>
      <c r="AK150" s="33">
        <f t="shared" si="136"/>
        <v>0</v>
      </c>
      <c r="AL150" s="33">
        <f>AL151+AL152+AL153</f>
        <v>1230.5</v>
      </c>
      <c r="AM150" s="33">
        <f t="shared" si="136"/>
        <v>0</v>
      </c>
      <c r="AN150" s="33">
        <f t="shared" si="136"/>
        <v>0</v>
      </c>
      <c r="AO150" s="33">
        <f>AO151+AO152+AO153</f>
        <v>1245.3000000000002</v>
      </c>
      <c r="AP150" s="33">
        <f>SUM(AP138+AP132+AP109)</f>
        <v>0</v>
      </c>
      <c r="AQ150" s="33">
        <f>AP150/AO150*100</f>
        <v>0</v>
      </c>
      <c r="AR150" s="97"/>
      <c r="AS150" s="97"/>
      <c r="AT150" s="90"/>
      <c r="AU150" s="90"/>
      <c r="AV150" s="90"/>
    </row>
    <row r="151" spans="1:48" ht="17.149999999999999" customHeight="1">
      <c r="A151" s="143"/>
      <c r="B151" s="143"/>
      <c r="C151" s="143"/>
      <c r="D151" s="68" t="s">
        <v>44</v>
      </c>
      <c r="E151" s="33">
        <f>E99+E104+E120</f>
        <v>0</v>
      </c>
      <c r="F151" s="33">
        <f>F99+F104+F120</f>
        <v>0</v>
      </c>
      <c r="G151" s="33">
        <v>0</v>
      </c>
      <c r="H151" s="33">
        <f>H99+H104+H120</f>
        <v>0</v>
      </c>
      <c r="I151" s="33">
        <f>I99+I104+I120</f>
        <v>0</v>
      </c>
      <c r="J151" s="33">
        <v>0</v>
      </c>
      <c r="K151" s="33">
        <f>K99+K104+K120</f>
        <v>0</v>
      </c>
      <c r="L151" s="33">
        <f>L99+L104+L120</f>
        <v>0</v>
      </c>
      <c r="M151" s="33">
        <v>0</v>
      </c>
      <c r="N151" s="33">
        <f>N99+N104+N120</f>
        <v>0</v>
      </c>
      <c r="O151" s="33">
        <f>O99+O104+O120</f>
        <v>0</v>
      </c>
      <c r="P151" s="33">
        <v>0</v>
      </c>
      <c r="Q151" s="33">
        <f t="shared" ref="Q151:AO151" si="137">Q99+Q104+Q120</f>
        <v>0</v>
      </c>
      <c r="R151" s="33">
        <f t="shared" si="137"/>
        <v>0</v>
      </c>
      <c r="S151" s="33">
        <f t="shared" si="137"/>
        <v>0</v>
      </c>
      <c r="T151" s="33">
        <f t="shared" si="137"/>
        <v>0</v>
      </c>
      <c r="U151" s="33">
        <f t="shared" si="137"/>
        <v>0</v>
      </c>
      <c r="V151" s="33">
        <f t="shared" si="137"/>
        <v>0</v>
      </c>
      <c r="W151" s="33">
        <f t="shared" si="137"/>
        <v>0</v>
      </c>
      <c r="X151" s="33">
        <f t="shared" si="137"/>
        <v>0</v>
      </c>
      <c r="Y151" s="33">
        <f t="shared" si="137"/>
        <v>0</v>
      </c>
      <c r="Z151" s="33">
        <f t="shared" si="137"/>
        <v>0</v>
      </c>
      <c r="AA151" s="33">
        <f t="shared" si="137"/>
        <v>0</v>
      </c>
      <c r="AB151" s="33">
        <f t="shared" si="137"/>
        <v>0</v>
      </c>
      <c r="AC151" s="33">
        <f t="shared" si="137"/>
        <v>0</v>
      </c>
      <c r="AD151" s="33">
        <f t="shared" si="137"/>
        <v>0</v>
      </c>
      <c r="AE151" s="33">
        <f t="shared" si="137"/>
        <v>0</v>
      </c>
      <c r="AF151" s="33">
        <f t="shared" si="137"/>
        <v>0</v>
      </c>
      <c r="AG151" s="33">
        <f t="shared" si="137"/>
        <v>0</v>
      </c>
      <c r="AH151" s="33">
        <f t="shared" si="137"/>
        <v>0</v>
      </c>
      <c r="AI151" s="33">
        <f t="shared" si="137"/>
        <v>0</v>
      </c>
      <c r="AJ151" s="33">
        <f t="shared" si="137"/>
        <v>0</v>
      </c>
      <c r="AK151" s="33">
        <f t="shared" si="137"/>
        <v>0</v>
      </c>
      <c r="AL151" s="33">
        <f t="shared" si="137"/>
        <v>0</v>
      </c>
      <c r="AM151" s="33">
        <f t="shared" si="137"/>
        <v>0</v>
      </c>
      <c r="AN151" s="33">
        <f t="shared" si="137"/>
        <v>0</v>
      </c>
      <c r="AO151" s="33">
        <f t="shared" si="137"/>
        <v>0</v>
      </c>
      <c r="AP151" s="33">
        <v>0</v>
      </c>
      <c r="AQ151" s="33">
        <v>0</v>
      </c>
      <c r="AR151" s="111"/>
      <c r="AS151" s="111"/>
      <c r="AT151" s="90"/>
      <c r="AU151" s="90"/>
      <c r="AV151" s="90"/>
    </row>
    <row r="152" spans="1:48">
      <c r="A152" s="143"/>
      <c r="B152" s="143"/>
      <c r="C152" s="143"/>
      <c r="D152" s="33" t="s">
        <v>38</v>
      </c>
      <c r="E152" s="33">
        <f>H152+K152+N152+Q152+T152+W152+Z152+AC152+AF152+AI152+AL152+AO152</f>
        <v>0</v>
      </c>
      <c r="F152" s="33">
        <f>I152+L152+O152</f>
        <v>0</v>
      </c>
      <c r="G152" s="33">
        <v>0</v>
      </c>
      <c r="H152" s="33">
        <f>H133-H157-H162-H167</f>
        <v>0</v>
      </c>
      <c r="I152" s="33">
        <f>I133-I157-I162-I167</f>
        <v>0</v>
      </c>
      <c r="J152" s="33">
        <v>0</v>
      </c>
      <c r="K152" s="33">
        <f t="shared" ref="K152:L152" si="138">K133-K157-K162-K167</f>
        <v>0</v>
      </c>
      <c r="L152" s="33">
        <f t="shared" si="138"/>
        <v>0</v>
      </c>
      <c r="M152" s="33">
        <v>0</v>
      </c>
      <c r="N152" s="33">
        <f t="shared" ref="N152:O152" si="139">N133-N157-N162-N167</f>
        <v>0</v>
      </c>
      <c r="O152" s="33">
        <f t="shared" si="139"/>
        <v>0</v>
      </c>
      <c r="P152" s="33">
        <v>0</v>
      </c>
      <c r="Q152" s="33">
        <f t="shared" ref="Q152:R152" si="140">Q133-Q157-Q162-Q167</f>
        <v>0</v>
      </c>
      <c r="R152" s="33">
        <f t="shared" si="140"/>
        <v>0</v>
      </c>
      <c r="S152" s="33">
        <f t="shared" ref="S152:Y152" si="141">S100+S105+S121</f>
        <v>0</v>
      </c>
      <c r="T152" s="33">
        <f t="shared" ref="T152:U152" si="142">T133-T157-T162-T167</f>
        <v>0</v>
      </c>
      <c r="U152" s="33">
        <f t="shared" si="142"/>
        <v>0</v>
      </c>
      <c r="V152" s="33">
        <f t="shared" si="141"/>
        <v>0</v>
      </c>
      <c r="W152" s="33">
        <f t="shared" ref="W152:X152" si="143">W133-W157-W162-W167</f>
        <v>0</v>
      </c>
      <c r="X152" s="33">
        <f t="shared" si="143"/>
        <v>0</v>
      </c>
      <c r="Y152" s="33">
        <f t="shared" si="141"/>
        <v>0</v>
      </c>
      <c r="Z152" s="33">
        <f t="shared" ref="Z152:AO152" si="144">Z133-Z157-Z162-Z167</f>
        <v>0</v>
      </c>
      <c r="AA152" s="33">
        <f t="shared" si="144"/>
        <v>-5633.7</v>
      </c>
      <c r="AB152" s="33">
        <f t="shared" si="144"/>
        <v>-96.198965216945837</v>
      </c>
      <c r="AC152" s="33">
        <f t="shared" si="144"/>
        <v>0</v>
      </c>
      <c r="AD152" s="33">
        <f t="shared" si="144"/>
        <v>0</v>
      </c>
      <c r="AE152" s="33">
        <f t="shared" si="144"/>
        <v>0</v>
      </c>
      <c r="AF152" s="33">
        <f t="shared" si="144"/>
        <v>0</v>
      </c>
      <c r="AG152" s="33">
        <f t="shared" si="144"/>
        <v>0</v>
      </c>
      <c r="AH152" s="33">
        <f t="shared" si="144"/>
        <v>0</v>
      </c>
      <c r="AI152" s="33">
        <f t="shared" si="144"/>
        <v>0</v>
      </c>
      <c r="AJ152" s="33">
        <f t="shared" si="144"/>
        <v>0</v>
      </c>
      <c r="AK152" s="33">
        <f t="shared" si="144"/>
        <v>0</v>
      </c>
      <c r="AL152" s="33">
        <f t="shared" si="144"/>
        <v>0</v>
      </c>
      <c r="AM152" s="33">
        <f t="shared" si="144"/>
        <v>0</v>
      </c>
      <c r="AN152" s="33">
        <f t="shared" si="144"/>
        <v>0</v>
      </c>
      <c r="AO152" s="33">
        <f t="shared" si="144"/>
        <v>0</v>
      </c>
      <c r="AP152" s="33">
        <v>0</v>
      </c>
      <c r="AQ152" s="33">
        <v>0</v>
      </c>
      <c r="AR152" s="111"/>
      <c r="AS152" s="111"/>
      <c r="AT152" s="90"/>
      <c r="AU152" s="90"/>
      <c r="AV152" s="90"/>
    </row>
    <row r="153" spans="1:48" s="72" customFormat="1">
      <c r="A153" s="143"/>
      <c r="B153" s="143"/>
      <c r="C153" s="143"/>
      <c r="D153" s="69" t="s">
        <v>29</v>
      </c>
      <c r="E153" s="69">
        <f>H153+K153+N153+Q153+T153+W153+Z153+AC153+AF153+AI153+AL153+AO153</f>
        <v>20516.600000000002</v>
      </c>
      <c r="F153" s="69">
        <f>I153+L153+O153+R153+U153+X153+AA153+AD153+AG153</f>
        <v>14871.260000000002</v>
      </c>
      <c r="G153" s="69">
        <f>F153/E153*100</f>
        <v>72.4840373161245</v>
      </c>
      <c r="H153" s="69">
        <f>H134-H158-H163-H168</f>
        <v>1060.7</v>
      </c>
      <c r="I153" s="69">
        <f>I134-I158-I163-I168</f>
        <v>1060.7</v>
      </c>
      <c r="J153" s="69">
        <f>I153/H153*100</f>
        <v>100</v>
      </c>
      <c r="K153" s="69">
        <f t="shared" ref="K153:L153" si="145">K134-K158-K163-K168</f>
        <v>1182.2</v>
      </c>
      <c r="L153" s="69">
        <f t="shared" si="145"/>
        <v>1159.9000000000001</v>
      </c>
      <c r="M153" s="69">
        <f>L153/K153*100</f>
        <v>98.113686347487743</v>
      </c>
      <c r="N153" s="69">
        <f t="shared" ref="N153:O153" si="146">N134-N158-N163-N168</f>
        <v>851.90000000000009</v>
      </c>
      <c r="O153" s="69">
        <f t="shared" si="146"/>
        <v>797.30000000000018</v>
      </c>
      <c r="P153" s="69">
        <f>O153/N153*100</f>
        <v>93.590797041906342</v>
      </c>
      <c r="Q153" s="69">
        <f t="shared" ref="Q153:R153" si="147">Q134-Q158-Q163-Q168</f>
        <v>1470.35</v>
      </c>
      <c r="R153" s="69">
        <f t="shared" si="147"/>
        <v>1443.9</v>
      </c>
      <c r="S153" s="69">
        <f>R153/Q153*100</f>
        <v>98.201108579589899</v>
      </c>
      <c r="T153" s="69">
        <f t="shared" ref="T153:U153" si="148">T134-T158-T163-T168</f>
        <v>1273.3499999999999</v>
      </c>
      <c r="U153" s="69">
        <f t="shared" si="148"/>
        <v>1273.3000000000002</v>
      </c>
      <c r="V153" s="69">
        <f>U153/T153*100</f>
        <v>99.996073349825281</v>
      </c>
      <c r="W153" s="69">
        <f t="shared" ref="W153:X153" si="149">W134-W158-W163-W168</f>
        <v>2326.7199999999962</v>
      </c>
      <c r="X153" s="69">
        <f t="shared" si="149"/>
        <v>2303.4000000000024</v>
      </c>
      <c r="Y153" s="69">
        <f>X153/W153*100</f>
        <v>98.997730711044142</v>
      </c>
      <c r="Z153" s="69">
        <f t="shared" ref="Z153:AO153" si="150">Z134-Z158-Z163-Z168</f>
        <v>3106.8200000000015</v>
      </c>
      <c r="AA153" s="69">
        <f t="shared" si="150"/>
        <v>2242.62</v>
      </c>
      <c r="AB153" s="69">
        <f t="shared" si="150"/>
        <v>-374.15457500995234</v>
      </c>
      <c r="AC153" s="69">
        <f t="shared" si="150"/>
        <v>2344.1199999999981</v>
      </c>
      <c r="AD153" s="69">
        <f t="shared" si="150"/>
        <v>2284.3200000000002</v>
      </c>
      <c r="AE153" s="69">
        <f t="shared" si="150"/>
        <v>-338.60509367287631</v>
      </c>
      <c r="AF153" s="69">
        <f t="shared" si="150"/>
        <v>2363.8200000000024</v>
      </c>
      <c r="AG153" s="69">
        <f t="shared" si="150"/>
        <v>2305.8199999999988</v>
      </c>
      <c r="AH153" s="69">
        <f t="shared" si="150"/>
        <v>-248.66917113467548</v>
      </c>
      <c r="AI153" s="69">
        <f t="shared" si="150"/>
        <v>2060.8200000000033</v>
      </c>
      <c r="AJ153" s="69">
        <f t="shared" si="150"/>
        <v>0</v>
      </c>
      <c r="AK153" s="69">
        <f t="shared" si="150"/>
        <v>0</v>
      </c>
      <c r="AL153" s="69">
        <f t="shared" si="150"/>
        <v>1230.5</v>
      </c>
      <c r="AM153" s="69">
        <f t="shared" si="150"/>
        <v>0</v>
      </c>
      <c r="AN153" s="69">
        <f t="shared" si="150"/>
        <v>0</v>
      </c>
      <c r="AO153" s="69">
        <f t="shared" si="150"/>
        <v>1245.3000000000002</v>
      </c>
      <c r="AP153" s="69">
        <f t="shared" ref="AP153" si="151">AP101+AP106+AP85</f>
        <v>0</v>
      </c>
      <c r="AQ153" s="69">
        <f>AP153/AO153*100</f>
        <v>0</v>
      </c>
      <c r="AR153" s="111"/>
      <c r="AS153" s="111"/>
      <c r="AT153" s="90"/>
      <c r="AU153" s="90"/>
      <c r="AV153" s="90"/>
    </row>
    <row r="154" spans="1:48" ht="23.1">
      <c r="A154" s="143"/>
      <c r="B154" s="143"/>
      <c r="C154" s="143"/>
      <c r="D154" s="33" t="s">
        <v>45</v>
      </c>
      <c r="E154" s="33">
        <f>E102+E108+E124</f>
        <v>0</v>
      </c>
      <c r="F154" s="33">
        <f>F102+F108+F124</f>
        <v>0</v>
      </c>
      <c r="G154" s="33">
        <v>0</v>
      </c>
      <c r="H154" s="33">
        <f>H102+H108+H124</f>
        <v>0</v>
      </c>
      <c r="I154" s="33">
        <f>I102+I108+I124</f>
        <v>0</v>
      </c>
      <c r="J154" s="33">
        <v>0</v>
      </c>
      <c r="K154" s="33">
        <f>K102+K108+K124</f>
        <v>0</v>
      </c>
      <c r="L154" s="33">
        <f>L102+L108+L124</f>
        <v>0</v>
      </c>
      <c r="M154" s="33">
        <v>0</v>
      </c>
      <c r="N154" s="33">
        <f>N102+N108+N124</f>
        <v>0</v>
      </c>
      <c r="O154" s="33">
        <f>O102+O108+O124</f>
        <v>0</v>
      </c>
      <c r="P154" s="33">
        <v>0</v>
      </c>
      <c r="Q154" s="33">
        <f t="shared" ref="Q154:AO154" si="152">Q102+Q108+Q124</f>
        <v>0</v>
      </c>
      <c r="R154" s="33">
        <f t="shared" si="152"/>
        <v>0</v>
      </c>
      <c r="S154" s="33">
        <f t="shared" si="152"/>
        <v>0</v>
      </c>
      <c r="T154" s="33">
        <f t="shared" si="152"/>
        <v>0</v>
      </c>
      <c r="U154" s="33">
        <f t="shared" si="152"/>
        <v>0</v>
      </c>
      <c r="V154" s="33">
        <f t="shared" si="152"/>
        <v>0</v>
      </c>
      <c r="W154" s="33">
        <f t="shared" si="152"/>
        <v>0</v>
      </c>
      <c r="X154" s="33">
        <f t="shared" si="152"/>
        <v>0</v>
      </c>
      <c r="Y154" s="33">
        <f t="shared" si="152"/>
        <v>0</v>
      </c>
      <c r="Z154" s="33">
        <f t="shared" si="152"/>
        <v>0</v>
      </c>
      <c r="AA154" s="33">
        <f t="shared" si="152"/>
        <v>0</v>
      </c>
      <c r="AB154" s="33">
        <f t="shared" si="152"/>
        <v>0</v>
      </c>
      <c r="AC154" s="33">
        <f t="shared" si="152"/>
        <v>0</v>
      </c>
      <c r="AD154" s="33">
        <f t="shared" si="152"/>
        <v>0</v>
      </c>
      <c r="AE154" s="33">
        <f t="shared" si="152"/>
        <v>0</v>
      </c>
      <c r="AF154" s="33">
        <f t="shared" si="152"/>
        <v>0</v>
      </c>
      <c r="AG154" s="33">
        <f t="shared" si="152"/>
        <v>0</v>
      </c>
      <c r="AH154" s="33">
        <f t="shared" si="152"/>
        <v>0</v>
      </c>
      <c r="AI154" s="33">
        <f t="shared" si="152"/>
        <v>0</v>
      </c>
      <c r="AJ154" s="33">
        <f t="shared" si="152"/>
        <v>0</v>
      </c>
      <c r="AK154" s="33">
        <f t="shared" si="152"/>
        <v>0</v>
      </c>
      <c r="AL154" s="33">
        <f t="shared" si="152"/>
        <v>0</v>
      </c>
      <c r="AM154" s="33">
        <f t="shared" si="152"/>
        <v>0</v>
      </c>
      <c r="AN154" s="33">
        <f t="shared" si="152"/>
        <v>0</v>
      </c>
      <c r="AO154" s="33">
        <f t="shared" si="152"/>
        <v>0</v>
      </c>
      <c r="AP154" s="33">
        <f>SUM(AP143+AP137+AP114)</f>
        <v>0</v>
      </c>
      <c r="AQ154" s="38">
        <v>0</v>
      </c>
      <c r="AR154" s="111"/>
      <c r="AS154" s="111"/>
      <c r="AT154" s="90"/>
      <c r="AU154" s="90"/>
      <c r="AV154" s="90"/>
    </row>
    <row r="155" spans="1:48">
      <c r="A155" s="143" t="s">
        <v>66</v>
      </c>
      <c r="B155" s="143"/>
      <c r="C155" s="143"/>
      <c r="D155" s="68" t="s">
        <v>40</v>
      </c>
      <c r="E155" s="33">
        <f>E156+E157+E158</f>
        <v>465</v>
      </c>
      <c r="F155" s="33">
        <f>F156+F157+F158</f>
        <v>313.51641999999998</v>
      </c>
      <c r="G155" s="33">
        <f>F155/E155*100</f>
        <v>67.422886021505363</v>
      </c>
      <c r="H155" s="33">
        <f>H156+H157+H158</f>
        <v>1.6000000000000005</v>
      </c>
      <c r="I155" s="33">
        <f>I156+I157+I158</f>
        <v>1.5725499999999999</v>
      </c>
      <c r="J155" s="33">
        <f>I155/H155*100</f>
        <v>98.284374999999955</v>
      </c>
      <c r="K155" s="33">
        <f>K156+K157+K158</f>
        <v>39.799999999999997</v>
      </c>
      <c r="L155" s="33">
        <f>L156+L157+L158</f>
        <v>40.200000000000003</v>
      </c>
      <c r="M155" s="33">
        <f>L155/K155*100</f>
        <v>101.00502512562815</v>
      </c>
      <c r="N155" s="33">
        <f>N156+N157+N158</f>
        <v>44.6</v>
      </c>
      <c r="O155" s="33">
        <f>O156+O157+O158</f>
        <v>44.2</v>
      </c>
      <c r="P155" s="33">
        <f>O155/N155*100</f>
        <v>99.103139013452918</v>
      </c>
      <c r="Q155" s="33">
        <f t="shared" ref="Q155:AN155" si="153">Q156+Q157+Q158</f>
        <v>42.8</v>
      </c>
      <c r="R155" s="33">
        <f t="shared" si="153"/>
        <v>42.772199999999998</v>
      </c>
      <c r="S155" s="33">
        <f>R155/Q155*100</f>
        <v>99.935046728971969</v>
      </c>
      <c r="T155" s="33">
        <f t="shared" si="153"/>
        <v>38</v>
      </c>
      <c r="U155" s="33">
        <f t="shared" si="153"/>
        <v>38.009740000000001</v>
      </c>
      <c r="V155" s="33">
        <f>U155/T155*100</f>
        <v>100.02563157894737</v>
      </c>
      <c r="W155" s="33">
        <f t="shared" si="153"/>
        <v>36.9</v>
      </c>
      <c r="X155" s="33">
        <f>X156+X157+X158</f>
        <v>36.39734</v>
      </c>
      <c r="Y155" s="33">
        <f>X155/W155*100</f>
        <v>98.637777777777785</v>
      </c>
      <c r="Z155" s="33">
        <f t="shared" si="153"/>
        <v>37.9</v>
      </c>
      <c r="AA155" s="33">
        <f t="shared" si="153"/>
        <v>5670.53964</v>
      </c>
      <c r="AB155" s="33">
        <f t="shared" si="153"/>
        <v>193.4011815757849</v>
      </c>
      <c r="AC155" s="33">
        <f t="shared" si="153"/>
        <v>37.9</v>
      </c>
      <c r="AD155" s="33">
        <f t="shared" si="153"/>
        <v>36.138620000000003</v>
      </c>
      <c r="AE155" s="33">
        <f t="shared" si="153"/>
        <v>95.352559366754633</v>
      </c>
      <c r="AF155" s="33">
        <f t="shared" si="153"/>
        <v>40.5</v>
      </c>
      <c r="AG155" s="33">
        <f t="shared" si="153"/>
        <v>37.386330000000001</v>
      </c>
      <c r="AH155" s="33">
        <f t="shared" si="153"/>
        <v>92.311925925925934</v>
      </c>
      <c r="AI155" s="33">
        <f t="shared" si="153"/>
        <v>42.2</v>
      </c>
      <c r="AJ155" s="33">
        <f t="shared" si="153"/>
        <v>0</v>
      </c>
      <c r="AK155" s="33">
        <f t="shared" si="153"/>
        <v>0</v>
      </c>
      <c r="AL155" s="33">
        <f t="shared" si="153"/>
        <v>52.199999999999996</v>
      </c>
      <c r="AM155" s="33">
        <f t="shared" si="153"/>
        <v>0</v>
      </c>
      <c r="AN155" s="33">
        <f t="shared" si="153"/>
        <v>0</v>
      </c>
      <c r="AO155" s="33">
        <f>AO119</f>
        <v>50.6</v>
      </c>
      <c r="AP155" s="33">
        <f t="shared" ref="AP155:AQ155" si="154">AP119</f>
        <v>0</v>
      </c>
      <c r="AQ155" s="33">
        <f t="shared" si="154"/>
        <v>0</v>
      </c>
      <c r="AR155" s="97"/>
      <c r="AS155" s="97"/>
      <c r="AT155" s="90"/>
      <c r="AU155" s="90"/>
      <c r="AV155" s="90"/>
    </row>
    <row r="156" spans="1:48" ht="13.75" customHeight="1">
      <c r="A156" s="143"/>
      <c r="B156" s="143"/>
      <c r="C156" s="143"/>
      <c r="D156" s="68" t="s">
        <v>44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f t="shared" ref="R156:AG157" si="155">R144</f>
        <v>0</v>
      </c>
      <c r="S156" s="33">
        <v>0</v>
      </c>
      <c r="T156" s="33">
        <v>0</v>
      </c>
      <c r="U156" s="33">
        <f t="shared" si="155"/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33">
        <v>0</v>
      </c>
      <c r="AF156" s="33">
        <v>0</v>
      </c>
      <c r="AG156" s="33">
        <v>0</v>
      </c>
      <c r="AH156" s="33">
        <v>0</v>
      </c>
      <c r="AI156" s="33">
        <v>0</v>
      </c>
      <c r="AJ156" s="33">
        <v>0</v>
      </c>
      <c r="AK156" s="33">
        <v>0</v>
      </c>
      <c r="AL156" s="33">
        <v>0</v>
      </c>
      <c r="AM156" s="33">
        <v>0</v>
      </c>
      <c r="AN156" s="33">
        <v>0</v>
      </c>
      <c r="AO156" s="33">
        <f t="shared" ref="AO156:AQ158" si="156">AO120</f>
        <v>0</v>
      </c>
      <c r="AP156" s="33">
        <f t="shared" si="156"/>
        <v>0</v>
      </c>
      <c r="AQ156" s="33">
        <f t="shared" si="156"/>
        <v>0</v>
      </c>
      <c r="AR156" s="111"/>
      <c r="AS156" s="111"/>
      <c r="AT156" s="90"/>
      <c r="AU156" s="90"/>
      <c r="AV156" s="90"/>
    </row>
    <row r="157" spans="1:48">
      <c r="A157" s="143"/>
      <c r="B157" s="143"/>
      <c r="C157" s="143"/>
      <c r="D157" s="33" t="s">
        <v>38</v>
      </c>
      <c r="E157" s="33">
        <f>H157+K157+N157+Q157+T157+W157+Z157+AC157+AF157+AI157+AL157+AO157</f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f t="shared" si="155"/>
        <v>0</v>
      </c>
      <c r="S157" s="33">
        <v>0</v>
      </c>
      <c r="T157" s="33">
        <v>0</v>
      </c>
      <c r="U157" s="33">
        <f t="shared" si="155"/>
        <v>0</v>
      </c>
      <c r="V157" s="33">
        <v>0</v>
      </c>
      <c r="W157" s="33">
        <v>0</v>
      </c>
      <c r="X157" s="33">
        <f t="shared" si="155"/>
        <v>0</v>
      </c>
      <c r="Y157" s="33">
        <v>0</v>
      </c>
      <c r="Z157" s="33">
        <v>0</v>
      </c>
      <c r="AA157" s="33">
        <f t="shared" si="155"/>
        <v>5633.7</v>
      </c>
      <c r="AB157" s="33">
        <f t="shared" si="155"/>
        <v>96.198965216945837</v>
      </c>
      <c r="AC157" s="33">
        <v>0</v>
      </c>
      <c r="AD157" s="33">
        <f t="shared" si="155"/>
        <v>0</v>
      </c>
      <c r="AE157" s="33">
        <f t="shared" si="155"/>
        <v>0</v>
      </c>
      <c r="AF157" s="33">
        <v>0</v>
      </c>
      <c r="AG157" s="33">
        <f t="shared" si="155"/>
        <v>0</v>
      </c>
      <c r="AH157" s="33">
        <f t="shared" ref="AH157:AN157" si="157">AH145</f>
        <v>0</v>
      </c>
      <c r="AI157" s="33">
        <v>0</v>
      </c>
      <c r="AJ157" s="33">
        <f t="shared" si="157"/>
        <v>0</v>
      </c>
      <c r="AK157" s="33">
        <f t="shared" si="157"/>
        <v>0</v>
      </c>
      <c r="AL157" s="33">
        <f t="shared" si="157"/>
        <v>0</v>
      </c>
      <c r="AM157" s="33">
        <f t="shared" si="157"/>
        <v>0</v>
      </c>
      <c r="AN157" s="33">
        <f t="shared" si="157"/>
        <v>0</v>
      </c>
      <c r="AO157" s="33">
        <f t="shared" si="156"/>
        <v>0</v>
      </c>
      <c r="AP157" s="33">
        <f t="shared" si="156"/>
        <v>0</v>
      </c>
      <c r="AQ157" s="33">
        <f t="shared" si="156"/>
        <v>0</v>
      </c>
      <c r="AR157" s="111"/>
      <c r="AS157" s="111"/>
      <c r="AT157" s="90"/>
      <c r="AU157" s="90"/>
      <c r="AV157" s="90"/>
    </row>
    <row r="158" spans="1:48" s="72" customFormat="1">
      <c r="A158" s="143"/>
      <c r="B158" s="143"/>
      <c r="C158" s="143"/>
      <c r="D158" s="69" t="s">
        <v>29</v>
      </c>
      <c r="E158" s="69">
        <f>H158+K158+N158+Q158+T158+W158+Z158+AC158+AF158+AI158+AL158+AO158</f>
        <v>465</v>
      </c>
      <c r="F158" s="69">
        <f>I158+L158+O158+R158+U158+X158+AA158+AD158+AG158+AJ158+AM158+AP158</f>
        <v>313.51641999999998</v>
      </c>
      <c r="G158" s="69">
        <f>F158/E158*100</f>
        <v>67.422886021505363</v>
      </c>
      <c r="H158" s="69">
        <f>H122</f>
        <v>1.6000000000000005</v>
      </c>
      <c r="I158" s="69">
        <f>I122</f>
        <v>1.5725499999999999</v>
      </c>
      <c r="J158" s="69">
        <f>I158/H158*100</f>
        <v>98.284374999999955</v>
      </c>
      <c r="K158" s="69">
        <f t="shared" ref="K158:AN158" si="158">K122</f>
        <v>39.799999999999997</v>
      </c>
      <c r="L158" s="69">
        <f t="shared" si="158"/>
        <v>40.200000000000003</v>
      </c>
      <c r="M158" s="69">
        <f>L158/K158*100</f>
        <v>101.00502512562815</v>
      </c>
      <c r="N158" s="69">
        <f t="shared" ref="N158:O158" si="159">N122</f>
        <v>44.6</v>
      </c>
      <c r="O158" s="69">
        <f t="shared" si="159"/>
        <v>44.2</v>
      </c>
      <c r="P158" s="69">
        <f>O158/N158*100</f>
        <v>99.103139013452918</v>
      </c>
      <c r="Q158" s="69">
        <f t="shared" ref="Q158:R158" si="160">Q122</f>
        <v>42.8</v>
      </c>
      <c r="R158" s="69">
        <f t="shared" si="160"/>
        <v>42.772199999999998</v>
      </c>
      <c r="S158" s="69">
        <f>R158/Q158*100</f>
        <v>99.935046728971969</v>
      </c>
      <c r="T158" s="69">
        <f t="shared" si="158"/>
        <v>38</v>
      </c>
      <c r="U158" s="69">
        <f t="shared" si="158"/>
        <v>38.009740000000001</v>
      </c>
      <c r="V158" s="69">
        <f>U158/T158*100</f>
        <v>100.02563157894737</v>
      </c>
      <c r="W158" s="69">
        <f t="shared" si="158"/>
        <v>36.9</v>
      </c>
      <c r="X158" s="69">
        <f t="shared" si="158"/>
        <v>36.39734</v>
      </c>
      <c r="Y158" s="69">
        <f>X158/W158*100</f>
        <v>98.637777777777785</v>
      </c>
      <c r="Z158" s="69">
        <f t="shared" si="158"/>
        <v>37.9</v>
      </c>
      <c r="AA158" s="69">
        <f t="shared" si="158"/>
        <v>36.839640000000003</v>
      </c>
      <c r="AB158" s="69">
        <f>AA158/Z158*100</f>
        <v>97.202216358839067</v>
      </c>
      <c r="AC158" s="69">
        <f t="shared" si="158"/>
        <v>37.9</v>
      </c>
      <c r="AD158" s="69">
        <f t="shared" si="158"/>
        <v>36.138620000000003</v>
      </c>
      <c r="AE158" s="69">
        <f>AD158/AC158*100</f>
        <v>95.352559366754633</v>
      </c>
      <c r="AF158" s="69">
        <f t="shared" si="158"/>
        <v>40.5</v>
      </c>
      <c r="AG158" s="69">
        <f t="shared" si="158"/>
        <v>37.386330000000001</v>
      </c>
      <c r="AH158" s="69">
        <f>AG158/AF158*100</f>
        <v>92.311925925925934</v>
      </c>
      <c r="AI158" s="69">
        <f>AI122</f>
        <v>42.2</v>
      </c>
      <c r="AJ158" s="69">
        <f t="shared" si="158"/>
        <v>0</v>
      </c>
      <c r="AK158" s="69">
        <f t="shared" si="158"/>
        <v>0</v>
      </c>
      <c r="AL158" s="69">
        <f>AL122</f>
        <v>52.199999999999996</v>
      </c>
      <c r="AM158" s="69">
        <f t="shared" si="158"/>
        <v>0</v>
      </c>
      <c r="AN158" s="69">
        <f t="shared" si="158"/>
        <v>0</v>
      </c>
      <c r="AO158" s="69">
        <f t="shared" si="156"/>
        <v>50.6</v>
      </c>
      <c r="AP158" s="69">
        <f t="shared" si="156"/>
        <v>0</v>
      </c>
      <c r="AQ158" s="69">
        <f t="shared" si="156"/>
        <v>0</v>
      </c>
      <c r="AR158" s="111"/>
      <c r="AS158" s="111"/>
      <c r="AT158" s="90"/>
      <c r="AU158" s="90"/>
      <c r="AV158" s="90"/>
    </row>
    <row r="159" spans="1:48" ht="23.1">
      <c r="A159" s="143"/>
      <c r="B159" s="143"/>
      <c r="C159" s="143"/>
      <c r="D159" s="33" t="s">
        <v>45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f t="shared" ref="R159:V159" si="161">R148</f>
        <v>0</v>
      </c>
      <c r="S159" s="33">
        <f t="shared" si="161"/>
        <v>0</v>
      </c>
      <c r="T159" s="33">
        <v>0</v>
      </c>
      <c r="U159" s="33">
        <f t="shared" si="161"/>
        <v>0</v>
      </c>
      <c r="V159" s="33">
        <f t="shared" si="161"/>
        <v>0</v>
      </c>
      <c r="W159" s="33">
        <v>0</v>
      </c>
      <c r="X159" s="33">
        <v>0</v>
      </c>
      <c r="Y159" s="33">
        <v>0</v>
      </c>
      <c r="Z159" s="33">
        <v>0</v>
      </c>
      <c r="AA159" s="33">
        <v>0</v>
      </c>
      <c r="AB159" s="33">
        <v>0</v>
      </c>
      <c r="AC159" s="33">
        <v>0</v>
      </c>
      <c r="AD159" s="33">
        <v>0</v>
      </c>
      <c r="AE159" s="33">
        <v>0</v>
      </c>
      <c r="AF159" s="33">
        <v>0</v>
      </c>
      <c r="AG159" s="33">
        <v>0</v>
      </c>
      <c r="AH159" s="33">
        <v>0</v>
      </c>
      <c r="AI159" s="33">
        <v>0</v>
      </c>
      <c r="AJ159" s="33">
        <v>0</v>
      </c>
      <c r="AK159" s="33">
        <v>0</v>
      </c>
      <c r="AL159" s="33">
        <v>0</v>
      </c>
      <c r="AM159" s="33">
        <v>0</v>
      </c>
      <c r="AN159" s="33">
        <v>0</v>
      </c>
      <c r="AO159" s="33">
        <v>0</v>
      </c>
      <c r="AP159" s="38">
        <f>SUM(AP149+AP142+AP122)</f>
        <v>0</v>
      </c>
      <c r="AQ159" s="38">
        <v>0</v>
      </c>
      <c r="AR159" s="111"/>
      <c r="AS159" s="111"/>
      <c r="AT159" s="90"/>
      <c r="AU159" s="90"/>
      <c r="AV159" s="90"/>
    </row>
    <row r="160" spans="1:48">
      <c r="A160" s="143" t="s">
        <v>59</v>
      </c>
      <c r="B160" s="143"/>
      <c r="C160" s="143"/>
      <c r="D160" s="68" t="s">
        <v>40</v>
      </c>
      <c r="E160" s="33">
        <f>E161+E162+E163</f>
        <v>106427</v>
      </c>
      <c r="F160" s="33">
        <f>F161+F162+F163</f>
        <v>40573.485999999997</v>
      </c>
      <c r="G160" s="33">
        <f>F160/E160*100</f>
        <v>38.123301417873279</v>
      </c>
      <c r="H160" s="33">
        <f t="shared" ref="H160:L162" si="162">H56+H16+H76</f>
        <v>0</v>
      </c>
      <c r="I160" s="33">
        <f t="shared" si="162"/>
        <v>0</v>
      </c>
      <c r="J160" s="33">
        <f t="shared" si="162"/>
        <v>0</v>
      </c>
      <c r="K160" s="33">
        <f t="shared" si="162"/>
        <v>257.2</v>
      </c>
      <c r="L160" s="33">
        <f t="shared" si="162"/>
        <v>257.2</v>
      </c>
      <c r="M160" s="33">
        <f>SUM(L160/K160*100)</f>
        <v>100</v>
      </c>
      <c r="N160" s="33">
        <f t="shared" ref="N160:O162" si="163">N56+N16+N76</f>
        <v>339.8</v>
      </c>
      <c r="O160" s="33">
        <f t="shared" si="163"/>
        <v>339.8</v>
      </c>
      <c r="P160" s="33">
        <f>SUM(O160/N160*100)</f>
        <v>100</v>
      </c>
      <c r="Q160" s="33">
        <f t="shared" ref="Q160:R162" si="164">Q56+Q16+Q76</f>
        <v>290.5</v>
      </c>
      <c r="R160" s="33">
        <f t="shared" si="164"/>
        <v>290.5</v>
      </c>
      <c r="S160" s="33">
        <f>SUM(R160/Q160*100)</f>
        <v>100</v>
      </c>
      <c r="T160" s="33">
        <f t="shared" ref="T160:U162" si="165">T56+T16+T76</f>
        <v>128.1</v>
      </c>
      <c r="U160" s="33">
        <f t="shared" si="165"/>
        <v>128.1</v>
      </c>
      <c r="V160" s="33">
        <f>SUM(U160/T160*100)</f>
        <v>100</v>
      </c>
      <c r="W160" s="33">
        <f>W163</f>
        <v>14305.5</v>
      </c>
      <c r="X160" s="33">
        <f>X163</f>
        <v>13848</v>
      </c>
      <c r="Y160" s="33">
        <f>SUM(X160/W160*100)</f>
        <v>96.801929327880885</v>
      </c>
      <c r="Z160" s="33">
        <f t="shared" ref="Z160:AO160" si="166">Z163</f>
        <v>8942</v>
      </c>
      <c r="AA160" s="33">
        <f t="shared" si="166"/>
        <v>873.8</v>
      </c>
      <c r="AB160" s="33">
        <f t="shared" si="166"/>
        <v>303.0409884861719</v>
      </c>
      <c r="AC160" s="33">
        <f t="shared" si="166"/>
        <v>14525.8</v>
      </c>
      <c r="AD160" s="33">
        <f t="shared" si="166"/>
        <v>12771</v>
      </c>
      <c r="AE160" s="33">
        <f t="shared" si="166"/>
        <v>163.26946514264634</v>
      </c>
      <c r="AF160" s="33">
        <f t="shared" si="166"/>
        <v>25487.699999999997</v>
      </c>
      <c r="AG160" s="33">
        <f t="shared" si="166"/>
        <v>12065.085999999999</v>
      </c>
      <c r="AH160" s="33">
        <f t="shared" si="166"/>
        <v>149.66269718710294</v>
      </c>
      <c r="AI160" s="33">
        <f t="shared" si="166"/>
        <v>22387.699999999997</v>
      </c>
      <c r="AJ160" s="33">
        <f t="shared" si="166"/>
        <v>0</v>
      </c>
      <c r="AK160" s="33">
        <f t="shared" si="166"/>
        <v>0</v>
      </c>
      <c r="AL160" s="33">
        <f t="shared" si="166"/>
        <v>19353.599999999999</v>
      </c>
      <c r="AM160" s="33">
        <f t="shared" si="166"/>
        <v>0</v>
      </c>
      <c r="AN160" s="33">
        <f t="shared" si="166"/>
        <v>0</v>
      </c>
      <c r="AO160" s="33">
        <f t="shared" si="166"/>
        <v>409.1</v>
      </c>
      <c r="AP160" s="33">
        <f>AP56+AP16+AP76</f>
        <v>0</v>
      </c>
      <c r="AQ160" s="33">
        <f>AP160/AO160*100</f>
        <v>0</v>
      </c>
      <c r="AR160" s="97"/>
      <c r="AS160" s="97"/>
      <c r="AT160" s="90"/>
      <c r="AU160" s="90"/>
      <c r="AV160" s="90"/>
    </row>
    <row r="161" spans="1:48" ht="12.9" customHeight="1">
      <c r="A161" s="143"/>
      <c r="B161" s="143"/>
      <c r="C161" s="143"/>
      <c r="D161" s="68" t="s">
        <v>44</v>
      </c>
      <c r="E161" s="33">
        <f>E57</f>
        <v>0</v>
      </c>
      <c r="F161" s="33">
        <f>F57+F17+F77</f>
        <v>0</v>
      </c>
      <c r="G161" s="33">
        <f>G57+G17+G77</f>
        <v>0</v>
      </c>
      <c r="H161" s="33">
        <f t="shared" si="162"/>
        <v>0</v>
      </c>
      <c r="I161" s="33">
        <f t="shared" si="162"/>
        <v>0</v>
      </c>
      <c r="J161" s="33">
        <f t="shared" si="162"/>
        <v>0</v>
      </c>
      <c r="K161" s="33">
        <f t="shared" si="162"/>
        <v>0</v>
      </c>
      <c r="L161" s="33">
        <f t="shared" si="162"/>
        <v>0</v>
      </c>
      <c r="M161" s="33">
        <f>M57+M17+M77</f>
        <v>0</v>
      </c>
      <c r="N161" s="33">
        <f t="shared" si="163"/>
        <v>0</v>
      </c>
      <c r="O161" s="33">
        <f t="shared" si="163"/>
        <v>0</v>
      </c>
      <c r="P161" s="33">
        <f>P57+P17+P77</f>
        <v>0</v>
      </c>
      <c r="Q161" s="33">
        <f t="shared" si="164"/>
        <v>0</v>
      </c>
      <c r="R161" s="33">
        <f t="shared" si="164"/>
        <v>0</v>
      </c>
      <c r="S161" s="33">
        <f>S57+S17+S77</f>
        <v>0</v>
      </c>
      <c r="T161" s="33">
        <f t="shared" si="165"/>
        <v>0</v>
      </c>
      <c r="U161" s="33">
        <f t="shared" si="165"/>
        <v>0</v>
      </c>
      <c r="V161" s="33">
        <f t="shared" ref="V161:AO161" si="167">V57+V17+V77</f>
        <v>0</v>
      </c>
      <c r="W161" s="33">
        <f t="shared" si="167"/>
        <v>0</v>
      </c>
      <c r="X161" s="33">
        <f t="shared" si="167"/>
        <v>0</v>
      </c>
      <c r="Y161" s="33">
        <f t="shared" si="167"/>
        <v>0</v>
      </c>
      <c r="Z161" s="33">
        <f t="shared" si="167"/>
        <v>0</v>
      </c>
      <c r="AA161" s="33">
        <f t="shared" si="167"/>
        <v>0</v>
      </c>
      <c r="AB161" s="33">
        <f t="shared" si="167"/>
        <v>0</v>
      </c>
      <c r="AC161" s="33">
        <f t="shared" si="167"/>
        <v>0</v>
      </c>
      <c r="AD161" s="33">
        <f t="shared" si="167"/>
        <v>0</v>
      </c>
      <c r="AE161" s="33">
        <f t="shared" si="167"/>
        <v>0</v>
      </c>
      <c r="AF161" s="33">
        <f t="shared" si="167"/>
        <v>0</v>
      </c>
      <c r="AG161" s="33">
        <f t="shared" si="167"/>
        <v>0</v>
      </c>
      <c r="AH161" s="33">
        <f t="shared" si="167"/>
        <v>0</v>
      </c>
      <c r="AI161" s="33">
        <f t="shared" si="167"/>
        <v>0</v>
      </c>
      <c r="AJ161" s="33">
        <f t="shared" si="167"/>
        <v>0</v>
      </c>
      <c r="AK161" s="33">
        <f t="shared" si="167"/>
        <v>0</v>
      </c>
      <c r="AL161" s="33">
        <f t="shared" si="167"/>
        <v>0</v>
      </c>
      <c r="AM161" s="33">
        <f t="shared" si="167"/>
        <v>0</v>
      </c>
      <c r="AN161" s="33">
        <f t="shared" si="167"/>
        <v>0</v>
      </c>
      <c r="AO161" s="33">
        <f t="shared" si="167"/>
        <v>0</v>
      </c>
      <c r="AP161" s="33">
        <f>AP57+AP17+AP77</f>
        <v>0</v>
      </c>
      <c r="AQ161" s="33">
        <f>AQ57+AQ17+AQ77</f>
        <v>0</v>
      </c>
      <c r="AR161" s="111"/>
      <c r="AS161" s="111"/>
      <c r="AT161" s="90"/>
      <c r="AU161" s="90"/>
      <c r="AV161" s="90"/>
    </row>
    <row r="162" spans="1:48">
      <c r="A162" s="143"/>
      <c r="B162" s="143"/>
      <c r="C162" s="143"/>
      <c r="D162" s="33" t="s">
        <v>38</v>
      </c>
      <c r="E162" s="33">
        <f>E58</f>
        <v>0</v>
      </c>
      <c r="F162" s="33">
        <f>F58+F18+F78</f>
        <v>0</v>
      </c>
      <c r="G162" s="33">
        <f>G58+G18+G78</f>
        <v>0</v>
      </c>
      <c r="H162" s="33">
        <f t="shared" si="162"/>
        <v>0</v>
      </c>
      <c r="I162" s="33">
        <f t="shared" si="162"/>
        <v>0</v>
      </c>
      <c r="J162" s="33">
        <f t="shared" si="162"/>
        <v>0</v>
      </c>
      <c r="K162" s="33">
        <f t="shared" si="162"/>
        <v>0</v>
      </c>
      <c r="L162" s="33">
        <f t="shared" si="162"/>
        <v>0</v>
      </c>
      <c r="M162" s="33">
        <f>M58+M18+M78</f>
        <v>0</v>
      </c>
      <c r="N162" s="33">
        <f t="shared" si="163"/>
        <v>0</v>
      </c>
      <c r="O162" s="33">
        <f t="shared" si="163"/>
        <v>0</v>
      </c>
      <c r="P162" s="33">
        <f>P58+P18+P78</f>
        <v>0</v>
      </c>
      <c r="Q162" s="33">
        <f t="shared" si="164"/>
        <v>0</v>
      </c>
      <c r="R162" s="33">
        <f t="shared" si="164"/>
        <v>0</v>
      </c>
      <c r="S162" s="33">
        <f>S58+S18+S78</f>
        <v>0</v>
      </c>
      <c r="T162" s="33">
        <f t="shared" si="165"/>
        <v>0</v>
      </c>
      <c r="U162" s="33">
        <f t="shared" si="165"/>
        <v>0</v>
      </c>
      <c r="V162" s="33">
        <f t="shared" ref="V162:AO162" si="168">V58+V18+V78</f>
        <v>0</v>
      </c>
      <c r="W162" s="33">
        <f t="shared" si="168"/>
        <v>0</v>
      </c>
      <c r="X162" s="33">
        <f t="shared" si="168"/>
        <v>0</v>
      </c>
      <c r="Y162" s="33">
        <f t="shared" si="168"/>
        <v>0</v>
      </c>
      <c r="Z162" s="33">
        <f t="shared" si="168"/>
        <v>0</v>
      </c>
      <c r="AA162" s="33">
        <f t="shared" si="168"/>
        <v>0</v>
      </c>
      <c r="AB162" s="33">
        <f t="shared" si="168"/>
        <v>0</v>
      </c>
      <c r="AC162" s="33">
        <f t="shared" si="168"/>
        <v>0</v>
      </c>
      <c r="AD162" s="33">
        <f t="shared" si="168"/>
        <v>0</v>
      </c>
      <c r="AE162" s="33">
        <f t="shared" si="168"/>
        <v>0</v>
      </c>
      <c r="AF162" s="33">
        <f t="shared" si="168"/>
        <v>0</v>
      </c>
      <c r="AG162" s="33">
        <f t="shared" si="168"/>
        <v>0</v>
      </c>
      <c r="AH162" s="33">
        <f t="shared" si="168"/>
        <v>0</v>
      </c>
      <c r="AI162" s="33">
        <f t="shared" si="168"/>
        <v>0</v>
      </c>
      <c r="AJ162" s="33">
        <f t="shared" si="168"/>
        <v>0</v>
      </c>
      <c r="AK162" s="33">
        <f t="shared" si="168"/>
        <v>0</v>
      </c>
      <c r="AL162" s="33">
        <f t="shared" si="168"/>
        <v>0</v>
      </c>
      <c r="AM162" s="33">
        <f t="shared" si="168"/>
        <v>0</v>
      </c>
      <c r="AN162" s="33">
        <f t="shared" si="168"/>
        <v>0</v>
      </c>
      <c r="AO162" s="33">
        <f t="shared" si="168"/>
        <v>0</v>
      </c>
      <c r="AP162" s="33">
        <f>AP58+AP18+AP78</f>
        <v>0</v>
      </c>
      <c r="AQ162" s="33">
        <f>AQ58+AQ18+AQ78</f>
        <v>0</v>
      </c>
      <c r="AR162" s="111"/>
      <c r="AS162" s="111"/>
      <c r="AT162" s="90"/>
      <c r="AU162" s="90"/>
      <c r="AV162" s="90"/>
    </row>
    <row r="163" spans="1:48" s="72" customFormat="1">
      <c r="A163" s="143"/>
      <c r="B163" s="143"/>
      <c r="C163" s="143"/>
      <c r="D163" s="69" t="s">
        <v>29</v>
      </c>
      <c r="E163" s="69">
        <f>E59+E19+E69+E79</f>
        <v>106427</v>
      </c>
      <c r="F163" s="69">
        <f>F59+F19+F69+F79</f>
        <v>40573.485999999997</v>
      </c>
      <c r="G163" s="69">
        <f>F163/E163*100</f>
        <v>38.123301417873279</v>
      </c>
      <c r="H163" s="69">
        <f>H59+H19+H79</f>
        <v>0</v>
      </c>
      <c r="I163" s="69">
        <f>I59+I19+I79</f>
        <v>0</v>
      </c>
      <c r="J163" s="69">
        <f>J59+J19+J79</f>
        <v>0</v>
      </c>
      <c r="K163" s="69">
        <f>K59+K19+K69+K79</f>
        <v>257.2</v>
      </c>
      <c r="L163" s="69">
        <f>L59+L19+L69+L79</f>
        <v>257.2</v>
      </c>
      <c r="M163" s="69">
        <f>SUM(L163/K163*100)</f>
        <v>100</v>
      </c>
      <c r="N163" s="69">
        <f>N59+N19+N69+N79</f>
        <v>339.8</v>
      </c>
      <c r="O163" s="69">
        <f>O59+O19+O69+O79</f>
        <v>339.8</v>
      </c>
      <c r="P163" s="69">
        <f>SUM(O163/N163*100)</f>
        <v>100</v>
      </c>
      <c r="Q163" s="69">
        <f>Q59+Q19+Q69+Q79</f>
        <v>290.5</v>
      </c>
      <c r="R163" s="69">
        <f>R59+R19+R69+R79</f>
        <v>290.5</v>
      </c>
      <c r="S163" s="69">
        <f>SUM(R163/Q163*100)</f>
        <v>100</v>
      </c>
      <c r="T163" s="69">
        <f>T59+T19+T69+T79</f>
        <v>128.1</v>
      </c>
      <c r="U163" s="69">
        <f>U59+U19+U69+U79</f>
        <v>128.1</v>
      </c>
      <c r="V163" s="69">
        <f>SUM(U163/T163*100)</f>
        <v>100</v>
      </c>
      <c r="W163" s="69">
        <f>W59+W19+W69+W79</f>
        <v>14305.5</v>
      </c>
      <c r="X163" s="69">
        <f>X59+X19+X69+X79</f>
        <v>13848</v>
      </c>
      <c r="Y163" s="69">
        <f>SUM(X163/W163*100)</f>
        <v>96.801929327880885</v>
      </c>
      <c r="Z163" s="69">
        <f t="shared" ref="Z163:AO163" si="169">Z59+Z19+Z69+Z79</f>
        <v>8942</v>
      </c>
      <c r="AA163" s="69">
        <f t="shared" si="169"/>
        <v>873.8</v>
      </c>
      <c r="AB163" s="69">
        <f t="shared" si="169"/>
        <v>303.0409884861719</v>
      </c>
      <c r="AC163" s="69">
        <f t="shared" si="169"/>
        <v>14525.8</v>
      </c>
      <c r="AD163" s="69">
        <f t="shared" si="169"/>
        <v>12771</v>
      </c>
      <c r="AE163" s="69">
        <f t="shared" si="169"/>
        <v>163.26946514264634</v>
      </c>
      <c r="AF163" s="69">
        <f t="shared" si="169"/>
        <v>25487.699999999997</v>
      </c>
      <c r="AG163" s="69">
        <f t="shared" si="169"/>
        <v>12065.085999999999</v>
      </c>
      <c r="AH163" s="69">
        <f t="shared" si="169"/>
        <v>149.66269718710294</v>
      </c>
      <c r="AI163" s="69">
        <f t="shared" si="169"/>
        <v>22387.699999999997</v>
      </c>
      <c r="AJ163" s="69">
        <f t="shared" si="169"/>
        <v>0</v>
      </c>
      <c r="AK163" s="69">
        <f t="shared" si="169"/>
        <v>0</v>
      </c>
      <c r="AL163" s="69">
        <f t="shared" si="169"/>
        <v>19353.599999999999</v>
      </c>
      <c r="AM163" s="69">
        <f t="shared" si="169"/>
        <v>0</v>
      </c>
      <c r="AN163" s="69">
        <f t="shared" si="169"/>
        <v>0</v>
      </c>
      <c r="AO163" s="69">
        <f t="shared" si="169"/>
        <v>409.1</v>
      </c>
      <c r="AP163" s="69">
        <f>AP59+AP19+AP79</f>
        <v>0</v>
      </c>
      <c r="AQ163" s="69">
        <f>AP163/AO163*100</f>
        <v>0</v>
      </c>
      <c r="AR163" s="111"/>
      <c r="AS163" s="111"/>
      <c r="AT163" s="90"/>
      <c r="AU163" s="90"/>
      <c r="AV163" s="90"/>
    </row>
    <row r="164" spans="1:48" ht="23.1">
      <c r="A164" s="143"/>
      <c r="B164" s="143"/>
      <c r="C164" s="143"/>
      <c r="D164" s="33" t="s">
        <v>45</v>
      </c>
      <c r="E164" s="33">
        <f t="shared" ref="E164:F164" si="170">E60</f>
        <v>0</v>
      </c>
      <c r="F164" s="33">
        <f t="shared" si="170"/>
        <v>0</v>
      </c>
      <c r="G164" s="33">
        <v>0</v>
      </c>
      <c r="H164" s="33">
        <f t="shared" ref="H164:I164" si="171">H60</f>
        <v>0</v>
      </c>
      <c r="I164" s="33">
        <f t="shared" si="171"/>
        <v>0</v>
      </c>
      <c r="J164" s="33">
        <v>0</v>
      </c>
      <c r="K164" s="33">
        <f t="shared" ref="K164:L164" si="172">K60</f>
        <v>0</v>
      </c>
      <c r="L164" s="33">
        <f t="shared" si="172"/>
        <v>0</v>
      </c>
      <c r="M164" s="33">
        <v>0</v>
      </c>
      <c r="N164" s="33">
        <f t="shared" ref="N164:O164" si="173">N60</f>
        <v>0</v>
      </c>
      <c r="O164" s="33">
        <f t="shared" si="173"/>
        <v>0</v>
      </c>
      <c r="P164" s="33">
        <v>0</v>
      </c>
      <c r="Q164" s="33">
        <f t="shared" ref="Q164:AO164" si="174">Q60</f>
        <v>0</v>
      </c>
      <c r="R164" s="33">
        <f t="shared" si="174"/>
        <v>0</v>
      </c>
      <c r="S164" s="33">
        <f t="shared" si="174"/>
        <v>0</v>
      </c>
      <c r="T164" s="33">
        <f t="shared" si="174"/>
        <v>0</v>
      </c>
      <c r="U164" s="33">
        <f t="shared" si="174"/>
        <v>0</v>
      </c>
      <c r="V164" s="33">
        <f t="shared" si="174"/>
        <v>0</v>
      </c>
      <c r="W164" s="33">
        <f t="shared" si="174"/>
        <v>0</v>
      </c>
      <c r="X164" s="33">
        <f t="shared" si="174"/>
        <v>0</v>
      </c>
      <c r="Y164" s="33">
        <f t="shared" si="174"/>
        <v>0</v>
      </c>
      <c r="Z164" s="33">
        <f t="shared" si="174"/>
        <v>0</v>
      </c>
      <c r="AA164" s="33">
        <f t="shared" si="174"/>
        <v>0</v>
      </c>
      <c r="AB164" s="33">
        <f t="shared" si="174"/>
        <v>0</v>
      </c>
      <c r="AC164" s="33">
        <f t="shared" si="174"/>
        <v>0</v>
      </c>
      <c r="AD164" s="33">
        <f t="shared" si="174"/>
        <v>0</v>
      </c>
      <c r="AE164" s="33">
        <f t="shared" si="174"/>
        <v>0</v>
      </c>
      <c r="AF164" s="33">
        <f t="shared" si="174"/>
        <v>0</v>
      </c>
      <c r="AG164" s="33">
        <f t="shared" si="174"/>
        <v>0</v>
      </c>
      <c r="AH164" s="33">
        <f t="shared" si="174"/>
        <v>0</v>
      </c>
      <c r="AI164" s="33">
        <f t="shared" si="174"/>
        <v>0</v>
      </c>
      <c r="AJ164" s="33">
        <f t="shared" si="174"/>
        <v>0</v>
      </c>
      <c r="AK164" s="33">
        <f t="shared" si="174"/>
        <v>0</v>
      </c>
      <c r="AL164" s="33">
        <f t="shared" si="174"/>
        <v>0</v>
      </c>
      <c r="AM164" s="33">
        <f t="shared" si="174"/>
        <v>0</v>
      </c>
      <c r="AN164" s="33">
        <f t="shared" si="174"/>
        <v>0</v>
      </c>
      <c r="AO164" s="33">
        <f t="shared" si="174"/>
        <v>0</v>
      </c>
      <c r="AP164" s="38">
        <v>0</v>
      </c>
      <c r="AQ164" s="38">
        <v>0</v>
      </c>
      <c r="AR164" s="111"/>
      <c r="AS164" s="111"/>
      <c r="AT164" s="90"/>
      <c r="AU164" s="90"/>
      <c r="AV164" s="90"/>
    </row>
    <row r="165" spans="1:48">
      <c r="A165" s="143" t="s">
        <v>60</v>
      </c>
      <c r="B165" s="143"/>
      <c r="C165" s="143"/>
      <c r="D165" s="68" t="s">
        <v>40</v>
      </c>
      <c r="E165" s="33">
        <f>E166+E167+E168</f>
        <v>46907.899999999994</v>
      </c>
      <c r="F165" s="33">
        <f>F166+F167+F168</f>
        <v>9356.6999999999989</v>
      </c>
      <c r="G165" s="33">
        <f>F165/E165*100</f>
        <v>19.946959893749241</v>
      </c>
      <c r="H165" s="33">
        <f t="shared" ref="H165:I165" si="175">H166+H167+H168</f>
        <v>0</v>
      </c>
      <c r="I165" s="33">
        <f t="shared" si="175"/>
        <v>0</v>
      </c>
      <c r="J165" s="33">
        <v>0</v>
      </c>
      <c r="K165" s="33">
        <f t="shared" ref="K165:L165" si="176">K166+K167+K168</f>
        <v>0</v>
      </c>
      <c r="L165" s="33">
        <f t="shared" si="176"/>
        <v>0</v>
      </c>
      <c r="M165" s="33">
        <v>0</v>
      </c>
      <c r="N165" s="33">
        <f t="shared" ref="N165:O165" si="177">N166+N167+N168</f>
        <v>0</v>
      </c>
      <c r="O165" s="33">
        <f t="shared" si="177"/>
        <v>0</v>
      </c>
      <c r="P165" s="33">
        <v>0</v>
      </c>
      <c r="Q165" s="33">
        <f t="shared" ref="Q165:AN165" si="178">Q166+Q167+Q168</f>
        <v>0</v>
      </c>
      <c r="R165" s="33">
        <f t="shared" si="178"/>
        <v>0</v>
      </c>
      <c r="S165" s="33">
        <f t="shared" si="178"/>
        <v>0</v>
      </c>
      <c r="T165" s="33">
        <f t="shared" si="178"/>
        <v>0</v>
      </c>
      <c r="U165" s="33">
        <f t="shared" si="178"/>
        <v>0</v>
      </c>
      <c r="V165" s="33">
        <v>0</v>
      </c>
      <c r="W165" s="33">
        <f t="shared" si="178"/>
        <v>3249.6</v>
      </c>
      <c r="X165" s="33">
        <f t="shared" si="178"/>
        <v>2865.7</v>
      </c>
      <c r="Y165" s="33">
        <f>SUM(X165/W165*100)</f>
        <v>88.186238306253074</v>
      </c>
      <c r="Z165" s="33">
        <f t="shared" si="178"/>
        <v>5856.3</v>
      </c>
      <c r="AA165" s="33">
        <f t="shared" si="178"/>
        <v>5633.7</v>
      </c>
      <c r="AB165" s="33">
        <f t="shared" si="178"/>
        <v>96.198965216945837</v>
      </c>
      <c r="AC165" s="33">
        <f t="shared" si="178"/>
        <v>305.3</v>
      </c>
      <c r="AD165" s="33">
        <f t="shared" si="178"/>
        <v>521.1</v>
      </c>
      <c r="AE165" s="33">
        <f t="shared" si="178"/>
        <v>170.68457255158859</v>
      </c>
      <c r="AF165" s="33">
        <f t="shared" si="178"/>
        <v>574.79999999999995</v>
      </c>
      <c r="AG165" s="33">
        <f t="shared" si="178"/>
        <v>336.2</v>
      </c>
      <c r="AH165" s="33">
        <f t="shared" si="178"/>
        <v>58.489909533750875</v>
      </c>
      <c r="AI165" s="33">
        <f t="shared" si="178"/>
        <v>36921.899999999994</v>
      </c>
      <c r="AJ165" s="33">
        <f t="shared" si="178"/>
        <v>0</v>
      </c>
      <c r="AK165" s="33">
        <f t="shared" si="178"/>
        <v>0</v>
      </c>
      <c r="AL165" s="33">
        <f t="shared" si="178"/>
        <v>0</v>
      </c>
      <c r="AM165" s="33">
        <f t="shared" si="178"/>
        <v>0</v>
      </c>
      <c r="AN165" s="33">
        <f t="shared" si="178"/>
        <v>0</v>
      </c>
      <c r="AO165" s="33">
        <f>AO166+AO167+AO168</f>
        <v>0</v>
      </c>
      <c r="AP165" s="33">
        <f t="shared" ref="AP165:AP167" si="179">AP61</f>
        <v>0</v>
      </c>
      <c r="AQ165" s="33">
        <v>0</v>
      </c>
      <c r="AR165" s="143"/>
      <c r="AS165" s="143"/>
      <c r="AT165" s="90"/>
      <c r="AU165" s="90"/>
      <c r="AV165" s="90"/>
    </row>
    <row r="166" spans="1:48" ht="15.65" customHeight="1">
      <c r="A166" s="143"/>
      <c r="B166" s="143"/>
      <c r="C166" s="143"/>
      <c r="D166" s="68" t="s">
        <v>44</v>
      </c>
      <c r="E166" s="33">
        <f t="shared" ref="E166:F167" si="180">E62</f>
        <v>0</v>
      </c>
      <c r="F166" s="33">
        <f t="shared" si="180"/>
        <v>0</v>
      </c>
      <c r="G166" s="33">
        <f>G62+G22+G82</f>
        <v>0</v>
      </c>
      <c r="H166" s="33">
        <f t="shared" ref="H166:I169" si="181">H62</f>
        <v>0</v>
      </c>
      <c r="I166" s="33">
        <f t="shared" si="181"/>
        <v>0</v>
      </c>
      <c r="J166" s="33">
        <v>0</v>
      </c>
      <c r="K166" s="33">
        <f t="shared" ref="K166:L169" si="182">K62</f>
        <v>0</v>
      </c>
      <c r="L166" s="33">
        <f t="shared" si="182"/>
        <v>0</v>
      </c>
      <c r="M166" s="33">
        <v>0</v>
      </c>
      <c r="N166" s="33">
        <f t="shared" ref="N166:O169" si="183">N62</f>
        <v>0</v>
      </c>
      <c r="O166" s="33">
        <f t="shared" si="183"/>
        <v>0</v>
      </c>
      <c r="P166" s="33">
        <v>0</v>
      </c>
      <c r="Q166" s="33">
        <f t="shared" ref="Q166:AE169" si="184">Q62</f>
        <v>0</v>
      </c>
      <c r="R166" s="33">
        <f t="shared" si="184"/>
        <v>0</v>
      </c>
      <c r="S166" s="33">
        <f t="shared" si="184"/>
        <v>0</v>
      </c>
      <c r="T166" s="33">
        <f t="shared" si="184"/>
        <v>0</v>
      </c>
      <c r="U166" s="33">
        <f t="shared" si="184"/>
        <v>0</v>
      </c>
      <c r="V166" s="42">
        <v>0</v>
      </c>
      <c r="W166" s="33">
        <f t="shared" ref="W166:AO169" si="185">W62</f>
        <v>0</v>
      </c>
      <c r="X166" s="33">
        <f t="shared" si="185"/>
        <v>0</v>
      </c>
      <c r="Y166" s="33">
        <f>Y62+Y22+Y82</f>
        <v>0</v>
      </c>
      <c r="Z166" s="33">
        <f t="shared" si="185"/>
        <v>0</v>
      </c>
      <c r="AA166" s="33">
        <f t="shared" si="185"/>
        <v>0</v>
      </c>
      <c r="AB166" s="33">
        <f t="shared" si="185"/>
        <v>0</v>
      </c>
      <c r="AC166" s="33">
        <f t="shared" si="185"/>
        <v>0</v>
      </c>
      <c r="AD166" s="33">
        <f t="shared" si="185"/>
        <v>0</v>
      </c>
      <c r="AE166" s="33">
        <f t="shared" si="185"/>
        <v>0</v>
      </c>
      <c r="AF166" s="33">
        <f t="shared" si="185"/>
        <v>0</v>
      </c>
      <c r="AG166" s="33">
        <f t="shared" si="185"/>
        <v>0</v>
      </c>
      <c r="AH166" s="33">
        <f t="shared" si="185"/>
        <v>0</v>
      </c>
      <c r="AI166" s="33">
        <f t="shared" si="185"/>
        <v>0</v>
      </c>
      <c r="AJ166" s="33">
        <f t="shared" si="185"/>
        <v>0</v>
      </c>
      <c r="AK166" s="33">
        <f t="shared" si="185"/>
        <v>0</v>
      </c>
      <c r="AL166" s="33">
        <f t="shared" si="185"/>
        <v>0</v>
      </c>
      <c r="AM166" s="33">
        <f t="shared" si="185"/>
        <v>0</v>
      </c>
      <c r="AN166" s="33">
        <f t="shared" si="185"/>
        <v>0</v>
      </c>
      <c r="AO166" s="33">
        <f t="shared" si="185"/>
        <v>0</v>
      </c>
      <c r="AP166" s="33">
        <f t="shared" si="179"/>
        <v>0</v>
      </c>
      <c r="AQ166" s="38">
        <v>0</v>
      </c>
      <c r="AR166" s="144"/>
      <c r="AS166" s="144"/>
      <c r="AT166" s="90"/>
      <c r="AU166" s="90"/>
      <c r="AV166" s="90"/>
    </row>
    <row r="167" spans="1:48">
      <c r="A167" s="143"/>
      <c r="B167" s="143"/>
      <c r="C167" s="143"/>
      <c r="D167" s="33" t="s">
        <v>38</v>
      </c>
      <c r="E167" s="33">
        <f t="shared" si="180"/>
        <v>26647.899999999998</v>
      </c>
      <c r="F167" s="33">
        <f t="shared" si="180"/>
        <v>5633.7</v>
      </c>
      <c r="G167" s="33">
        <f>G63+G23+G83</f>
        <v>21.141253156909176</v>
      </c>
      <c r="H167" s="33">
        <f t="shared" si="181"/>
        <v>0</v>
      </c>
      <c r="I167" s="33">
        <f t="shared" si="181"/>
        <v>0</v>
      </c>
      <c r="J167" s="33">
        <v>0</v>
      </c>
      <c r="K167" s="33">
        <f t="shared" si="182"/>
        <v>0</v>
      </c>
      <c r="L167" s="33">
        <f t="shared" si="182"/>
        <v>0</v>
      </c>
      <c r="M167" s="33">
        <v>0</v>
      </c>
      <c r="N167" s="33">
        <f t="shared" si="183"/>
        <v>0</v>
      </c>
      <c r="O167" s="33">
        <f t="shared" si="183"/>
        <v>0</v>
      </c>
      <c r="P167" s="33">
        <v>0</v>
      </c>
      <c r="Q167" s="33">
        <f t="shared" si="184"/>
        <v>0</v>
      </c>
      <c r="R167" s="33">
        <f t="shared" si="184"/>
        <v>0</v>
      </c>
      <c r="S167" s="33">
        <f t="shared" si="184"/>
        <v>0</v>
      </c>
      <c r="T167" s="33">
        <f t="shared" si="184"/>
        <v>0</v>
      </c>
      <c r="U167" s="33">
        <f t="shared" si="184"/>
        <v>0</v>
      </c>
      <c r="V167" s="33">
        <v>0</v>
      </c>
      <c r="W167" s="33">
        <f t="shared" si="185"/>
        <v>0</v>
      </c>
      <c r="X167" s="33">
        <f t="shared" si="185"/>
        <v>0</v>
      </c>
      <c r="Y167" s="33">
        <f>Y63+Y23+Y83</f>
        <v>0</v>
      </c>
      <c r="Z167" s="33">
        <f t="shared" si="185"/>
        <v>5856.3</v>
      </c>
      <c r="AA167" s="33">
        <f t="shared" si="185"/>
        <v>5633.7</v>
      </c>
      <c r="AB167" s="33">
        <f t="shared" si="185"/>
        <v>96.198965216945837</v>
      </c>
      <c r="AC167" s="33">
        <f t="shared" si="185"/>
        <v>0</v>
      </c>
      <c r="AD167" s="33">
        <f t="shared" si="185"/>
        <v>0</v>
      </c>
      <c r="AE167" s="33">
        <f t="shared" si="185"/>
        <v>0</v>
      </c>
      <c r="AF167" s="33">
        <f t="shared" si="185"/>
        <v>0</v>
      </c>
      <c r="AG167" s="33">
        <f t="shared" si="185"/>
        <v>0</v>
      </c>
      <c r="AH167" s="33">
        <f t="shared" si="185"/>
        <v>0</v>
      </c>
      <c r="AI167" s="33">
        <f t="shared" si="185"/>
        <v>20791.599999999999</v>
      </c>
      <c r="AJ167" s="33">
        <f t="shared" si="185"/>
        <v>0</v>
      </c>
      <c r="AK167" s="33">
        <f t="shared" si="185"/>
        <v>0</v>
      </c>
      <c r="AL167" s="33">
        <f t="shared" si="185"/>
        <v>0</v>
      </c>
      <c r="AM167" s="33">
        <f t="shared" si="185"/>
        <v>0</v>
      </c>
      <c r="AN167" s="33">
        <f t="shared" si="185"/>
        <v>0</v>
      </c>
      <c r="AO167" s="33">
        <f t="shared" si="185"/>
        <v>0</v>
      </c>
      <c r="AP167" s="33">
        <f t="shared" si="179"/>
        <v>0</v>
      </c>
      <c r="AQ167" s="33">
        <v>0</v>
      </c>
      <c r="AR167" s="144"/>
      <c r="AS167" s="144"/>
      <c r="AT167" s="90"/>
      <c r="AU167" s="90"/>
      <c r="AV167" s="90"/>
    </row>
    <row r="168" spans="1:48">
      <c r="A168" s="143"/>
      <c r="B168" s="143"/>
      <c r="C168" s="143"/>
      <c r="D168" s="33" t="s">
        <v>29</v>
      </c>
      <c r="E168" s="33">
        <f>E74</f>
        <v>20260</v>
      </c>
      <c r="F168" s="33">
        <f>F74</f>
        <v>3722.9999999999995</v>
      </c>
      <c r="G168" s="33">
        <f>F168/E168*100</f>
        <v>18.376110562685092</v>
      </c>
      <c r="H168" s="33">
        <f>H74</f>
        <v>0</v>
      </c>
      <c r="I168" s="33">
        <f>I74</f>
        <v>0</v>
      </c>
      <c r="J168" s="33">
        <f>J64</f>
        <v>0</v>
      </c>
      <c r="K168" s="33">
        <f>K74</f>
        <v>0</v>
      </c>
      <c r="L168" s="33">
        <f>L74</f>
        <v>0</v>
      </c>
      <c r="M168" s="33">
        <f>M64</f>
        <v>0</v>
      </c>
      <c r="N168" s="33">
        <f>N74</f>
        <v>0</v>
      </c>
      <c r="O168" s="33">
        <f>O74</f>
        <v>0</v>
      </c>
      <c r="P168" s="33">
        <f>P64</f>
        <v>0</v>
      </c>
      <c r="Q168" s="33">
        <f>Q74</f>
        <v>0</v>
      </c>
      <c r="R168" s="33">
        <f>R74</f>
        <v>0</v>
      </c>
      <c r="S168" s="33">
        <f t="shared" si="184"/>
        <v>0</v>
      </c>
      <c r="T168" s="33">
        <f>T74</f>
        <v>0</v>
      </c>
      <c r="U168" s="33">
        <f>U74</f>
        <v>0</v>
      </c>
      <c r="V168" s="33">
        <v>0</v>
      </c>
      <c r="W168" s="33">
        <f>W74</f>
        <v>3249.6</v>
      </c>
      <c r="X168" s="33">
        <f>X74</f>
        <v>2865.7</v>
      </c>
      <c r="Y168" s="33">
        <f>SUM(X168/W168*100)</f>
        <v>88.186238306253074</v>
      </c>
      <c r="Z168" s="33">
        <f t="shared" ref="Z168:AO168" si="186">Z74</f>
        <v>0</v>
      </c>
      <c r="AA168" s="33">
        <f t="shared" si="186"/>
        <v>0</v>
      </c>
      <c r="AB168" s="33">
        <f t="shared" si="186"/>
        <v>0</v>
      </c>
      <c r="AC168" s="33">
        <f t="shared" si="186"/>
        <v>305.3</v>
      </c>
      <c r="AD168" s="33">
        <f t="shared" si="186"/>
        <v>521.1</v>
      </c>
      <c r="AE168" s="33">
        <f t="shared" si="186"/>
        <v>170.68457255158859</v>
      </c>
      <c r="AF168" s="33">
        <f t="shared" si="186"/>
        <v>574.79999999999995</v>
      </c>
      <c r="AG168" s="33">
        <f t="shared" si="186"/>
        <v>336.2</v>
      </c>
      <c r="AH168" s="33">
        <f t="shared" si="186"/>
        <v>58.489909533750875</v>
      </c>
      <c r="AI168" s="33">
        <f t="shared" si="186"/>
        <v>16130.3</v>
      </c>
      <c r="AJ168" s="33">
        <f t="shared" si="186"/>
        <v>0</v>
      </c>
      <c r="AK168" s="33">
        <f t="shared" si="186"/>
        <v>0</v>
      </c>
      <c r="AL168" s="33">
        <f t="shared" si="186"/>
        <v>0</v>
      </c>
      <c r="AM168" s="33">
        <f t="shared" si="186"/>
        <v>0</v>
      </c>
      <c r="AN168" s="33">
        <f t="shared" si="186"/>
        <v>0</v>
      </c>
      <c r="AO168" s="33">
        <f t="shared" si="186"/>
        <v>0</v>
      </c>
      <c r="AP168" s="33">
        <f>AP64</f>
        <v>0</v>
      </c>
      <c r="AQ168" s="33">
        <v>0</v>
      </c>
      <c r="AR168" s="144"/>
      <c r="AS168" s="144"/>
      <c r="AT168" s="90"/>
      <c r="AU168" s="90"/>
      <c r="AV168" s="90"/>
    </row>
    <row r="169" spans="1:48" ht="23.1">
      <c r="A169" s="143"/>
      <c r="B169" s="143"/>
      <c r="C169" s="143"/>
      <c r="D169" s="33" t="s">
        <v>45</v>
      </c>
      <c r="E169" s="33">
        <v>0</v>
      </c>
      <c r="F169" s="33">
        <v>0</v>
      </c>
      <c r="G169" s="33">
        <v>0</v>
      </c>
      <c r="H169" s="33">
        <f t="shared" si="181"/>
        <v>0</v>
      </c>
      <c r="I169" s="33">
        <f t="shared" si="181"/>
        <v>0</v>
      </c>
      <c r="J169" s="33">
        <v>0</v>
      </c>
      <c r="K169" s="33">
        <f t="shared" si="182"/>
        <v>0</v>
      </c>
      <c r="L169" s="33">
        <f t="shared" si="182"/>
        <v>0</v>
      </c>
      <c r="M169" s="33">
        <v>0</v>
      </c>
      <c r="N169" s="33">
        <f t="shared" si="183"/>
        <v>0</v>
      </c>
      <c r="O169" s="33">
        <f t="shared" si="183"/>
        <v>0</v>
      </c>
      <c r="P169" s="33">
        <v>0</v>
      </c>
      <c r="Q169" s="33">
        <f t="shared" si="184"/>
        <v>0</v>
      </c>
      <c r="R169" s="33">
        <f t="shared" si="184"/>
        <v>0</v>
      </c>
      <c r="S169" s="33">
        <f t="shared" si="184"/>
        <v>0</v>
      </c>
      <c r="T169" s="33">
        <f t="shared" si="184"/>
        <v>0</v>
      </c>
      <c r="U169" s="33">
        <f t="shared" si="184"/>
        <v>0</v>
      </c>
      <c r="V169" s="33">
        <f t="shared" si="184"/>
        <v>0</v>
      </c>
      <c r="W169" s="33">
        <f t="shared" si="184"/>
        <v>0</v>
      </c>
      <c r="X169" s="33">
        <f t="shared" si="184"/>
        <v>0</v>
      </c>
      <c r="Y169" s="33">
        <f t="shared" si="184"/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f t="shared" si="184"/>
        <v>0</v>
      </c>
      <c r="AE169" s="33">
        <f t="shared" si="184"/>
        <v>0</v>
      </c>
      <c r="AF169" s="33">
        <v>0</v>
      </c>
      <c r="AG169" s="33">
        <v>0</v>
      </c>
      <c r="AH169" s="33">
        <v>0</v>
      </c>
      <c r="AI169" s="33">
        <f t="shared" si="185"/>
        <v>0</v>
      </c>
      <c r="AJ169" s="33">
        <f t="shared" si="185"/>
        <v>0</v>
      </c>
      <c r="AK169" s="33">
        <f t="shared" si="185"/>
        <v>0</v>
      </c>
      <c r="AL169" s="33">
        <f t="shared" si="185"/>
        <v>0</v>
      </c>
      <c r="AM169" s="33">
        <f t="shared" si="185"/>
        <v>0</v>
      </c>
      <c r="AN169" s="33">
        <f t="shared" si="185"/>
        <v>0</v>
      </c>
      <c r="AO169" s="33">
        <f>AO65</f>
        <v>0</v>
      </c>
      <c r="AP169" s="33">
        <v>0</v>
      </c>
      <c r="AQ169" s="33">
        <v>0</v>
      </c>
      <c r="AR169" s="144"/>
      <c r="AS169" s="144"/>
      <c r="AT169" s="90"/>
      <c r="AU169" s="90"/>
      <c r="AV169" s="90"/>
    </row>
    <row r="170" spans="1:48" hidden="1">
      <c r="E170" s="3">
        <f>H170+Q170+Z170+AI170</f>
        <v>174316.5</v>
      </c>
      <c r="H170" s="6">
        <f>H131+K131+N131</f>
        <v>3777.8</v>
      </c>
      <c r="I170" s="6">
        <f t="shared" ref="I170:J170" si="187">I131+L131+O131</f>
        <v>3700.8725500000005</v>
      </c>
      <c r="J170" s="6">
        <f t="shared" si="187"/>
        <v>294.06812757598425</v>
      </c>
      <c r="K170" s="6"/>
      <c r="L170" s="6"/>
      <c r="M170" s="8"/>
      <c r="N170" s="6"/>
      <c r="O170" s="6"/>
      <c r="P170" s="8"/>
      <c r="Q170" s="6">
        <f>Q131+T131+W131</f>
        <v>23161.819999999996</v>
      </c>
      <c r="R170" s="6"/>
      <c r="S170" s="8"/>
      <c r="T170" s="6"/>
      <c r="U170" s="6"/>
      <c r="V170" s="8"/>
      <c r="W170" s="6"/>
      <c r="X170" s="11"/>
      <c r="Y170" s="8"/>
      <c r="Z170" s="6">
        <f>Z131+AC131+AF131</f>
        <v>63622.96</v>
      </c>
      <c r="AA170" s="6"/>
      <c r="AB170" s="6"/>
      <c r="AC170" s="6"/>
      <c r="AD170" s="6"/>
      <c r="AE170" s="6"/>
      <c r="AF170" s="6"/>
      <c r="AG170" s="6"/>
      <c r="AH170" s="6"/>
      <c r="AI170" s="6">
        <f>AI131+AL131+AO131</f>
        <v>83753.919999999998</v>
      </c>
      <c r="AJ170" s="6"/>
      <c r="AK170" s="6"/>
      <c r="AL170" s="6"/>
      <c r="AM170" s="8"/>
      <c r="AN170" s="6"/>
      <c r="AO170" s="6"/>
    </row>
    <row r="171" spans="1:48">
      <c r="B171" s="16"/>
      <c r="C171" s="16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Y171" s="9"/>
    </row>
    <row r="172" spans="1:48">
      <c r="B172" s="56"/>
      <c r="C172" s="16"/>
      <c r="D172" s="1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</row>
    <row r="173" spans="1:48">
      <c r="C173" s="61"/>
      <c r="E173" s="9"/>
    </row>
    <row r="174" spans="1:48" ht="24.8" customHeight="1">
      <c r="A174" s="47"/>
      <c r="B174" s="16"/>
      <c r="C174" s="62"/>
      <c r="D174" s="5"/>
      <c r="E174" s="63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20"/>
      <c r="AS174" s="20"/>
    </row>
    <row r="175" spans="1:48" s="24" customFormat="1" ht="14.3">
      <c r="A175" s="139" t="s">
        <v>84</v>
      </c>
      <c r="B175" s="140"/>
      <c r="C175" s="140"/>
      <c r="D175" s="140"/>
      <c r="E175" s="140"/>
      <c r="F175" s="21"/>
      <c r="G175" s="141" t="s">
        <v>78</v>
      </c>
      <c r="H175" s="141"/>
      <c r="I175" s="141"/>
      <c r="J175" s="141"/>
      <c r="K175" s="141"/>
      <c r="L175" s="141"/>
      <c r="M175" s="141"/>
      <c r="N175" s="21"/>
      <c r="O175" s="21"/>
      <c r="P175" s="22"/>
      <c r="Q175" s="12"/>
      <c r="R175" s="12"/>
      <c r="S175" s="22"/>
      <c r="T175" s="12"/>
      <c r="U175" s="12"/>
      <c r="V175" s="22"/>
      <c r="W175" s="12"/>
      <c r="X175" s="23"/>
      <c r="Y175" s="2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22"/>
      <c r="AQ175" s="22"/>
    </row>
    <row r="176" spans="1:48" s="24" customFormat="1" ht="23.95" customHeight="1">
      <c r="A176" s="139" t="s">
        <v>79</v>
      </c>
      <c r="B176" s="140"/>
      <c r="C176" s="140"/>
      <c r="D176" s="140"/>
      <c r="E176" s="21"/>
      <c r="F176" s="21"/>
      <c r="G176" s="142" t="s">
        <v>80</v>
      </c>
      <c r="H176" s="141"/>
      <c r="I176" s="141"/>
      <c r="J176" s="141"/>
      <c r="K176" s="141"/>
      <c r="L176" s="141"/>
      <c r="M176" s="141"/>
      <c r="N176" s="141"/>
      <c r="O176" s="141"/>
      <c r="P176" s="22"/>
      <c r="Q176" s="12"/>
      <c r="R176" s="12"/>
      <c r="S176" s="25"/>
      <c r="T176" s="12"/>
      <c r="U176" s="12"/>
      <c r="V176" s="22"/>
      <c r="W176" s="12"/>
      <c r="X176" s="23"/>
      <c r="Y176" s="2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22"/>
      <c r="AQ176" s="22"/>
    </row>
    <row r="177" spans="1:43" s="24" customFormat="1" ht="18" customHeight="1">
      <c r="A177" s="139" t="s">
        <v>87</v>
      </c>
      <c r="B177" s="140"/>
      <c r="C177" s="140"/>
      <c r="D177" s="140"/>
      <c r="E177" s="140"/>
      <c r="F177" s="21"/>
      <c r="G177" s="142" t="s">
        <v>88</v>
      </c>
      <c r="H177" s="141"/>
      <c r="I177" s="141"/>
      <c r="J177" s="141"/>
      <c r="K177" s="141"/>
      <c r="L177" s="141"/>
      <c r="M177" s="141"/>
      <c r="N177" s="141"/>
      <c r="O177" s="141"/>
      <c r="P177" s="2"/>
      <c r="Q177" s="1"/>
      <c r="R177" s="1"/>
      <c r="S177" s="2"/>
      <c r="T177" s="1"/>
      <c r="U177" s="12"/>
      <c r="V177" s="22"/>
      <c r="W177" s="12"/>
      <c r="X177" s="23"/>
      <c r="Y177" s="2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22"/>
      <c r="AQ177" s="22"/>
    </row>
    <row r="178" spans="1:43" s="24" customFormat="1" ht="14.3">
      <c r="A178" s="13"/>
      <c r="B178" s="13" t="s">
        <v>81</v>
      </c>
      <c r="C178" s="50"/>
      <c r="D178" s="26"/>
      <c r="E178" s="21"/>
      <c r="F178" s="21"/>
      <c r="G178" s="21"/>
      <c r="H178" s="21"/>
      <c r="I178" s="21"/>
      <c r="J178" s="51"/>
      <c r="K178" s="21" t="s">
        <v>81</v>
      </c>
      <c r="L178" s="21"/>
      <c r="M178" s="107"/>
      <c r="N178" s="107"/>
      <c r="O178" s="21"/>
      <c r="P178" s="52"/>
      <c r="Q178" s="1"/>
      <c r="R178" s="1"/>
      <c r="S178" s="2"/>
      <c r="T178" s="27"/>
      <c r="U178" s="12"/>
      <c r="V178" s="22"/>
      <c r="W178" s="12"/>
      <c r="X178" s="23"/>
      <c r="Y178" s="2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22"/>
      <c r="AQ178" s="22"/>
    </row>
    <row r="179" spans="1:43" ht="23.3" customHeight="1">
      <c r="A179" s="108" t="s">
        <v>82</v>
      </c>
      <c r="B179" s="109"/>
      <c r="C179" s="109"/>
      <c r="D179" s="109"/>
      <c r="E179" s="109"/>
      <c r="F179" s="109"/>
      <c r="G179" s="110"/>
      <c r="H179" s="110"/>
      <c r="I179" s="53"/>
      <c r="J179" s="54"/>
      <c r="K179" s="53"/>
      <c r="L179" s="53"/>
      <c r="M179" s="54"/>
      <c r="N179" s="53"/>
      <c r="O179" s="53"/>
      <c r="P179" s="2"/>
      <c r="Q179" s="1"/>
      <c r="R179" s="1"/>
      <c r="S179" s="2"/>
      <c r="T179" s="1"/>
      <c r="AM179" s="3"/>
    </row>
    <row r="180" spans="1:43" ht="14.3" customHeight="1">
      <c r="A180" s="108" t="s">
        <v>121</v>
      </c>
      <c r="B180" s="109"/>
      <c r="C180" s="109"/>
      <c r="D180" s="109"/>
      <c r="E180" s="109"/>
      <c r="F180" s="109"/>
      <c r="G180" s="110"/>
      <c r="H180" s="110"/>
      <c r="I180" s="53"/>
      <c r="J180" s="54"/>
      <c r="K180" s="53"/>
      <c r="L180" s="53"/>
      <c r="M180" s="54"/>
      <c r="N180" s="53"/>
      <c r="O180" s="53"/>
      <c r="P180" s="2"/>
      <c r="Q180" s="1"/>
      <c r="R180" s="1"/>
      <c r="S180" s="2"/>
      <c r="T180" s="1"/>
      <c r="AM180" s="3"/>
    </row>
    <row r="181" spans="1:43">
      <c r="A181" s="108" t="s">
        <v>83</v>
      </c>
      <c r="B181" s="138"/>
      <c r="C181" s="138"/>
      <c r="D181" s="138"/>
      <c r="E181" s="110"/>
      <c r="F181" s="110"/>
      <c r="G181" s="110"/>
      <c r="H181" s="110"/>
      <c r="P181" s="2"/>
      <c r="Q181" s="1"/>
      <c r="R181" s="1"/>
      <c r="S181" s="1"/>
      <c r="T181" s="1"/>
      <c r="AM181" s="3"/>
    </row>
  </sheetData>
  <mergeCells count="198">
    <mergeCell ref="AR116:AR118"/>
    <mergeCell ref="AS116:AS118"/>
    <mergeCell ref="E11:G11"/>
    <mergeCell ref="H11:J11"/>
    <mergeCell ref="K11:M11"/>
    <mergeCell ref="N11:P11"/>
    <mergeCell ref="Q11:S11"/>
    <mergeCell ref="T11:V11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H12:H13"/>
    <mergeCell ref="I12:I13"/>
    <mergeCell ref="J12:J13"/>
    <mergeCell ref="AS10:AS13"/>
    <mergeCell ref="B15:AS15"/>
    <mergeCell ref="A16:A21"/>
    <mergeCell ref="B16:B21"/>
    <mergeCell ref="C16:C21"/>
    <mergeCell ref="AR16:AR21"/>
    <mergeCell ref="AS16:AS21"/>
    <mergeCell ref="AI12:AI13"/>
    <mergeCell ref="AJ12:AJ13"/>
    <mergeCell ref="AK12:AK13"/>
    <mergeCell ref="AL12:AL13"/>
    <mergeCell ref="AM12:AM13"/>
    <mergeCell ref="AN12:AN13"/>
    <mergeCell ref="AC12:AC13"/>
    <mergeCell ref="AD12:AD13"/>
    <mergeCell ref="AE12:AE13"/>
    <mergeCell ref="AF12:AF13"/>
    <mergeCell ref="AG12:AG13"/>
    <mergeCell ref="AH12:AH13"/>
    <mergeCell ref="W12:W13"/>
    <mergeCell ref="X12:X13"/>
    <mergeCell ref="Y12:Y13"/>
    <mergeCell ref="Z12:Z13"/>
    <mergeCell ref="AA12:AA13"/>
    <mergeCell ref="AB12:AB13"/>
    <mergeCell ref="A22:A26"/>
    <mergeCell ref="B22:B26"/>
    <mergeCell ref="C22:C26"/>
    <mergeCell ref="AR22:AR26"/>
    <mergeCell ref="AS22:AS26"/>
    <mergeCell ref="A27:A32"/>
    <mergeCell ref="B27:B32"/>
    <mergeCell ref="C27:C32"/>
    <mergeCell ref="AR27:AR32"/>
    <mergeCell ref="AS27:AS32"/>
    <mergeCell ref="A10:A13"/>
    <mergeCell ref="B10:B13"/>
    <mergeCell ref="C10:C13"/>
    <mergeCell ref="D10:D13"/>
    <mergeCell ref="E10:G10"/>
    <mergeCell ref="H10:AQ10"/>
    <mergeCell ref="AR10:AR13"/>
    <mergeCell ref="AO11:AQ11"/>
    <mergeCell ref="E12:E13"/>
    <mergeCell ref="F12:F13"/>
    <mergeCell ref="G12:G13"/>
    <mergeCell ref="AO12:AO13"/>
    <mergeCell ref="AP12:AP13"/>
    <mergeCell ref="AQ12:AQ13"/>
    <mergeCell ref="AF11:AH11"/>
    <mergeCell ref="AI11:AK11"/>
    <mergeCell ref="AL11:AN11"/>
    <mergeCell ref="W11:Y11"/>
    <mergeCell ref="Z11:AB11"/>
    <mergeCell ref="AC11:AE11"/>
    <mergeCell ref="A33:A38"/>
    <mergeCell ref="B33:B38"/>
    <mergeCell ref="C33:C38"/>
    <mergeCell ref="AR33:AR38"/>
    <mergeCell ref="AS33:AS38"/>
    <mergeCell ref="A39:A43"/>
    <mergeCell ref="B39:B43"/>
    <mergeCell ref="C39:C43"/>
    <mergeCell ref="AR39:AR43"/>
    <mergeCell ref="AS39:AS43"/>
    <mergeCell ref="A44:A49"/>
    <mergeCell ref="B44:B49"/>
    <mergeCell ref="C44:C49"/>
    <mergeCell ref="AR44:AR49"/>
    <mergeCell ref="AS44:AS49"/>
    <mergeCell ref="A50:A55"/>
    <mergeCell ref="B50:B55"/>
    <mergeCell ref="C50:C55"/>
    <mergeCell ref="AR50:AR55"/>
    <mergeCell ref="AS50:AS55"/>
    <mergeCell ref="A56:A60"/>
    <mergeCell ref="B56:B60"/>
    <mergeCell ref="C56:C60"/>
    <mergeCell ref="AR56:AR60"/>
    <mergeCell ref="AS56:AS60"/>
    <mergeCell ref="A61:A65"/>
    <mergeCell ref="B61:B65"/>
    <mergeCell ref="C61:C65"/>
    <mergeCell ref="AR61:AR65"/>
    <mergeCell ref="AS61:AS65"/>
    <mergeCell ref="A76:A81"/>
    <mergeCell ref="B76:B81"/>
    <mergeCell ref="C76:C81"/>
    <mergeCell ref="AR76:AR81"/>
    <mergeCell ref="AS76:AS81"/>
    <mergeCell ref="A82:A85"/>
    <mergeCell ref="B82:B85"/>
    <mergeCell ref="C82:C85"/>
    <mergeCell ref="AR82:AR86"/>
    <mergeCell ref="AS82:AS86"/>
    <mergeCell ref="AR109:AR114"/>
    <mergeCell ref="AS109:AS114"/>
    <mergeCell ref="B97:AS97"/>
    <mergeCell ref="A98:A102"/>
    <mergeCell ref="B98:B102"/>
    <mergeCell ref="C98:C102"/>
    <mergeCell ref="AR98:AR102"/>
    <mergeCell ref="AS98:AS102"/>
    <mergeCell ref="A87:A90"/>
    <mergeCell ref="B87:B90"/>
    <mergeCell ref="C87:C90"/>
    <mergeCell ref="AR87:AR90"/>
    <mergeCell ref="AS87:AS90"/>
    <mergeCell ref="A92:C96"/>
    <mergeCell ref="AR92:AR96"/>
    <mergeCell ref="AS92:AS96"/>
    <mergeCell ref="AS137:AS142"/>
    <mergeCell ref="A143:C148"/>
    <mergeCell ref="AR143:AR148"/>
    <mergeCell ref="AS143:AS148"/>
    <mergeCell ref="A125:C130"/>
    <mergeCell ref="AR125:AR130"/>
    <mergeCell ref="AS125:AS130"/>
    <mergeCell ref="A131:C136"/>
    <mergeCell ref="AR131:AR136"/>
    <mergeCell ref="AS131:AS136"/>
    <mergeCell ref="AS160:AS164"/>
    <mergeCell ref="A165:C169"/>
    <mergeCell ref="AR165:AR169"/>
    <mergeCell ref="AS165:AS169"/>
    <mergeCell ref="A149:C149"/>
    <mergeCell ref="A150:C154"/>
    <mergeCell ref="AR150:AR154"/>
    <mergeCell ref="AS150:AS154"/>
    <mergeCell ref="A155:C159"/>
    <mergeCell ref="AR155:AR159"/>
    <mergeCell ref="AS155:AS159"/>
    <mergeCell ref="A180:H180"/>
    <mergeCell ref="A181:H181"/>
    <mergeCell ref="A175:E175"/>
    <mergeCell ref="G175:M175"/>
    <mergeCell ref="A176:D176"/>
    <mergeCell ref="G176:O176"/>
    <mergeCell ref="A177:E177"/>
    <mergeCell ref="G177:O177"/>
    <mergeCell ref="A160:C164"/>
    <mergeCell ref="B4:AF4"/>
    <mergeCell ref="B5:AE5"/>
    <mergeCell ref="B6:AF6"/>
    <mergeCell ref="AJ1:AR1"/>
    <mergeCell ref="AL2:AR2"/>
    <mergeCell ref="AM3:AR3"/>
    <mergeCell ref="AQ4:AR4"/>
    <mergeCell ref="M178:N178"/>
    <mergeCell ref="A179:H179"/>
    <mergeCell ref="AR160:AR164"/>
    <mergeCell ref="A137:C142"/>
    <mergeCell ref="AR137:AR142"/>
    <mergeCell ref="B115:AS115"/>
    <mergeCell ref="A119:A124"/>
    <mergeCell ref="B119:B124"/>
    <mergeCell ref="C119:C124"/>
    <mergeCell ref="AR119:AR124"/>
    <mergeCell ref="AS119:AS124"/>
    <mergeCell ref="A103:A108"/>
    <mergeCell ref="B103:B108"/>
    <mergeCell ref="C103:C108"/>
    <mergeCell ref="AR103:AR108"/>
    <mergeCell ref="AS103:AS108"/>
    <mergeCell ref="A109:C114"/>
    <mergeCell ref="A66:A70"/>
    <mergeCell ref="B66:B70"/>
    <mergeCell ref="C66:C70"/>
    <mergeCell ref="AR66:AR70"/>
    <mergeCell ref="AS66:AS70"/>
    <mergeCell ref="A71:A75"/>
    <mergeCell ref="B71:B75"/>
    <mergeCell ref="C71:C75"/>
    <mergeCell ref="AR71:AR75"/>
    <mergeCell ref="AS71:AS75"/>
  </mergeCells>
  <pageMargins left="0.51181102362204722" right="0.11811023622047245" top="0.15748031496062992" bottom="0.11811023622047245" header="0.11811023622047245" footer="0.11811023622047245"/>
  <pageSetup paperSize="8" scale="3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 кв. 2023г.</vt:lpstr>
      <vt:lpstr>'3 кв. 2023г.'!Заголовки_для_печати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2023-11-23T10:39:18Z</dcterms:modified>
</cp:coreProperties>
</file>