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Сетевой график " sheetId="1" state="visible" r:id="rId1"/>
    <sheet name="Целевые показатели" sheetId="2" state="visible" r:id="rId2"/>
  </sheets>
  <calcPr/>
</workbook>
</file>

<file path=xl/sharedStrings.xml><?xml version="1.0" encoding="utf-8"?>
<sst xmlns="http://schemas.openxmlformats.org/spreadsheetml/2006/main" count="125" uniqueCount="125">
  <si>
    <t xml:space="preserve">Отчет по комплексному плану (сетевому графику) реализации муниципальной программы "Культура города Урай"  на 01.01.2024 </t>
  </si>
  <si>
    <t>№</t>
  </si>
  <si>
    <t xml:space="preserve">Основные мероприятия муниципальной программы
(их взаимосвязь с целевыми показателями муниципальной программы)
</t>
  </si>
  <si>
    <t xml:space="preserve">Ответственный исполнитель/соисполнитель</t>
  </si>
  <si>
    <t xml:space="preserve">Целевой показатель, №</t>
  </si>
  <si>
    <t xml:space="preserve">Источники финансирования</t>
  </si>
  <si>
    <t xml:space="preserve">Финансовые затраты на реализацию 
(тыс. рублей)
</t>
  </si>
  <si>
    <t xml:space="preserve">в том числе:</t>
  </si>
  <si>
    <t xml:space="preserve">Исполнение мероприятия</t>
  </si>
  <si>
    <t xml:space="preserve">Причины отклонения  фактически исполненных расходных обязательств от запланированных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</si>
  <si>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</si>
  <si>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</si>
  <si>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</si>
  <si>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</si>
  <si>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</si>
  <si>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</si>
  <si>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</si>
  <si>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</si>
  <si>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</si>
  <si>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</si>
  <si>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</si>
  <si>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</si>
  <si>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План</t>
  </si>
  <si>
    <t>Факт</t>
  </si>
  <si>
    <t xml:space="preserve">Исполнение, %</t>
  </si>
  <si>
    <t>1</t>
  </si>
  <si>
    <t xml:space="preserve">Подпрограмма 1. Усовершенствование организационных, экономических механизмов развития учреждений культуры и организации дополнительного образования в области искусств.</t>
  </si>
  <si>
    <t>всего:</t>
  </si>
  <si>
    <t xml:space="preserve">Федеральный бюджет</t>
  </si>
  <si>
    <t xml:space="preserve">Бюджет ХМАО-Югры</t>
  </si>
  <si>
    <t xml:space="preserve">Бюджет городского округа город Урай</t>
  </si>
  <si>
    <t xml:space="preserve">иные источники финансирования (внебюджетные средства)</t>
  </si>
  <si>
    <t>1.1</t>
  </si>
  <si>
    <t xml:space="preserve">Развитие библиотечного дела  (1)</t>
  </si>
  <si>
    <t xml:space="preserve">Управление по культуре и социальным вопросам администрации города Урай</t>
  </si>
  <si>
    <t xml:space="preserve">1, 2</t>
  </si>
  <si>
    <t xml:space="preserve">Денежные средства были направлены на модернизацию муниципальных  библиотек: подключение к сети Интернет (абонентская плата); приобретено программное обеспечение  САБ «ИРБИС64»; приобретено электронная база данных для библиотек; оформлена подписка на периодические издания, а также приобретены книжные издания. </t>
  </si>
  <si>
    <t>1.2</t>
  </si>
  <si>
    <t xml:space="preserve">Оказание муниципальных услуг (выполнение работ) учреждениями культуры (3)</t>
  </si>
  <si>
    <t xml:space="preserve">Денежные средства направлены на оказание муниципальных услуг и содержание имущества муниципального автономного учреждения «Культура».</t>
  </si>
  <si>
    <t>1.3</t>
  </si>
  <si>
    <t xml:space="preserve">Оказание муниципальных услуг (выполнение работ) организацией дополнительного образования в области искусств (3)</t>
  </si>
  <si>
    <t xml:space="preserve">
Денежные средства направлены на оказание муниципальных услуг и содержание имущества муниципального бюджетного учреждения дополнительного образования «Детская школа искусств».</t>
  </si>
  <si>
    <t>1.4</t>
  </si>
  <si>
    <t xml:space="preserve">Реализация основного мероприятия  «Региональный проект «Создание условий для реализации творческого потенциала нации («Творческие люди»)» (2)</t>
  </si>
  <si>
    <t xml:space="preserve">Без финансирования</t>
  </si>
  <si>
    <t xml:space="preserve">За 2023 год обучение по программа курсов повышения квалицикации на базе Центров непрерывного образования прошли 13 специалистов МАУ "Культура" и МБУ ДО "Детская школа искусств" в  рамках Регионального проекта «Создание условий для реализации творческого потенциала нации («Творческие люди»)».</t>
  </si>
  <si>
    <t>1.5</t>
  </si>
  <si>
    <t xml:space="preserve">Оказание информационно-консультационной поддержки негосударственным (немуниципальным) организациям, в том числе СО НКО и социальным предпринимателям в сфере культуры (3)</t>
  </si>
  <si>
    <t xml:space="preserve">За 2023 год оказана нформационно-консультационная поддержка 2 негосударственным (немуниципальным) организациям в том числе СО НКО и социальным предпринимателям в сфере культуры.</t>
  </si>
  <si>
    <t>1.6</t>
  </si>
  <si>
    <t xml:space="preserve">Реализация основного мероприятия "Региональный проект "Обеспечение качественно нового уровня развития инфраструктуры культуры ("Культурная среда") (3)</t>
  </si>
  <si>
    <t xml:space="preserve">Реализация мероприятий в 2023 году не предусмотрено.</t>
  </si>
  <si>
    <t>1.7</t>
  </si>
  <si>
    <t xml:space="preserve">Укрепление материально-технической базы учреждений культуры и организаций дополнительного образования в области искусств (3)</t>
  </si>
  <si>
    <t xml:space="preserve">Денежные средства были направлены на приобретение зимней верхней одежды манси - сака  в качестве экспоната для этнографического зала Музея истории города Урай и русских народных костюмов в культурно-досуговый центр «Нефтяник» МАУ "Культура". Также денежные средства были направлены на устройство утепления и покрытия кровли объекта культуры МАУ «Культура»,  приобретено модульное покрытие (мягкий пол) для КДЦ «Нефтяник», а также денежные средства были направлены на приобретение видео- и презентационного оборудования для Культурно-исторического центра.</t>
  </si>
  <si>
    <t>2</t>
  </si>
  <si>
    <t xml:space="preserve">Подпрограмма 2. Поддержка творческих и социокультурных гражданских  инициатив, способствующих самореализации населения. Вовлечение граждан в культурную деятельность.</t>
  </si>
  <si>
    <t>2.1</t>
  </si>
  <si>
    <t xml:space="preserve">Стимулирование культурного разнообразия в городе Урай (4)</t>
  </si>
  <si>
    <t xml:space="preserve">Денежные средства были направлены на организацию и проведение общегородских праздничных мероприятий, в т.ч.: Международный женский День, Народные гуляния – проводы зимы (Масленица); День Весны и труда, День Победы в ВОВ 1941-1945 гг., День защиты детей, День России, День города Урай, День семьи, любви и верности, День народного единства, Новогодние и рождественские праздники, Городской выпускной бал "Навстречу мечте", а также городских конкурсов и фестивалей: Открытый городской фестиваль-конкурс среди трудовых коллективов «Свежий ветер», Открытый городской фестиваль-конкурс детского и юношеского творчества «Моя Россия»; Открытый городской конкурс для девушек с ограниченными возможностями здоровья "Красота без границ". Реализован инициативный проект "Организация и проведение городского национального праздника "Сабантуй".</t>
  </si>
  <si>
    <t>2.2</t>
  </si>
  <si>
    <t xml:space="preserve">Реализация социокультурных проектов (4)</t>
  </si>
  <si>
    <t xml:space="preserve">Денежные средства направлены на организацию спортивно - патриотического марафона «Время мужества» во взаимодействии с некоммерческими организациями. Организатор - ресурсный центр поддержки социально ориентированных некоммерческих организаций на территории города Урай МАУ «Культура». Также реализован городской форум "Урай - наш общий дом". Организатор - муниципальное автономное учреждение "Культура".</t>
  </si>
  <si>
    <t>2.2.1</t>
  </si>
  <si>
    <t xml:space="preserve">Реализация инициативных проектов с применением механизма инициативного бюджетирования (4)</t>
  </si>
  <si>
    <t xml:space="preserve">Денежные средства направлены на реализацию проекта инициативного бюджетирования «Керамика для всех. Лепим. Учимся. Творим». Вид работ: установка муфельной печи. Исполнитель – муниципальное бюджетное учреждение дополнительного образования «Детская школа искусств».</t>
  </si>
  <si>
    <t xml:space="preserve">ВСЕГО по  программе:</t>
  </si>
  <si>
    <t xml:space="preserve">Бюджет автономного округа</t>
  </si>
  <si>
    <t xml:space="preserve">За счет остатков прошлых лет  </t>
  </si>
  <si>
    <t xml:space="preserve">Остатки 2020 года - бюджет городского округа город Урай</t>
  </si>
  <si>
    <t xml:space="preserve">Инвестиции в объекты муниципальной собственности</t>
  </si>
  <si>
    <t xml:space="preserve">Прочие расходы</t>
  </si>
  <si>
    <t xml:space="preserve">В том числе:</t>
  </si>
  <si>
    <t xml:space="preserve">Ответственный исполнитель
(Управление по культуре и социальным вопросам администрации города Урай) 
</t>
  </si>
  <si>
    <t xml:space="preserve">Соисполнитель 
(МКУ «Управление капитального строительства города Урай»)
</t>
  </si>
  <si>
    <t xml:space="preserve">Ответственный исполнитель (соисполнитель)</t>
  </si>
  <si>
    <t>СОГЛАСОВАНО:</t>
  </si>
  <si>
    <t xml:space="preserve">муниципальной программы:</t>
  </si>
  <si>
    <t xml:space="preserve">Начальник управления по культуре и социальным вопросам администрации города Урай</t>
  </si>
  <si>
    <t xml:space="preserve">Председатель Комитета по финансам администрации города Урай</t>
  </si>
  <si>
    <t xml:space="preserve">У.В. Кащеева</t>
  </si>
  <si>
    <t xml:space="preserve">______________________________________ И.В. Хусаинова</t>
  </si>
  <si>
    <t xml:space="preserve">"_______"_______________________ 202__г.</t>
  </si>
  <si>
    <t xml:space="preserve">2024 г.</t>
  </si>
  <si>
    <t>"______"_______________2023</t>
  </si>
  <si>
    <t>Исполнители:</t>
  </si>
  <si>
    <t xml:space="preserve">специалист-эксперт сводно-аналитического отдела</t>
  </si>
  <si>
    <t xml:space="preserve">администрации города Урай</t>
  </si>
  <si>
    <t xml:space="preserve">С.А. Слепова</t>
  </si>
  <si>
    <t xml:space="preserve">Тел.: 8 (34676) 23330</t>
  </si>
  <si>
    <t xml:space="preserve">специалист-эксперт управления по культуре и </t>
  </si>
  <si>
    <t xml:space="preserve">социальным вопросам администрации города Урай</t>
  </si>
  <si>
    <t xml:space="preserve">К.В. Ермакова </t>
  </si>
  <si>
    <t xml:space="preserve">Тел.: 8 (34676) 23348</t>
  </si>
  <si>
    <t>ОТЧЕТ</t>
  </si>
  <si>
    <t xml:space="preserve">о достижении целевых показателей муниципальной программы "Культура города Урай" за 2022 год</t>
  </si>
  <si>
    <t xml:space="preserve">Наименование целевого показателя муниципальной программы</t>
  </si>
  <si>
    <t xml:space="preserve">Ед. изм.</t>
  </si>
  <si>
    <t xml:space="preserve">Значение целевого показателя муниципальной программы</t>
  </si>
  <si>
    <t xml:space="preserve">Степень достижения целевого показателя &lt;2&gt;, %</t>
  </si>
  <si>
    <t xml:space="preserve">Обоснование отклонений значений целевого показателя на конец отчетного года </t>
  </si>
  <si>
    <t xml:space="preserve">отчетный год</t>
  </si>
  <si>
    <t xml:space="preserve">отчетный год </t>
  </si>
  <si>
    <t>(план)</t>
  </si>
  <si>
    <t>(факт)</t>
  </si>
  <si>
    <t>1.</t>
  </si>
  <si>
    <t xml:space="preserve">Доля поступлений новых книг в библиотечный фонд общедоступных библиотек </t>
  </si>
  <si>
    <t>%</t>
  </si>
  <si>
    <t xml:space="preserve">Показатель достигнут. Количество поступлений новых книг в библиотечный фонд общедоступных библиотек на конец отчетного периода - 1 079 экз.; библиотечный фонд общедоступных библиотек на конец отчетного периода - 102 279 экз.</t>
  </si>
  <si>
    <t>2.</t>
  </si>
  <si>
    <t xml:space="preserve">Количество специалистов сферы культуры, повысивших квалификацию на базе Центров непрерывного образования и повышения квалификации творческих и управленческих кадров в сфере культуры &lt;1&gt;, &lt;2&gt;</t>
  </si>
  <si>
    <t xml:space="preserve">человек </t>
  </si>
  <si>
    <t xml:space="preserve">Показатель достигнут. За 2023 год 13 специалистов МАУ «Культура» и МБУ ДО «Детская школа искусств» прошли повышение квалификации на базе Центров непрерывного образования и повышения квалификации творческих и управленческих кадров в сфере культуры, за 2019 год – 3 специалиста; за 2020 год – 8 специалистов; за 2021 год –  13 специалистов, за 2022 год - 13 специалистов.  Итого: 50 человек.
</t>
  </si>
  <si>
    <t>3.</t>
  </si>
  <si>
    <t xml:space="preserve">Уровень удовлетворенности жителей города Урай качеством услуг, предоставляемых в сфере культуры </t>
  </si>
  <si>
    <t xml:space="preserve">Показатель достигнут. Количество жителей, принявших участие в социологическом опросе, 168 человек, из них 163 человека - удовлетворены качеством  услуг, предоставляемых учреждениями в сфере культуры. </t>
  </si>
  <si>
    <t>4.</t>
  </si>
  <si>
    <r>
      <t xml:space="preserve">Число посещений культурных мероприятий &lt;1&gt;, </t>
    </r>
    <r>
      <rPr>
        <sz val="12"/>
        <rFont val="Symbol"/>
      </rPr>
      <t>&lt;</t>
    </r>
    <r>
      <rPr>
        <sz val="12"/>
        <rFont val="Times New Roman"/>
      </rPr>
      <t>3</t>
    </r>
    <r>
      <rPr>
        <sz val="12"/>
        <rFont val="Symbol"/>
      </rPr>
      <t>&gt;</t>
    </r>
    <r>
      <rPr>
        <sz val="12"/>
        <rFont val="Times New Roman"/>
      </rPr>
      <t xml:space="preserve">, &lt;4&gt; </t>
    </r>
  </si>
  <si>
    <t>тыс.</t>
  </si>
  <si>
    <t xml:space="preserve">Показатель достигнут. Число посещений библиотек - 155 095 ; число посещений культурно-массовых мероприятий учреждений культурно-досугового типа - 90 063; число посещений музея -27 212; число посещений культурных мероприятий, проводимых детской школой искусств - 4 066. Общее число посещений культурных мероприятий составляет 276 436. </t>
  </si>
  <si>
    <t xml:space="preserve">&lt;1&gt; Указ Президента Российской Федерации от 07.05.2018 № 204 «О национальных целях и стратегических задачах развития Российской Федерации на период до 2024 года».
&lt;2&gt; Региональный проект «Создание условий для реализации творческого потенциала нации («Творческие люди»)».
&lt;3&gt; Указ Президента Российской Федерации от 04.02.2021 № 68 «Об оценке эффективности деятельности высших должностных лиц (руководителей высших исполнительных органов государственной власти) субъектов Российской Федерации и деятельности органов исполнительной власти субъектов Российской Федерации»;
&lt;4&gt; Постановление Правительства Ханты-Мансийского автономного округа – Югры от 31.10.2021 № 470-п «О государственной программе Ханты-Мансийского автономного округа - Югры «Культурное пространство».
</t>
  </si>
  <si>
    <t xml:space="preserve">"_______"_______________________ 2023 г.</t>
  </si>
  <si>
    <t xml:space="preserve">специлист-эксперт управления по культуре и </t>
  </si>
  <si>
    <t xml:space="preserve">Тел.: 8 (34676) 23348 (031)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</si>
</sst>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5">
    <numFmt numFmtId="160" formatCode="_-* #,##0\ _₽_-;\-* #,##0\ _₽_-;_-* &quot;-&quot;\ _₽_-;_-@_-"/>
    <numFmt numFmtId="161" formatCode="#,##0.0"/>
    <numFmt numFmtId="162" formatCode="0.0"/>
    <numFmt numFmtId="163" formatCode="_-* #,##0.0\ _₽_-;\-* #,##0.0\ _₽_-;_-* &quot;-&quot;?\ _₽_-;_-@_-"/>
    <numFmt numFmtId="164" formatCode="_-* #,##0.00\ _₽_-;\-* #,##0.00\ _₽_-;_-* &quot;-&quot;??\ _₽_-;_-@_-"/>
  </numFmts>
  <fonts count="15">
    <font>
      <sz val="11.000000"/>
      <color theme="1"/>
      <name val="Calibri"/>
      <scheme val="minor"/>
    </font>
    <font>
      <sz val="11.000000"/>
      <name val="Calibri"/>
      <scheme val="minor"/>
    </font>
    <font>
      <sz val="12.000000"/>
      <name val="Times New Roman"/>
    </font>
    <font>
      <sz val="11.000000"/>
      <name val="Times New Roman"/>
    </font>
    <font>
      <b/>
      <sz val="11.000000"/>
      <name val="Times New Roman"/>
    </font>
    <font>
      <b/>
      <sz val="10.000000"/>
      <name val="Times New Roman"/>
    </font>
    <font>
      <sz val="10.000000"/>
      <name val="Times New Roman"/>
    </font>
    <font>
      <b/>
      <sz val="11.000000"/>
      <name val="Calibri"/>
      <scheme val="minor"/>
    </font>
    <font>
      <b/>
      <sz val="9.000000"/>
      <name val="Times New Roman"/>
    </font>
    <font>
      <b/>
      <sz val="10.000000"/>
      <name val="Calibri"/>
      <scheme val="minor"/>
    </font>
    <font>
      <sz val="10.000000"/>
      <name val="Calibri"/>
      <scheme val="minor"/>
    </font>
    <font>
      <sz val="9.000000"/>
      <name val="Times New Roman"/>
    </font>
    <font>
      <sz val="8.000000"/>
      <name val="Times New Roman"/>
    </font>
    <font>
      <sz val="12.000000"/>
      <color theme="1"/>
      <name val="Times New Roman"/>
    </font>
    <font>
      <sz val="10.000000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 tint="0"/>
        <bgColor theme="0" tint="0"/>
      </patternFill>
    </fill>
  </fills>
  <borders count="15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none"/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none"/>
      <diagonal style="none"/>
    </border>
    <border>
      <left style="none"/>
      <right style="none"/>
      <top style="thin">
        <color auto="1"/>
      </top>
      <bottom style="none"/>
      <diagonal style="none"/>
    </border>
    <border>
      <left style="none"/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none"/>
      <bottom style="none"/>
      <diagonal style="none"/>
    </border>
    <border>
      <left style="none"/>
      <right style="thin">
        <color auto="1"/>
      </right>
      <top style="none"/>
      <bottom style="none"/>
      <diagonal style="none"/>
    </border>
    <border>
      <left style="thin">
        <color auto="1"/>
      </left>
      <right style="none"/>
      <top style="none"/>
      <bottom style="thin">
        <color auto="1"/>
      </bottom>
      <diagonal style="none"/>
    </border>
    <border>
      <left style="none"/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</borders>
  <cellStyleXfs count="2">
    <xf fontId="0" fillId="0" borderId="0" numFmtId="0" applyNumberFormat="1" applyFont="1" applyFill="1" applyBorder="1"/>
    <xf fontId="0" fillId="0" borderId="0" numFmtId="160" applyNumberFormat="1" applyFont="1" applyFill="1" applyBorder="1"/>
  </cellStyleXfs>
  <cellXfs count="170">
    <xf fontId="0" fillId="0" borderId="0" numFmtId="0" xfId="0"/>
    <xf fontId="1" fillId="0" borderId="0" numFmtId="49" xfId="0" applyNumberFormat="1" applyFont="1"/>
    <xf fontId="1" fillId="0" borderId="0" numFmtId="0" xfId="0" applyFont="1"/>
    <xf fontId="1" fillId="0" borderId="0" numFmtId="0" xfId="0" applyFont="1" applyAlignment="1">
      <alignment wrapText="1"/>
    </xf>
    <xf fontId="2" fillId="0" borderId="0" numFmtId="0" xfId="0" applyFont="1" applyAlignment="1">
      <alignment horizontal="center"/>
    </xf>
    <xf fontId="2" fillId="0" borderId="1" numFmtId="49" xfId="0" applyNumberFormat="1" applyFont="1" applyBorder="1" applyAlignment="1">
      <alignment horizontal="center"/>
    </xf>
    <xf fontId="3" fillId="0" borderId="2" numFmtId="49" xfId="0" applyNumberFormat="1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4" fillId="0" borderId="2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5" fillId="0" borderId="2" numFmtId="0" xfId="0" applyFont="1" applyBorder="1" applyAlignment="1">
      <alignment horizontal="center" vertical="center" wrapText="1"/>
    </xf>
    <xf fontId="6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7" fillId="0" borderId="0" numFmtId="0" xfId="0" applyFont="1"/>
    <xf fontId="4" fillId="0" borderId="3" numFmtId="49" xfId="0" applyNumberFormat="1" applyFont="1" applyBorder="1" applyAlignment="1">
      <alignment horizontal="center" vertical="center"/>
    </xf>
    <xf fontId="4" fillId="0" borderId="7" numFmtId="0" xfId="0" applyFont="1" applyBorder="1" applyAlignment="1">
      <alignment horizontal="center" vertical="center" wrapText="1"/>
    </xf>
    <xf fontId="4" fillId="0" borderId="8" numFmtId="0" xfId="0" applyFont="1" applyBorder="1" applyAlignment="1">
      <alignment horizontal="center" vertical="center" wrapText="1"/>
    </xf>
    <xf fontId="4" fillId="0" borderId="9" numFmtId="0" xfId="0" applyFont="1" applyBorder="1" applyAlignment="1">
      <alignment horizontal="center" vertical="center" wrapText="1"/>
    </xf>
    <xf fontId="8" fillId="0" borderId="2" numFmtId="0" xfId="0" applyFont="1" applyBorder="1" applyAlignment="1">
      <alignment horizontal="center" vertical="center" wrapText="1"/>
    </xf>
    <xf fontId="5" fillId="0" borderId="2" numFmtId="161" xfId="0" applyNumberFormat="1" applyFont="1" applyBorder="1" applyAlignment="1">
      <alignment horizontal="center" vertical="center"/>
    </xf>
    <xf fontId="4" fillId="0" borderId="2" numFmtId="161" xfId="0" applyNumberFormat="1" applyFont="1" applyBorder="1" applyAlignment="1">
      <alignment horizontal="center" vertical="center"/>
    </xf>
    <xf fontId="5" fillId="0" borderId="2" numFmtId="161" xfId="0" applyNumberFormat="1" applyFont="1" applyBorder="1" applyAlignment="1" applyProtection="1">
      <alignment horizontal="center" vertical="center" wrapText="1"/>
      <protection locked="0"/>
    </xf>
    <xf fontId="4" fillId="0" borderId="4" numFmtId="49" xfId="0" applyNumberFormat="1" applyFont="1" applyBorder="1" applyAlignment="1">
      <alignment horizontal="center" vertical="center"/>
    </xf>
    <xf fontId="4" fillId="0" borderId="10" numFmtId="0" xfId="0" applyFont="1" applyBorder="1" applyAlignment="1">
      <alignment horizontal="center" vertical="center" wrapText="1"/>
    </xf>
    <xf fontId="4" fillId="0" borderId="0" numFmtId="0" xfId="0" applyFont="1" applyAlignment="1">
      <alignment horizontal="center" vertical="center" wrapText="1"/>
    </xf>
    <xf fontId="4" fillId="0" borderId="11" numFmtId="0" xfId="0" applyFont="1" applyBorder="1" applyAlignment="1">
      <alignment horizontal="center" vertical="center" wrapText="1"/>
    </xf>
    <xf fontId="8" fillId="0" borderId="2" numFmtId="162" xfId="0" applyNumberFormat="1" applyFont="1" applyBorder="1" applyAlignment="1">
      <alignment horizontal="center" vertical="center" wrapText="1"/>
    </xf>
    <xf fontId="4" fillId="0" borderId="5" numFmtId="49" xfId="0" applyNumberFormat="1" applyFont="1" applyBorder="1" applyAlignment="1">
      <alignment horizontal="center" vertical="center"/>
    </xf>
    <xf fontId="4" fillId="0" borderId="12" numFmtId="0" xfId="0" applyFont="1" applyBorder="1" applyAlignment="1">
      <alignment horizontal="center" vertical="center" wrapText="1"/>
    </xf>
    <xf fontId="4" fillId="0" borderId="1" numFmtId="0" xfId="0" applyFont="1" applyBorder="1" applyAlignment="1">
      <alignment horizontal="center" vertical="center" wrapText="1"/>
    </xf>
    <xf fontId="4" fillId="0" borderId="13" numFmtId="0" xfId="0" applyFont="1" applyBorder="1" applyAlignment="1">
      <alignment horizontal="center" vertical="center" wrapText="1"/>
    </xf>
    <xf fontId="4" fillId="0" borderId="3" numFmtId="161" xfId="0" applyNumberFormat="1" applyFont="1" applyBorder="1" applyAlignment="1">
      <alignment horizontal="center" vertical="center"/>
    </xf>
    <xf fontId="9" fillId="0" borderId="0" numFmtId="0" xfId="0" applyFont="1"/>
    <xf fontId="6" fillId="0" borderId="3" numFmtId="49" xfId="0" applyNumberFormat="1" applyFont="1" applyBorder="1" applyAlignment="1">
      <alignment horizontal="center" vertical="center"/>
    </xf>
    <xf fontId="6" fillId="0" borderId="3" numFmtId="0" xfId="0" applyFont="1" applyBorder="1" applyAlignment="1">
      <alignment horizontal="center" vertical="center" wrapText="1"/>
    </xf>
    <xf fontId="5" fillId="0" borderId="6" numFmtId="161" xfId="0" applyNumberFormat="1" applyFont="1" applyBorder="1" applyAlignment="1" applyProtection="1">
      <alignment horizontal="center" vertical="center" wrapText="1"/>
      <protection locked="0"/>
    </xf>
    <xf fontId="6" fillId="0" borderId="3" numFmtId="161" xfId="0" applyNumberFormat="1" applyFont="1" applyBorder="1" applyAlignment="1">
      <alignment horizontal="center" vertical="center" wrapText="1"/>
    </xf>
    <xf fontId="10" fillId="0" borderId="0" numFmtId="0" xfId="0" applyFont="1"/>
    <xf fontId="6" fillId="0" borderId="4" numFmtId="49" xfId="0" applyNumberFormat="1" applyFont="1" applyBorder="1" applyAlignment="1">
      <alignment horizontal="center" vertical="center"/>
    </xf>
    <xf fontId="6" fillId="0" borderId="4" numFmtId="0" xfId="0" applyFont="1" applyBorder="1" applyAlignment="1">
      <alignment horizontal="center" vertical="center" wrapText="1"/>
    </xf>
    <xf fontId="11" fillId="0" borderId="2" numFmtId="162" xfId="0" applyNumberFormat="1" applyFont="1" applyBorder="1" applyAlignment="1">
      <alignment horizontal="center" vertical="center" wrapText="1"/>
    </xf>
    <xf fontId="6" fillId="0" borderId="2" numFmtId="161" xfId="0" applyNumberFormat="1" applyFont="1" applyBorder="1" applyAlignment="1" applyProtection="1">
      <alignment horizontal="center" vertical="center" wrapText="1"/>
      <protection locked="0"/>
    </xf>
    <xf fontId="6" fillId="0" borderId="6" numFmtId="161" xfId="0" applyNumberFormat="1" applyFont="1" applyBorder="1" applyAlignment="1" applyProtection="1">
      <alignment horizontal="center" vertical="center" wrapText="1"/>
      <protection locked="0"/>
    </xf>
    <xf fontId="6" fillId="0" borderId="2" numFmtId="161" xfId="0" applyNumberFormat="1" applyFont="1" applyBorder="1" applyAlignment="1">
      <alignment horizontal="center" vertical="center"/>
    </xf>
    <xf fontId="6" fillId="0" borderId="4" numFmtId="161" xfId="0" applyNumberFormat="1" applyFont="1" applyBorder="1" applyAlignment="1">
      <alignment horizontal="center" vertical="center" wrapText="1"/>
    </xf>
    <xf fontId="6" fillId="0" borderId="5" numFmtId="49" xfId="0" applyNumberFormat="1" applyFont="1" applyBorder="1" applyAlignment="1">
      <alignment horizontal="center" vertical="center"/>
    </xf>
    <xf fontId="6" fillId="0" borderId="5" numFmtId="0" xfId="0" applyFont="1" applyBorder="1" applyAlignment="1">
      <alignment horizontal="center" vertical="center" wrapText="1"/>
    </xf>
    <xf fontId="6" fillId="0" borderId="5" numFmtId="161" xfId="0" applyNumberFormat="1" applyFont="1" applyBorder="1" applyAlignment="1">
      <alignment horizontal="center" vertical="center" wrapText="1"/>
    </xf>
    <xf fontId="5" fillId="0" borderId="2" numFmtId="161" xfId="1" applyNumberFormat="1" applyFont="1" applyBorder="1" applyAlignment="1">
      <alignment horizontal="center" vertical="center" wrapText="1"/>
    </xf>
    <xf fontId="6" fillId="0" borderId="2" numFmtId="161" xfId="1" applyNumberFormat="1" applyFont="1" applyBorder="1" applyAlignment="1">
      <alignment horizontal="center" vertical="center" wrapText="1"/>
    </xf>
    <xf fontId="6" fillId="0" borderId="3" numFmtId="49" xfId="0" applyNumberFormat="1" applyFont="1" applyBorder="1" applyAlignment="1">
      <alignment horizontal="center" vertical="center" wrapText="1"/>
    </xf>
    <xf fontId="5" fillId="0" borderId="2" numFmtId="162" xfId="0" applyNumberFormat="1" applyFont="1" applyBorder="1" applyAlignment="1">
      <alignment horizontal="center" vertical="center"/>
    </xf>
    <xf fontId="6" fillId="0" borderId="4" numFmtId="49" xfId="0" applyNumberFormat="1" applyFont="1" applyBorder="1" applyAlignment="1">
      <alignment horizontal="center" vertical="center" wrapText="1"/>
    </xf>
    <xf fontId="6" fillId="0" borderId="2" numFmtId="162" xfId="0" applyNumberFormat="1" applyFont="1" applyBorder="1" applyAlignment="1">
      <alignment horizontal="center" vertical="center"/>
    </xf>
    <xf fontId="6" fillId="0" borderId="5" numFmtId="49" xfId="0" applyNumberFormat="1" applyFont="1" applyBorder="1" applyAlignment="1">
      <alignment horizontal="center" vertical="center" wrapText="1"/>
    </xf>
    <xf fontId="6" fillId="0" borderId="3" numFmtId="0" xfId="0" applyFont="1" applyBorder="1" applyAlignment="1" applyProtection="1">
      <alignment horizontal="center" vertical="center" wrapText="1"/>
      <protection locked="0"/>
    </xf>
    <xf fontId="11" fillId="0" borderId="3" numFmtId="0" xfId="0" applyFont="1" applyBorder="1" applyAlignment="1">
      <alignment horizontal="center" vertical="center" wrapText="1"/>
    </xf>
    <xf fontId="5" fillId="0" borderId="2" numFmtId="163" xfId="0" applyNumberFormat="1" applyFont="1" applyBorder="1" applyAlignment="1">
      <alignment horizontal="center" vertical="center"/>
    </xf>
    <xf fontId="4" fillId="0" borderId="2" numFmtId="163" xfId="0" applyNumberFormat="1" applyFont="1" applyBorder="1" applyAlignment="1">
      <alignment horizontal="center" vertical="center"/>
    </xf>
    <xf fontId="5" fillId="0" borderId="6" numFmtId="163" xfId="0" applyNumberFormat="1" applyFont="1" applyBorder="1" applyAlignment="1">
      <alignment horizontal="center" vertical="center"/>
    </xf>
    <xf fontId="6" fillId="2" borderId="0" numFmtId="0" xfId="0" applyFont="1" applyFill="1" applyAlignment="1">
      <alignment horizontal="center" vertical="center" wrapText="1"/>
    </xf>
    <xf fontId="12" fillId="0" borderId="3" numFmtId="0" xfId="0" applyFont="1" applyBorder="1" applyAlignment="1">
      <alignment horizontal="center" vertical="center" wrapText="1"/>
    </xf>
    <xf fontId="1" fillId="0" borderId="4" numFmtId="0" xfId="0" applyFont="1" applyBorder="1"/>
    <xf fontId="11" fillId="0" borderId="4" numFmtId="0" xfId="0" applyFont="1" applyBorder="1" applyAlignment="1">
      <alignment horizontal="center" vertical="center" wrapText="1"/>
    </xf>
    <xf fontId="6" fillId="0" borderId="2" numFmtId="163" xfId="0" applyNumberFormat="1" applyFont="1" applyBorder="1" applyAlignment="1">
      <alignment horizontal="center" vertical="center"/>
    </xf>
    <xf fontId="6" fillId="0" borderId="2" numFmtId="163" xfId="1" applyNumberFormat="1" applyFont="1" applyBorder="1" applyAlignment="1">
      <alignment horizontal="center" vertical="center" wrapText="1"/>
    </xf>
    <xf fontId="6" fillId="0" borderId="6" numFmtId="163" xfId="0" applyNumberFormat="1" applyFont="1" applyBorder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6" fillId="0" borderId="2" numFmtId="163" xfId="0" applyNumberFormat="1" applyFont="1" applyBorder="1" applyAlignment="1" applyProtection="1">
      <alignment horizontal="center" vertical="center" wrapText="1"/>
      <protection locked="0"/>
    </xf>
    <xf fontId="1" fillId="0" borderId="5" numFmtId="0" xfId="0" applyFont="1" applyBorder="1"/>
    <xf fontId="11" fillId="0" borderId="5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center" vertical="center" wrapText="1"/>
    </xf>
    <xf fontId="5" fillId="0" borderId="2" numFmtId="164" xfId="0" applyNumberFormat="1" applyFont="1" applyBorder="1" applyAlignment="1">
      <alignment horizontal="center" vertical="center"/>
    </xf>
    <xf fontId="4" fillId="0" borderId="2" numFmtId="164" xfId="0" applyNumberFormat="1" applyFont="1" applyBorder="1" applyAlignment="1">
      <alignment horizontal="center" vertical="center"/>
    </xf>
    <xf fontId="5" fillId="0" borderId="6" numFmtId="164" xfId="0" applyNumberFormat="1" applyFont="1" applyBorder="1" applyAlignment="1">
      <alignment horizontal="center" vertical="center"/>
    </xf>
    <xf fontId="6" fillId="2" borderId="3" numFmtId="0" xfId="0" applyFont="1" applyFill="1" applyBorder="1" applyAlignment="1">
      <alignment horizontal="center" vertical="center" wrapText="1"/>
    </xf>
    <xf fontId="5" fillId="0" borderId="3" numFmtId="0" xfId="0" applyFont="1" applyBorder="1" applyAlignment="1">
      <alignment horizontal="center" vertical="center"/>
    </xf>
    <xf fontId="6" fillId="0" borderId="4" numFmtId="0" xfId="0" applyFont="1" applyBorder="1" applyAlignment="1" applyProtection="1">
      <alignment horizontal="center" vertical="center" wrapText="1"/>
      <protection locked="0"/>
    </xf>
    <xf fontId="6" fillId="0" borderId="2" numFmtId="164" xfId="0" applyNumberFormat="1" applyFont="1" applyBorder="1" applyAlignment="1">
      <alignment horizontal="center" vertical="center"/>
    </xf>
    <xf fontId="5" fillId="0" borderId="4" numFmtId="0" xfId="0" applyFont="1" applyBorder="1" applyAlignment="1">
      <alignment horizontal="center" vertical="center"/>
    </xf>
    <xf fontId="6" fillId="0" borderId="5" numFmtId="0" xfId="0" applyFont="1" applyBorder="1" applyAlignment="1" applyProtection="1">
      <alignment horizontal="center" vertical="center" wrapText="1"/>
      <protection locked="0"/>
    </xf>
    <xf fontId="5" fillId="0" borderId="5" numFmtId="0" xfId="0" applyFont="1" applyBorder="1" applyAlignment="1">
      <alignment horizontal="center" vertical="center"/>
    </xf>
    <xf fontId="6" fillId="0" borderId="2" numFmtId="49" xfId="0" applyNumberFormat="1" applyFont="1" applyBorder="1" applyAlignment="1">
      <alignment horizontal="center" vertical="center" wrapText="1"/>
    </xf>
    <xf fontId="6" fillId="0" borderId="6" numFmtId="0" xfId="0" applyFont="1" applyBorder="1" applyAlignment="1">
      <alignment horizontal="center" vertical="center" wrapText="1"/>
    </xf>
    <xf fontId="5" fillId="0" borderId="6" numFmtId="161" xfId="0" applyNumberFormat="1" applyFont="1" applyBorder="1" applyAlignment="1">
      <alignment horizontal="center" vertical="center"/>
    </xf>
    <xf fontId="6" fillId="0" borderId="9" numFmtId="0" xfId="0" applyFont="1" applyBorder="1" applyAlignment="1">
      <alignment horizontal="center" vertical="center" wrapText="1"/>
    </xf>
    <xf fontId="4" fillId="0" borderId="7" numFmtId="0" xfId="0" applyFont="1" applyBorder="1" applyAlignment="1" applyProtection="1">
      <alignment horizontal="center" vertical="center" wrapText="1"/>
      <protection locked="0"/>
    </xf>
    <xf fontId="4" fillId="0" borderId="8" numFmtId="0" xfId="0" applyFont="1" applyBorder="1" applyAlignment="1" applyProtection="1">
      <alignment horizontal="center" vertical="center" wrapText="1"/>
      <protection locked="0"/>
    </xf>
    <xf fontId="4" fillId="0" borderId="9" numFmtId="0" xfId="0" applyFont="1" applyBorder="1" applyAlignment="1" applyProtection="1">
      <alignment horizontal="center" vertical="center" wrapText="1"/>
      <protection locked="0"/>
    </xf>
    <xf fontId="4" fillId="0" borderId="10" numFmtId="0" xfId="0" applyFont="1" applyBorder="1" applyAlignment="1" applyProtection="1">
      <alignment horizontal="center" vertical="center" wrapText="1"/>
      <protection locked="0"/>
    </xf>
    <xf fontId="4" fillId="0" borderId="0" numFmtId="0" xfId="0" applyFont="1" applyAlignment="1" applyProtection="1">
      <alignment horizontal="center" vertical="center" wrapText="1"/>
      <protection locked="0"/>
    </xf>
    <xf fontId="4" fillId="0" borderId="11" numFmtId="0" xfId="0" applyFont="1" applyBorder="1" applyAlignment="1" applyProtection="1">
      <alignment horizontal="center" vertical="center" wrapText="1"/>
      <protection locked="0"/>
    </xf>
    <xf fontId="4" fillId="0" borderId="2" numFmtId="0" xfId="0" applyFont="1" applyBorder="1" applyAlignment="1">
      <alignment horizontal="center" vertical="center"/>
    </xf>
    <xf fontId="4" fillId="0" borderId="12" numFmtId="0" xfId="0" applyFont="1" applyBorder="1" applyAlignment="1" applyProtection="1">
      <alignment horizontal="center" vertical="center" wrapText="1"/>
      <protection locked="0"/>
    </xf>
    <xf fontId="4" fillId="0" borderId="1" numFmtId="0" xfId="0" applyFont="1" applyBorder="1" applyAlignment="1" applyProtection="1">
      <alignment horizontal="center" vertical="center" wrapText="1"/>
      <protection locked="0"/>
    </xf>
    <xf fontId="4" fillId="0" borderId="13" numFmtId="0" xfId="0" applyFont="1" applyBorder="1" applyAlignment="1" applyProtection="1">
      <alignment horizontal="center" vertical="center" wrapText="1"/>
      <protection locked="0"/>
    </xf>
    <xf fontId="4" fillId="0" borderId="3" numFmtId="0" xfId="0" applyFont="1" applyBorder="1" applyAlignment="1">
      <alignment horizontal="center" vertical="center"/>
    </xf>
    <xf fontId="5" fillId="0" borderId="6" numFmtId="161" xfId="1" applyNumberFormat="1" applyFont="1" applyBorder="1" applyAlignment="1">
      <alignment horizontal="center" vertical="center" wrapText="1"/>
    </xf>
    <xf fontId="6" fillId="0" borderId="6" numFmtId="161" xfId="1" applyNumberFormat="1" applyFont="1" applyBorder="1" applyAlignment="1">
      <alignment horizontal="center" vertical="center" wrapText="1"/>
    </xf>
    <xf fontId="3" fillId="0" borderId="3" numFmtId="49" xfId="0" applyNumberFormat="1" applyFont="1" applyBorder="1" applyAlignment="1">
      <alignment horizontal="center" vertical="center"/>
    </xf>
    <xf fontId="3" fillId="0" borderId="7" numFmtId="0" xfId="0" applyFont="1" applyBorder="1" applyAlignment="1" applyProtection="1">
      <alignment horizontal="center" vertical="center" wrapText="1"/>
      <protection locked="0"/>
    </xf>
    <xf fontId="3" fillId="0" borderId="9" numFmtId="0" xfId="0" applyFont="1" applyBorder="1" applyAlignment="1" applyProtection="1">
      <alignment vertical="center" wrapText="1"/>
      <protection locked="0"/>
    </xf>
    <xf fontId="4" fillId="0" borderId="2" numFmtId="161" xfId="1" applyNumberFormat="1" applyFont="1" applyBorder="1" applyAlignment="1">
      <alignment horizontal="center" vertical="center" wrapText="1"/>
    </xf>
    <xf fontId="3" fillId="0" borderId="4" numFmtId="49" xfId="0" applyNumberFormat="1" applyFont="1" applyBorder="1" applyAlignment="1">
      <alignment horizontal="center" vertical="center"/>
    </xf>
    <xf fontId="3" fillId="0" borderId="10" numFmtId="0" xfId="0" applyFont="1" applyBorder="1" applyAlignment="1" applyProtection="1">
      <alignment horizontal="center" vertical="center" wrapText="1"/>
      <protection locked="0"/>
    </xf>
    <xf fontId="3" fillId="0" borderId="11" numFmtId="0" xfId="0" applyFont="1" applyBorder="1" applyAlignment="1" applyProtection="1">
      <alignment vertical="center" wrapText="1"/>
      <protection locked="0"/>
    </xf>
    <xf fontId="4" fillId="0" borderId="4" numFmtId="0" xfId="0" applyFont="1" applyBorder="1" applyAlignment="1">
      <alignment horizontal="center" vertical="center"/>
    </xf>
    <xf fontId="3" fillId="0" borderId="5" numFmtId="49" xfId="0" applyNumberFormat="1" applyFont="1" applyBorder="1" applyAlignment="1">
      <alignment horizontal="center" vertical="center"/>
    </xf>
    <xf fontId="3" fillId="0" borderId="12" numFmtId="0" xfId="0" applyFont="1" applyBorder="1" applyAlignment="1" applyProtection="1">
      <alignment horizontal="center" vertical="center" wrapText="1"/>
      <protection locked="0"/>
    </xf>
    <xf fontId="3" fillId="0" borderId="13" numFmtId="0" xfId="0" applyFont="1" applyBorder="1" applyAlignment="1" applyProtection="1">
      <alignment vertical="center" wrapText="1"/>
      <protection locked="0"/>
    </xf>
    <xf fontId="4" fillId="0" borderId="5" numFmtId="0" xfId="0" applyFont="1" applyBorder="1" applyAlignment="1">
      <alignment horizontal="center" vertical="center"/>
    </xf>
    <xf fontId="6" fillId="0" borderId="3" numFmtId="2" xfId="0" applyNumberFormat="1" applyFont="1" applyBorder="1" applyAlignment="1">
      <alignment horizontal="center" vertical="center" wrapText="1"/>
    </xf>
    <xf fontId="6" fillId="0" borderId="4" numFmtId="2" xfId="0" applyNumberFormat="1" applyFont="1" applyBorder="1" applyAlignment="1">
      <alignment horizontal="center" vertical="center" wrapText="1"/>
    </xf>
    <xf fontId="6" fillId="0" borderId="5" numFmtId="2" xfId="0" applyNumberFormat="1" applyFont="1" applyBorder="1" applyAlignment="1">
      <alignment horizontal="center" vertical="center" wrapText="1"/>
    </xf>
    <xf fontId="6" fillId="0" borderId="2" numFmtId="0" xfId="0" applyFont="1" applyBorder="1" applyAlignment="1" applyProtection="1">
      <alignment horizontal="center" vertical="center" wrapText="1"/>
      <protection locked="0"/>
    </xf>
    <xf fontId="6" fillId="0" borderId="11" numFmtId="0" xfId="0" applyFont="1" applyBorder="1" applyAlignment="1">
      <alignment horizontal="center" vertical="center" wrapText="1"/>
    </xf>
    <xf fontId="6" fillId="0" borderId="13" numFmtId="0" xfId="0" applyFont="1" applyBorder="1" applyAlignment="1">
      <alignment horizontal="center" vertical="center" wrapText="1"/>
    </xf>
    <xf fontId="4" fillId="0" borderId="0" numFmtId="0" xfId="0" applyFont="1"/>
    <xf fontId="4" fillId="0" borderId="7" numFmtId="162" xfId="0" applyNumberFormat="1" applyFont="1" applyBorder="1" applyAlignment="1">
      <alignment horizontal="center" vertical="center"/>
    </xf>
    <xf fontId="4" fillId="0" borderId="8" numFmtId="162" xfId="0" applyNumberFormat="1" applyFont="1" applyBorder="1" applyAlignment="1">
      <alignment horizontal="center" vertical="center"/>
    </xf>
    <xf fontId="4" fillId="0" borderId="9" numFmtId="162" xfId="0" applyNumberFormat="1" applyFont="1" applyBorder="1" applyAlignment="1">
      <alignment horizontal="center" vertical="center"/>
    </xf>
    <xf fontId="4" fillId="0" borderId="10" numFmtId="162" xfId="0" applyNumberFormat="1" applyFont="1" applyBorder="1" applyAlignment="1">
      <alignment horizontal="center" vertical="center"/>
    </xf>
    <xf fontId="4" fillId="0" borderId="0" numFmtId="162" xfId="0" applyNumberFormat="1" applyFont="1" applyAlignment="1">
      <alignment horizontal="center" vertical="center"/>
    </xf>
    <xf fontId="4" fillId="0" borderId="11" numFmtId="162" xfId="0" applyNumberFormat="1" applyFont="1" applyBorder="1" applyAlignment="1">
      <alignment horizontal="center" vertical="center"/>
    </xf>
    <xf fontId="4" fillId="0" borderId="12" numFmtId="162" xfId="0" applyNumberFormat="1" applyFont="1" applyBorder="1" applyAlignment="1">
      <alignment horizontal="center" vertical="center"/>
    </xf>
    <xf fontId="4" fillId="0" borderId="1" numFmtId="162" xfId="0" applyNumberFormat="1" applyFont="1" applyBorder="1" applyAlignment="1">
      <alignment horizontal="center" vertical="center"/>
    </xf>
    <xf fontId="4" fillId="0" borderId="13" numFmtId="162" xfId="0" applyNumberFormat="1" applyFont="1" applyBorder="1" applyAlignment="1">
      <alignment horizontal="center" vertical="center"/>
    </xf>
    <xf fontId="6" fillId="0" borderId="0" numFmtId="0" xfId="0" applyFont="1" applyAlignment="1">
      <alignment vertical="center"/>
    </xf>
    <xf fontId="6" fillId="0" borderId="2" numFmtId="49" xfId="0" applyNumberFormat="1" applyFont="1" applyBorder="1" applyAlignment="1">
      <alignment horizontal="center" vertical="center"/>
    </xf>
    <xf fontId="5" fillId="0" borderId="2" numFmtId="162" xfId="0" applyNumberFormat="1" applyFont="1" applyBorder="1" applyAlignment="1">
      <alignment horizontal="center" vertical="center" wrapText="1"/>
    </xf>
    <xf fontId="6" fillId="0" borderId="2" numFmtId="162" xfId="0" applyNumberFormat="1" applyFont="1" applyBorder="1" applyAlignment="1">
      <alignment horizontal="center" vertical="center" wrapText="1"/>
    </xf>
    <xf fontId="6" fillId="0" borderId="2" numFmtId="1" xfId="0" applyNumberFormat="1" applyFont="1" applyBorder="1" applyAlignment="1">
      <alignment horizontal="center" vertical="center"/>
    </xf>
    <xf fontId="6" fillId="0" borderId="6" numFmtId="161" xfId="0" applyNumberFormat="1" applyFont="1" applyBorder="1" applyAlignment="1">
      <alignment horizontal="center" vertical="center"/>
    </xf>
    <xf fontId="6" fillId="0" borderId="3" numFmtId="162" xfId="0" applyNumberFormat="1" applyFont="1" applyBorder="1" applyAlignment="1">
      <alignment horizontal="center" vertical="center" wrapText="1"/>
    </xf>
    <xf fontId="6" fillId="0" borderId="2" numFmtId="0" xfId="0" applyFont="1" applyBorder="1" applyAlignment="1">
      <alignment horizontal="center" vertical="center"/>
    </xf>
    <xf fontId="12" fillId="0" borderId="2" numFmtId="0" xfId="0" applyFont="1" applyBorder="1" applyAlignment="1">
      <alignment horizontal="center" vertical="center" wrapText="1"/>
    </xf>
    <xf fontId="6" fillId="0" borderId="4" numFmtId="162" xfId="0" applyNumberFormat="1" applyFont="1" applyBorder="1" applyAlignment="1">
      <alignment horizontal="center" vertical="center" wrapText="1"/>
    </xf>
    <xf fontId="6" fillId="0" borderId="5" numFmtId="162" xfId="0" applyNumberFormat="1" applyFont="1" applyBorder="1" applyAlignment="1">
      <alignment horizontal="center" vertical="center" wrapText="1"/>
    </xf>
    <xf fontId="10" fillId="0" borderId="0" numFmtId="49" xfId="0" applyNumberFormat="1" applyFont="1"/>
    <xf fontId="10" fillId="0" borderId="0" numFmtId="0" xfId="0" applyFont="1" applyAlignment="1">
      <alignment wrapText="1"/>
    </xf>
    <xf fontId="2" fillId="0" borderId="0" numFmtId="49" xfId="0" applyNumberFormat="1" applyFont="1"/>
    <xf fontId="2" fillId="0" borderId="0" numFmtId="0" xfId="0" applyFont="1" applyAlignment="1">
      <alignment horizontal="center" wrapText="1"/>
    </xf>
    <xf fontId="2" fillId="0" borderId="0" numFmtId="0" xfId="0" applyFont="1"/>
    <xf fontId="6" fillId="0" borderId="0" numFmtId="0" xfId="0" applyFont="1" applyAlignment="1">
      <alignment horizontal="center"/>
    </xf>
    <xf fontId="2" fillId="0" borderId="0" numFmtId="0" xfId="0" applyFont="1" applyAlignment="1">
      <alignment horizontal="left" vertical="top" wrapText="1"/>
    </xf>
    <xf fontId="2" fillId="0" borderId="0" numFmtId="49" xfId="0" applyNumberFormat="1" applyFont="1" applyAlignment="1">
      <alignment horizontal="left" vertical="center" wrapText="1"/>
    </xf>
    <xf fontId="2" fillId="0" borderId="0" numFmtId="0" xfId="0" applyFont="1" applyAlignment="1">
      <alignment horizontal="left" vertical="center" wrapText="1"/>
    </xf>
    <xf fontId="2" fillId="0" borderId="0" numFmtId="0" xfId="0" applyFont="1" applyAlignment="1">
      <alignment horizontal="left"/>
    </xf>
    <xf fontId="2" fillId="0" borderId="1" numFmtId="49" xfId="0" applyNumberFormat="1" applyFont="1" applyBorder="1"/>
    <xf fontId="2" fillId="0" borderId="1" numFmtId="0" xfId="0" applyFont="1" applyBorder="1" applyAlignment="1">
      <alignment horizontal="center" wrapText="1"/>
    </xf>
    <xf fontId="2" fillId="0" borderId="0" numFmtId="0" xfId="0" applyFont="1" applyAlignment="1">
      <alignment horizontal="left" wrapText="1"/>
    </xf>
    <xf fontId="6" fillId="0" borderId="0" numFmtId="49" xfId="0" applyNumberFormat="1" applyFont="1" applyAlignment="1">
      <alignment horizontal="center"/>
    </xf>
    <xf fontId="6" fillId="0" borderId="0" numFmtId="0" xfId="0" applyFont="1" applyAlignment="1">
      <alignment horizontal="center" wrapText="1"/>
    </xf>
    <xf fontId="5" fillId="0" borderId="0" numFmtId="49" xfId="0" applyNumberFormat="1" applyFont="1" applyAlignment="1">
      <alignment horizontal="left"/>
    </xf>
    <xf fontId="6" fillId="0" borderId="0" numFmtId="49" xfId="0" applyNumberFormat="1" applyFont="1" applyAlignment="1">
      <alignment horizontal="left"/>
    </xf>
    <xf fontId="13" fillId="0" borderId="0" numFmtId="0" xfId="0" applyFont="1" applyAlignment="1">
      <alignment horizontal="center" wrapText="1"/>
    </xf>
    <xf fontId="0" fillId="0" borderId="1" numFmtId="0" xfId="0" applyBorder="1" applyAlignment="1">
      <alignment wrapText="1"/>
    </xf>
    <xf fontId="13" fillId="0" borderId="3" numFmtId="0" xfId="0" applyFont="1" applyBorder="1" applyAlignment="1">
      <alignment horizontal="center" vertical="center" wrapText="1"/>
    </xf>
    <xf fontId="13" fillId="0" borderId="14" numFmtId="0" xfId="0" applyFont="1" applyBorder="1" applyAlignment="1">
      <alignment horizontal="center" vertical="center" wrapText="1"/>
    </xf>
    <xf fontId="13" fillId="0" borderId="6" numFmtId="0" xfId="0" applyFont="1" applyBorder="1" applyAlignment="1">
      <alignment horizontal="center" vertical="center" wrapText="1"/>
    </xf>
    <xf fontId="13" fillId="0" borderId="2" numFmtId="0" xfId="0" applyFont="1" applyBorder="1" applyAlignment="1">
      <alignment horizontal="center" vertical="center" wrapText="1"/>
    </xf>
    <xf fontId="14" fillId="0" borderId="2" numFmtId="0" xfId="0" applyFont="1" applyBorder="1" applyAlignment="1">
      <alignment horizontal="center" vertical="center" wrapText="1"/>
    </xf>
    <xf fontId="13" fillId="0" borderId="2" numFmtId="162" xfId="0" applyNumberFormat="1" applyFont="1" applyBorder="1" applyAlignment="1">
      <alignment horizontal="center" vertical="center" wrapText="1"/>
    </xf>
    <xf fontId="13" fillId="0" borderId="2" numFmtId="1" xfId="0" applyNumberFormat="1" applyFont="1" applyBorder="1" applyAlignment="1">
      <alignment horizontal="center" vertical="center" wrapText="1"/>
    </xf>
    <xf fontId="2" fillId="0" borderId="2" numFmtId="0" xfId="0" applyFont="1" applyBorder="1" applyAlignment="1">
      <alignment horizontal="center" vertical="center" wrapText="1"/>
    </xf>
    <xf fontId="14" fillId="0" borderId="0" numFmtId="0" xfId="0" applyFont="1" applyAlignment="1">
      <alignment horizontal="left" shrinkToFit="1" wrapText="1"/>
    </xf>
    <xf fontId="14" fillId="0" borderId="1" numFmtId="0" xfId="0" applyFont="1" applyBorder="1" applyAlignment="1">
      <alignment horizontal="left" shrinkToFit="1" vertical="center" wrapText="1"/>
    </xf>
    <xf fontId="0" fillId="0" borderId="0" numFmtId="0" xfId="0"/>
  </cellXfs>
  <cellStyles count="2">
    <cellStyle name="Обычный" xfId="0" builtinId="0"/>
    <cellStyle name="Финансовый [0]" xfId="1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5" Type="http://schemas.openxmlformats.org/officeDocument/2006/relationships/styles" Target="styles.xml"/><Relationship  Id="rId4" Type="http://schemas.openxmlformats.org/officeDocument/2006/relationships/sharedStrings" Target="sharedStrings.xml"/><Relationship  Id="rId3" Type="http://schemas.openxmlformats.org/officeDocument/2006/relationships/theme" Target="theme/theme1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Theme Office">
  <a:themeElements>
    <a:clrScheme name="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tandard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Standard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 published="0">
    <tabColor rgb="FFFFC000"/>
    <outlinePr applyStyles="0" summaryBelow="1" summaryRight="1" showOutlineSymbols="1"/>
    <pageSetUpPr autoPageBreaks="1" fitToPage="0"/>
  </sheetPr>
  <sheetViews>
    <sheetView zoomScale="85" workbookViewId="0">
      <pane xSplit="8" ySplit="5" topLeftCell="I6" activePane="bottomRight" state="frozen"/>
      <selection activeCell="AS31" activeCellId="0" sqref="AS31:AS35"/>
    </sheetView>
  </sheetViews>
  <sheetFormatPr defaultRowHeight="15" customHeight="1"/>
  <cols>
    <col customWidth="1" min="1" max="1" style="1" width="8"/>
    <col customWidth="1" min="2" max="2" style="2" width="28.5703125"/>
    <col customWidth="1" min="3" max="3" style="3" width="16.140625"/>
    <col customWidth="1" hidden="1" min="4" max="4" style="2" width="11.28515625"/>
    <col customWidth="1" min="5" max="5" style="2" width="20.42578125"/>
    <col customWidth="1" min="6" max="6" style="2" width="13.140625"/>
    <col customWidth="1" min="7" max="7" style="2" width="9.140625"/>
    <col customWidth="1" min="8" max="8" style="2" width="10"/>
    <col customWidth="1" min="9" max="9" style="2" width="8.42578125"/>
    <col customWidth="1" min="10" max="10" style="2" width="8.28515625"/>
    <col customWidth="1" min="11" max="11" style="2" width="8.42578125"/>
    <col customWidth="1" min="12" max="12" style="2" width="9.28515625"/>
    <col customWidth="1" min="13" max="13" style="2" width="10.28515625"/>
    <col customWidth="1" min="14" max="14" style="2" width="8.28515625"/>
    <col customWidth="1" min="15" max="15" style="2" width="9.7109375"/>
    <col customWidth="1" min="16" max="16" style="2" width="8.85546875"/>
    <col customWidth="1" min="17" max="17" style="2" width="8.5703125"/>
    <col customWidth="1" min="18" max="18" style="2" width="9.5703125"/>
    <col customWidth="1" min="19" max="19" style="2" width="8.42578125"/>
    <col customWidth="1" min="20" max="20" style="2" width="9"/>
    <col customWidth="1" min="21" max="21" style="2" width="8.85546875"/>
    <col customWidth="1" min="22" max="23" style="2" width="7.85546875"/>
    <col customWidth="1" min="24" max="24" style="2" width="10.28515625"/>
    <col customWidth="1" min="25" max="25" style="2" width="7.85546875"/>
    <col customWidth="1" min="26" max="26" style="2" width="8.42578125"/>
    <col customWidth="1" min="27" max="27" style="2" width="9.28515625"/>
    <col customWidth="1" min="28" max="28" style="2" width="8.5703125"/>
    <col customWidth="1" min="29" max="29" style="2" width="8"/>
    <col customWidth="1" min="30" max="30" style="2" width="10.140625"/>
    <col customWidth="1" min="31" max="31" style="2" width="9.7109375"/>
    <col customWidth="1" min="32" max="32" style="2" width="9"/>
    <col customWidth="1" min="33" max="33" style="2" width="9.5703125"/>
    <col customWidth="1" min="34" max="34" style="2" width="9.28515625"/>
    <col customWidth="1" min="35" max="35" style="2" width="8.7109375"/>
    <col customWidth="1" min="36" max="36" style="2" width="9"/>
    <col customWidth="1" min="37" max="37" style="2" width="8.7109375"/>
    <col customWidth="1" min="38" max="38" style="2" width="8"/>
    <col customWidth="1" min="39" max="39" style="2" width="9"/>
    <col customWidth="1" min="40" max="40" style="2" width="9.140625"/>
    <col customWidth="1" min="41" max="41" style="2" width="6.85546875"/>
    <col customWidth="1" min="42" max="42" style="2" width="8.85546875"/>
    <col customWidth="1" min="43" max="43" style="2" width="8.28515625"/>
    <col customWidth="1" min="44" max="44" style="2" width="9"/>
    <col customWidth="1" min="45" max="45" style="2" width="59.5703125"/>
    <col customWidth="1" min="46" max="46" style="2" width="43.28515625"/>
    <col customWidth="1" min="47" max="257" style="2" width="9.140625"/>
  </cols>
  <sheetData>
    <row r="1" ht="15.7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</row>
    <row r="2" ht="15.7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ht="32.25" customHeight="1">
      <c r="A3" s="6" t="s">
        <v>1</v>
      </c>
      <c r="B3" s="7" t="s">
        <v>2</v>
      </c>
      <c r="C3" s="8" t="s">
        <v>3</v>
      </c>
      <c r="D3" s="8" t="s">
        <v>4</v>
      </c>
      <c r="E3" s="8" t="s">
        <v>5</v>
      </c>
      <c r="F3" s="9" t="s">
        <v>6</v>
      </c>
      <c r="G3" s="9"/>
      <c r="H3" s="9"/>
      <c r="I3" s="7" t="s">
        <v>7</v>
      </c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 t="s">
        <v>8</v>
      </c>
      <c r="AT3" s="7" t="s">
        <v>9</v>
      </c>
    </row>
    <row r="4" ht="39.75" customHeight="1">
      <c r="A4" s="6"/>
      <c r="B4" s="7"/>
      <c r="C4" s="10"/>
      <c r="D4" s="10"/>
      <c r="E4" s="10"/>
      <c r="F4" s="9"/>
      <c r="G4" s="9"/>
      <c r="H4" s="9"/>
      <c r="I4" s="7" t="s">
        <v>10</v>
      </c>
      <c r="J4" s="7"/>
      <c r="K4" s="7"/>
      <c r="L4" s="7" t="s">
        <v>11</v>
      </c>
      <c r="M4" s="7"/>
      <c r="N4" s="7"/>
      <c r="O4" s="7" t="s">
        <v>12</v>
      </c>
      <c r="P4" s="7"/>
      <c r="Q4" s="7"/>
      <c r="R4" s="7" t="s">
        <v>13</v>
      </c>
      <c r="S4" s="7"/>
      <c r="T4" s="7"/>
      <c r="U4" s="7" t="s">
        <v>14</v>
      </c>
      <c r="V4" s="7"/>
      <c r="W4" s="7"/>
      <c r="X4" s="7" t="s">
        <v>15</v>
      </c>
      <c r="Y4" s="7"/>
      <c r="Z4" s="7"/>
      <c r="AA4" s="7" t="s">
        <v>16</v>
      </c>
      <c r="AB4" s="7"/>
      <c r="AC4" s="7"/>
      <c r="AD4" s="7" t="s">
        <v>17</v>
      </c>
      <c r="AE4" s="7"/>
      <c r="AF4" s="7"/>
      <c r="AG4" s="7" t="s">
        <v>18</v>
      </c>
      <c r="AH4" s="7"/>
      <c r="AI4" s="7"/>
      <c r="AJ4" s="7" t="s">
        <v>19</v>
      </c>
      <c r="AK4" s="7"/>
      <c r="AL4" s="7"/>
      <c r="AM4" s="7" t="s">
        <v>20</v>
      </c>
      <c r="AN4" s="7"/>
      <c r="AO4" s="7"/>
      <c r="AP4" s="7" t="s">
        <v>21</v>
      </c>
      <c r="AQ4" s="7"/>
      <c r="AR4" s="7"/>
      <c r="AS4" s="7"/>
      <c r="AT4" s="7"/>
    </row>
    <row r="5" ht="36">
      <c r="A5" s="6"/>
      <c r="B5" s="7"/>
      <c r="C5" s="11"/>
      <c r="D5" s="11"/>
      <c r="E5" s="11"/>
      <c r="F5" s="9" t="s">
        <v>22</v>
      </c>
      <c r="G5" s="9" t="s">
        <v>23</v>
      </c>
      <c r="H5" s="12" t="s">
        <v>24</v>
      </c>
      <c r="I5" s="7" t="s">
        <v>22</v>
      </c>
      <c r="J5" s="7" t="s">
        <v>23</v>
      </c>
      <c r="K5" s="13" t="s">
        <v>24</v>
      </c>
      <c r="L5" s="7" t="s">
        <v>22</v>
      </c>
      <c r="M5" s="7" t="s">
        <v>23</v>
      </c>
      <c r="N5" s="13" t="s">
        <v>24</v>
      </c>
      <c r="O5" s="7" t="s">
        <v>22</v>
      </c>
      <c r="P5" s="7" t="s">
        <v>23</v>
      </c>
      <c r="Q5" s="13" t="s">
        <v>24</v>
      </c>
      <c r="R5" s="14" t="s">
        <v>22</v>
      </c>
      <c r="S5" s="7" t="s">
        <v>23</v>
      </c>
      <c r="T5" s="13" t="s">
        <v>24</v>
      </c>
      <c r="U5" s="7" t="s">
        <v>22</v>
      </c>
      <c r="V5" s="7" t="s">
        <v>23</v>
      </c>
      <c r="W5" s="13" t="s">
        <v>24</v>
      </c>
      <c r="X5" s="7" t="s">
        <v>22</v>
      </c>
      <c r="Y5" s="7" t="s">
        <v>23</v>
      </c>
      <c r="Z5" s="13" t="s">
        <v>24</v>
      </c>
      <c r="AA5" s="7" t="s">
        <v>22</v>
      </c>
      <c r="AB5" s="7" t="s">
        <v>23</v>
      </c>
      <c r="AC5" s="13" t="s">
        <v>24</v>
      </c>
      <c r="AD5" s="7" t="s">
        <v>22</v>
      </c>
      <c r="AE5" s="7" t="s">
        <v>23</v>
      </c>
      <c r="AF5" s="13" t="s">
        <v>24</v>
      </c>
      <c r="AG5" s="7" t="s">
        <v>22</v>
      </c>
      <c r="AH5" s="7" t="s">
        <v>23</v>
      </c>
      <c r="AI5" s="13" t="s">
        <v>24</v>
      </c>
      <c r="AJ5" s="7" t="s">
        <v>22</v>
      </c>
      <c r="AK5" s="7" t="s">
        <v>23</v>
      </c>
      <c r="AL5" s="13" t="s">
        <v>24</v>
      </c>
      <c r="AM5" s="7" t="s">
        <v>22</v>
      </c>
      <c r="AN5" s="7" t="s">
        <v>23</v>
      </c>
      <c r="AO5" s="13" t="s">
        <v>24</v>
      </c>
      <c r="AP5" s="7" t="s">
        <v>22</v>
      </c>
      <c r="AQ5" s="7" t="s">
        <v>23</v>
      </c>
      <c r="AR5" s="13" t="s">
        <v>24</v>
      </c>
      <c r="AS5" s="7"/>
      <c r="AT5" s="7"/>
    </row>
    <row r="6" s="15" customFormat="1" ht="26.100000000000001" customHeight="1">
      <c r="A6" s="16" t="s">
        <v>25</v>
      </c>
      <c r="B6" s="17" t="s">
        <v>26</v>
      </c>
      <c r="C6" s="18"/>
      <c r="D6" s="19"/>
      <c r="E6" s="20" t="s">
        <v>27</v>
      </c>
      <c r="F6" s="21">
        <f t="shared" ref="F6:F7" si="0">I6+L6+O6+R6+U6+X6+AA6+AD6+AG6+AJ6+AM6+AP6</f>
        <v>264879.1999999999</v>
      </c>
      <c r="G6" s="21">
        <f t="shared" ref="F6:G11" si="1">J6+M6+P6+S6+V6+Y6+AB6+AE6+AH6+AK6+AN6+AQ6</f>
        <v>264879.09999999998</v>
      </c>
      <c r="H6" s="21">
        <f>G6/F6*100</f>
        <v>99.99996224694128</v>
      </c>
      <c r="I6" s="22">
        <f t="shared" ref="I6:J10" si="2">I11+I16+I21+I26+I31+I36+I41</f>
        <v>4188.8000000000002</v>
      </c>
      <c r="J6" s="22">
        <f>J11+J16+J21+J26+J31+J36+J41</f>
        <v>3657.3999999999996</v>
      </c>
      <c r="K6" s="22">
        <f>J6/I6*100</f>
        <v>87.313789152024441</v>
      </c>
      <c r="L6" s="22">
        <f t="shared" ref="L6:M10" si="3">L11+L16+L21+L26+L31+L36+L41</f>
        <v>23343.5</v>
      </c>
      <c r="M6" s="22">
        <f t="shared" si="3"/>
        <v>21806.399999999998</v>
      </c>
      <c r="N6" s="22">
        <f>M6/L6*100</f>
        <v>93.415297620322562</v>
      </c>
      <c r="O6" s="22">
        <f t="shared" ref="O6:P10" si="4">O11+O16+O21+O26+O31+O36+O41</f>
        <v>18561.900000000001</v>
      </c>
      <c r="P6" s="22">
        <f t="shared" si="4"/>
        <v>16690.599999999999</v>
      </c>
      <c r="Q6" s="22">
        <f>P6/O6*100</f>
        <v>89.918596695381382</v>
      </c>
      <c r="R6" s="22">
        <f>R11+R16+R21+R26+R31+R36+R41</f>
        <v>24861.600000000002</v>
      </c>
      <c r="S6" s="22">
        <f t="shared" ref="R6:S10" si="5">S11+S16+S21+S26+S31+S36+S41</f>
        <v>24936.799999999999</v>
      </c>
      <c r="T6" s="23">
        <f>S6/R6*100</f>
        <v>100.30247449882548</v>
      </c>
      <c r="U6" s="22">
        <f t="shared" ref="U6:V10" si="6">U11+U16+U21+U26+U31+U36+U41</f>
        <v>27763.700000000001</v>
      </c>
      <c r="V6" s="22">
        <f t="shared" si="6"/>
        <v>27434.900000000001</v>
      </c>
      <c r="W6" s="23">
        <f>V6/U6*100</f>
        <v>98.815719806798086</v>
      </c>
      <c r="X6" s="22">
        <f t="shared" ref="X6:Y10" si="7">X11+X16+X21+X26+X31+X36+X41</f>
        <v>28109.900000000012</v>
      </c>
      <c r="Y6" s="22">
        <f t="shared" si="7"/>
        <v>28405.599999999999</v>
      </c>
      <c r="Z6" s="23">
        <f t="shared" ref="Z6:Z9" si="8">Y6/X6*100</f>
        <v>101.05194255404675</v>
      </c>
      <c r="AA6" s="22">
        <f t="shared" ref="AA6:AB10" si="9">AA11+AA16+AA21+AA26+AA31+AA36+AA41</f>
        <v>27116</v>
      </c>
      <c r="AB6" s="22">
        <f t="shared" si="9"/>
        <v>27710.5</v>
      </c>
      <c r="AC6" s="22">
        <f>AB6/AA6*100</f>
        <v>102.19243251216994</v>
      </c>
      <c r="AD6" s="22">
        <f t="shared" ref="AD6:AE10" si="10">AD11+AD16+AD21+AD26+AD31+AD36+AD41</f>
        <v>13018.799999999999</v>
      </c>
      <c r="AE6" s="22">
        <f t="shared" si="10"/>
        <v>12343.799999999999</v>
      </c>
      <c r="AF6" s="22">
        <f>AE6/AD6*100</f>
        <v>94.815190340123507</v>
      </c>
      <c r="AG6" s="22">
        <f t="shared" ref="AG6:AH10" si="11">AG11+AG16+AG21+AG26+AG31+AG36+AG41</f>
        <v>13144.300000000001</v>
      </c>
      <c r="AH6" s="22">
        <f t="shared" si="11"/>
        <v>14034.299999999999</v>
      </c>
      <c r="AI6" s="22">
        <f>AH6/AG6*100</f>
        <v>106.77099579285316</v>
      </c>
      <c r="AJ6" s="22">
        <f t="shared" ref="AJ6:AK10" si="12">AJ11+AJ16+AJ21+AJ26+AJ31+AJ36+AJ41</f>
        <v>24865.899999999998</v>
      </c>
      <c r="AK6" s="22">
        <f t="shared" si="12"/>
        <v>24865.800000000003</v>
      </c>
      <c r="AL6" s="22">
        <f>AK6/AJ6*100</f>
        <v>99.999597842828962</v>
      </c>
      <c r="AM6" s="22">
        <f t="shared" ref="AM6:AN10" si="13">AM11+AM16+AM21+AM26+AM31+AM36+AM41</f>
        <v>17260.800000000003</v>
      </c>
      <c r="AN6" s="22">
        <f t="shared" si="13"/>
        <v>17460.700000000004</v>
      </c>
      <c r="AO6" s="22">
        <f>AN6/AM6*100</f>
        <v>101.15811549870226</v>
      </c>
      <c r="AP6" s="22">
        <f t="shared" ref="AP6:AQ10" si="14">AP11+AP16+AP21+AP26+AP31+AP36+AP41</f>
        <v>42643.999999999898</v>
      </c>
      <c r="AQ6" s="22">
        <f t="shared" si="14"/>
        <v>45532.300000000003</v>
      </c>
      <c r="AR6" s="22">
        <f>AQ6/AP6*100</f>
        <v>106.77305130850792</v>
      </c>
      <c r="AS6" s="22"/>
      <c r="AT6" s="22"/>
    </row>
    <row r="7" s="15" customFormat="1" ht="26.100000000000001" customHeight="1">
      <c r="A7" s="24"/>
      <c r="B7" s="25"/>
      <c r="C7" s="26"/>
      <c r="D7" s="27"/>
      <c r="E7" s="28" t="s">
        <v>28</v>
      </c>
      <c r="F7" s="21">
        <f t="shared" si="0"/>
        <v>67.200000000000003</v>
      </c>
      <c r="G7" s="21">
        <f t="shared" si="1"/>
        <v>67.200000000000003</v>
      </c>
      <c r="H7" s="21">
        <v>0</v>
      </c>
      <c r="I7" s="22">
        <f t="shared" si="2"/>
        <v>0</v>
      </c>
      <c r="J7" s="22">
        <f t="shared" si="2"/>
        <v>0</v>
      </c>
      <c r="K7" s="22">
        <v>0</v>
      </c>
      <c r="L7" s="22">
        <f t="shared" si="3"/>
        <v>0</v>
      </c>
      <c r="M7" s="22">
        <f t="shared" si="3"/>
        <v>0</v>
      </c>
      <c r="N7" s="22">
        <v>0</v>
      </c>
      <c r="O7" s="22">
        <f t="shared" si="4"/>
        <v>0</v>
      </c>
      <c r="P7" s="22">
        <f t="shared" si="4"/>
        <v>0</v>
      </c>
      <c r="Q7" s="22">
        <v>0</v>
      </c>
      <c r="R7" s="22">
        <f t="shared" si="5"/>
        <v>0</v>
      </c>
      <c r="S7" s="22">
        <f t="shared" si="5"/>
        <v>0</v>
      </c>
      <c r="T7" s="23">
        <v>0</v>
      </c>
      <c r="U7" s="22">
        <f t="shared" si="6"/>
        <v>0</v>
      </c>
      <c r="V7" s="22">
        <f t="shared" si="6"/>
        <v>0</v>
      </c>
      <c r="W7" s="23">
        <v>0</v>
      </c>
      <c r="X7" s="22">
        <f t="shared" si="7"/>
        <v>67.200000000000003</v>
      </c>
      <c r="Y7" s="22">
        <f t="shared" si="7"/>
        <v>67.200000000000003</v>
      </c>
      <c r="Z7" s="23">
        <f t="shared" si="8"/>
        <v>100</v>
      </c>
      <c r="AA7" s="22">
        <f t="shared" si="9"/>
        <v>0</v>
      </c>
      <c r="AB7" s="22">
        <f t="shared" si="9"/>
        <v>0</v>
      </c>
      <c r="AC7" s="22">
        <v>0</v>
      </c>
      <c r="AD7" s="22">
        <f t="shared" si="10"/>
        <v>0</v>
      </c>
      <c r="AE7" s="22">
        <f t="shared" si="10"/>
        <v>0</v>
      </c>
      <c r="AF7" s="22">
        <v>0</v>
      </c>
      <c r="AG7" s="22">
        <f t="shared" si="11"/>
        <v>0</v>
      </c>
      <c r="AH7" s="22">
        <f t="shared" si="11"/>
        <v>0</v>
      </c>
      <c r="AI7" s="22">
        <v>0</v>
      </c>
      <c r="AJ7" s="22">
        <f t="shared" si="12"/>
        <v>0</v>
      </c>
      <c r="AK7" s="22">
        <f t="shared" si="12"/>
        <v>0</v>
      </c>
      <c r="AL7" s="22">
        <v>0</v>
      </c>
      <c r="AM7" s="22">
        <f t="shared" si="13"/>
        <v>0</v>
      </c>
      <c r="AN7" s="22">
        <f t="shared" si="13"/>
        <v>0</v>
      </c>
      <c r="AO7" s="22">
        <v>0</v>
      </c>
      <c r="AP7" s="22">
        <f t="shared" si="14"/>
        <v>0</v>
      </c>
      <c r="AQ7" s="22">
        <f t="shared" si="14"/>
        <v>0</v>
      </c>
      <c r="AR7" s="22">
        <v>0</v>
      </c>
      <c r="AS7" s="22"/>
      <c r="AT7" s="22"/>
    </row>
    <row r="8" s="15" customFormat="1" ht="26.100000000000001" customHeight="1">
      <c r="A8" s="24"/>
      <c r="B8" s="25"/>
      <c r="C8" s="26"/>
      <c r="D8" s="27"/>
      <c r="E8" s="28" t="s">
        <v>29</v>
      </c>
      <c r="F8" s="21">
        <f t="shared" si="1"/>
        <v>1109.5</v>
      </c>
      <c r="G8" s="21">
        <f t="shared" si="1"/>
        <v>1109.5</v>
      </c>
      <c r="H8" s="21">
        <f t="shared" ref="H8:H9" si="15">G8/F8*100</f>
        <v>100</v>
      </c>
      <c r="I8" s="22">
        <f t="shared" si="2"/>
        <v>0</v>
      </c>
      <c r="J8" s="22">
        <f t="shared" si="2"/>
        <v>0</v>
      </c>
      <c r="K8" s="22">
        <v>0</v>
      </c>
      <c r="L8" s="22">
        <f t="shared" si="3"/>
        <v>156.30000000000001</v>
      </c>
      <c r="M8" s="22">
        <f t="shared" si="3"/>
        <v>8.6999999999999993</v>
      </c>
      <c r="N8" s="22">
        <f t="shared" ref="N8:N9" si="16">M8/L8*100</f>
        <v>5.5662188099808052</v>
      </c>
      <c r="O8" s="22">
        <f t="shared" si="4"/>
        <v>8.5999999999999996</v>
      </c>
      <c r="P8" s="22">
        <f t="shared" si="4"/>
        <v>8.5999999999999996</v>
      </c>
      <c r="Q8" s="22">
        <f t="shared" ref="Q8:Q9" si="17">P8/O8*100</f>
        <v>100</v>
      </c>
      <c r="R8" s="22">
        <f t="shared" si="5"/>
        <v>8.7000000000010118</v>
      </c>
      <c r="S8" s="22">
        <f t="shared" si="5"/>
        <v>97.400000000000006</v>
      </c>
      <c r="T8" s="23">
        <f t="shared" ref="T8:T9" si="18">S8/R8*100</f>
        <v>1119.5402298849274</v>
      </c>
      <c r="U8" s="22">
        <f t="shared" si="6"/>
        <v>571.49999999999898</v>
      </c>
      <c r="V8" s="22">
        <f t="shared" si="6"/>
        <v>141.5</v>
      </c>
      <c r="W8" s="23">
        <f t="shared" ref="W8:W9" si="19">V8/U8*100</f>
        <v>24.759405074365748</v>
      </c>
      <c r="X8" s="22">
        <f t="shared" si="7"/>
        <v>82.099999999999895</v>
      </c>
      <c r="Y8" s="22">
        <f t="shared" si="7"/>
        <v>90.799999999999883</v>
      </c>
      <c r="Z8" s="23">
        <f t="shared" si="8"/>
        <v>110.59683313032886</v>
      </c>
      <c r="AA8" s="22">
        <f t="shared" si="9"/>
        <v>8.6999999999999993</v>
      </c>
      <c r="AB8" s="22">
        <f t="shared" si="9"/>
        <v>138.69999999999999</v>
      </c>
      <c r="AC8" s="22">
        <f t="shared" ref="AC8:AC9" si="20">AB8/AA8*100</f>
        <v>1594.2528735632184</v>
      </c>
      <c r="AD8" s="22">
        <f t="shared" si="10"/>
        <v>33.100000000000001</v>
      </c>
      <c r="AE8" s="22">
        <f t="shared" si="10"/>
        <v>308.69999999999999</v>
      </c>
      <c r="AF8" s="22">
        <f t="shared" ref="AF8:AF9" si="21">AE8/AD8*100</f>
        <v>932.62839879154069</v>
      </c>
      <c r="AG8" s="22">
        <f t="shared" si="11"/>
        <v>8.6999999999999993</v>
      </c>
      <c r="AH8" s="22">
        <f t="shared" si="11"/>
        <v>33.100000000000001</v>
      </c>
      <c r="AI8" s="22">
        <f t="shared" ref="AI8:AI9" si="22">AH8/AG8*100</f>
        <v>380.45977011494256</v>
      </c>
      <c r="AJ8" s="22">
        <f t="shared" si="12"/>
        <v>216.09999999999999</v>
      </c>
      <c r="AK8" s="22">
        <f t="shared" si="12"/>
        <v>216.09999999999999</v>
      </c>
      <c r="AL8" s="22">
        <f t="shared" ref="AL8:AL9" si="23">AK8/AJ8*100</f>
        <v>100</v>
      </c>
      <c r="AM8" s="22">
        <f t="shared" si="13"/>
        <v>8.6999999999999993</v>
      </c>
      <c r="AN8" s="22">
        <f t="shared" si="13"/>
        <v>8.6999999999999993</v>
      </c>
      <c r="AO8" s="22">
        <f t="shared" ref="AO8:AO9" si="24">AN8/AM8*100</f>
        <v>100</v>
      </c>
      <c r="AP8" s="22">
        <f t="shared" si="14"/>
        <v>7</v>
      </c>
      <c r="AQ8" s="22">
        <f t="shared" si="14"/>
        <v>57.200000000000003</v>
      </c>
      <c r="AR8" s="22">
        <f t="shared" ref="AR8:AR9" si="25">AQ8/AP8*100</f>
        <v>817.14285714285722</v>
      </c>
      <c r="AS8" s="22"/>
      <c r="AT8" s="22"/>
    </row>
    <row r="9" s="15" customFormat="1" ht="26.100000000000001" customHeight="1">
      <c r="A9" s="24"/>
      <c r="B9" s="25"/>
      <c r="C9" s="26"/>
      <c r="D9" s="27"/>
      <c r="E9" s="28" t="s">
        <v>30</v>
      </c>
      <c r="F9" s="21">
        <f t="shared" si="1"/>
        <v>263702.49999999994</v>
      </c>
      <c r="G9" s="21">
        <f t="shared" si="1"/>
        <v>263702.39999999997</v>
      </c>
      <c r="H9" s="21">
        <f t="shared" si="15"/>
        <v>99.999962078478603</v>
      </c>
      <c r="I9" s="22">
        <f t="shared" si="2"/>
        <v>4188.8000000000002</v>
      </c>
      <c r="J9" s="22">
        <f t="shared" si="2"/>
        <v>3657.3999999999996</v>
      </c>
      <c r="K9" s="22">
        <f>J9/I9*100</f>
        <v>87.313789152024441</v>
      </c>
      <c r="L9" s="22">
        <f t="shared" si="3"/>
        <v>23187.200000000001</v>
      </c>
      <c r="M9" s="22">
        <f t="shared" si="3"/>
        <v>21797.700000000001</v>
      </c>
      <c r="N9" s="22">
        <f t="shared" si="16"/>
        <v>94.007469638421199</v>
      </c>
      <c r="O9" s="22">
        <f t="shared" si="4"/>
        <v>18553.299999999999</v>
      </c>
      <c r="P9" s="22">
        <f t="shared" si="4"/>
        <v>16682</v>
      </c>
      <c r="Q9" s="22">
        <f t="shared" si="17"/>
        <v>89.913923668565701</v>
      </c>
      <c r="R9" s="22">
        <f t="shared" si="5"/>
        <v>24852.900000000001</v>
      </c>
      <c r="S9" s="22">
        <f t="shared" si="5"/>
        <v>24839.400000000001</v>
      </c>
      <c r="T9" s="23">
        <f t="shared" si="18"/>
        <v>99.945680383375773</v>
      </c>
      <c r="U9" s="22">
        <f t="shared" si="6"/>
        <v>27192.200000000004</v>
      </c>
      <c r="V9" s="22">
        <f t="shared" si="6"/>
        <v>27293.400000000001</v>
      </c>
      <c r="W9" s="23">
        <f t="shared" si="19"/>
        <v>100.37216554747317</v>
      </c>
      <c r="X9" s="22">
        <f t="shared" si="7"/>
        <v>27960.600000000009</v>
      </c>
      <c r="Y9" s="22">
        <f t="shared" si="7"/>
        <v>28247.599999999999</v>
      </c>
      <c r="Z9" s="23">
        <f t="shared" si="8"/>
        <v>101.02644435384072</v>
      </c>
      <c r="AA9" s="22">
        <f t="shared" si="9"/>
        <v>27107.299999999999</v>
      </c>
      <c r="AB9" s="22">
        <f t="shared" si="9"/>
        <v>27571.799999999999</v>
      </c>
      <c r="AC9" s="22">
        <f t="shared" si="20"/>
        <v>101.71356055379917</v>
      </c>
      <c r="AD9" s="22">
        <f t="shared" si="10"/>
        <v>12985.699999999999</v>
      </c>
      <c r="AE9" s="22">
        <f t="shared" si="10"/>
        <v>12035.099999999999</v>
      </c>
      <c r="AF9" s="22">
        <f t="shared" si="21"/>
        <v>92.679639911595061</v>
      </c>
      <c r="AG9" s="22">
        <f t="shared" si="11"/>
        <v>13135.6</v>
      </c>
      <c r="AH9" s="22">
        <f t="shared" si="11"/>
        <v>14001.199999999999</v>
      </c>
      <c r="AI9" s="22">
        <f t="shared" si="22"/>
        <v>106.58972563110933</v>
      </c>
      <c r="AJ9" s="22">
        <f t="shared" si="12"/>
        <v>24649.799999999996</v>
      </c>
      <c r="AK9" s="22">
        <f t="shared" si="12"/>
        <v>24649.699999999997</v>
      </c>
      <c r="AL9" s="22">
        <f t="shared" si="23"/>
        <v>99.999594317195275</v>
      </c>
      <c r="AM9" s="22">
        <f t="shared" si="13"/>
        <v>17252.099999999999</v>
      </c>
      <c r="AN9" s="22">
        <f t="shared" si="13"/>
        <v>17452</v>
      </c>
      <c r="AO9" s="22">
        <f t="shared" si="24"/>
        <v>101.15869952063807</v>
      </c>
      <c r="AP9" s="22">
        <f t="shared" si="14"/>
        <v>42636.999999999898</v>
      </c>
      <c r="AQ9" s="22">
        <f t="shared" si="14"/>
        <v>45475.099999999999</v>
      </c>
      <c r="AR9" s="22">
        <f t="shared" si="25"/>
        <v>106.6564251706267</v>
      </c>
      <c r="AS9" s="22"/>
      <c r="AT9" s="22"/>
    </row>
    <row r="10" s="15" customFormat="1" ht="39" customHeight="1">
      <c r="A10" s="29"/>
      <c r="B10" s="30"/>
      <c r="C10" s="31"/>
      <c r="D10" s="32"/>
      <c r="E10" s="28" t="s">
        <v>31</v>
      </c>
      <c r="F10" s="21">
        <f t="shared" si="1"/>
        <v>0</v>
      </c>
      <c r="G10" s="21">
        <f t="shared" si="1"/>
        <v>0</v>
      </c>
      <c r="H10" s="21">
        <v>0</v>
      </c>
      <c r="I10" s="22">
        <f t="shared" si="2"/>
        <v>0</v>
      </c>
      <c r="J10" s="22">
        <f t="shared" si="2"/>
        <v>0</v>
      </c>
      <c r="K10" s="22">
        <v>0</v>
      </c>
      <c r="L10" s="22">
        <f t="shared" si="3"/>
        <v>0</v>
      </c>
      <c r="M10" s="22">
        <f t="shared" si="3"/>
        <v>0</v>
      </c>
      <c r="N10" s="22">
        <v>0</v>
      </c>
      <c r="O10" s="22">
        <f t="shared" si="4"/>
        <v>0</v>
      </c>
      <c r="P10" s="22">
        <f t="shared" si="4"/>
        <v>0</v>
      </c>
      <c r="Q10" s="22">
        <v>0</v>
      </c>
      <c r="R10" s="22">
        <f t="shared" si="5"/>
        <v>0</v>
      </c>
      <c r="S10" s="22">
        <f t="shared" si="5"/>
        <v>0</v>
      </c>
      <c r="T10" s="22">
        <v>0</v>
      </c>
      <c r="U10" s="22">
        <f t="shared" si="6"/>
        <v>0</v>
      </c>
      <c r="V10" s="22">
        <f t="shared" si="6"/>
        <v>0</v>
      </c>
      <c r="W10" s="23">
        <v>0</v>
      </c>
      <c r="X10" s="22">
        <f t="shared" si="7"/>
        <v>0</v>
      </c>
      <c r="Y10" s="22">
        <f t="shared" si="7"/>
        <v>0</v>
      </c>
      <c r="Z10" s="23">
        <v>0</v>
      </c>
      <c r="AA10" s="22">
        <f t="shared" si="9"/>
        <v>0</v>
      </c>
      <c r="AB10" s="22">
        <f t="shared" si="9"/>
        <v>0</v>
      </c>
      <c r="AC10" s="22">
        <v>0</v>
      </c>
      <c r="AD10" s="22">
        <f t="shared" si="10"/>
        <v>0</v>
      </c>
      <c r="AE10" s="22">
        <f t="shared" si="10"/>
        <v>0</v>
      </c>
      <c r="AF10" s="22">
        <v>0</v>
      </c>
      <c r="AG10" s="22">
        <f t="shared" si="11"/>
        <v>0</v>
      </c>
      <c r="AH10" s="22">
        <f t="shared" si="11"/>
        <v>0</v>
      </c>
      <c r="AI10" s="22">
        <v>0</v>
      </c>
      <c r="AJ10" s="22">
        <f t="shared" si="12"/>
        <v>0</v>
      </c>
      <c r="AK10" s="22">
        <f t="shared" si="12"/>
        <v>0</v>
      </c>
      <c r="AL10" s="22">
        <v>0</v>
      </c>
      <c r="AM10" s="22">
        <f t="shared" si="13"/>
        <v>0</v>
      </c>
      <c r="AN10" s="22">
        <f t="shared" si="13"/>
        <v>0</v>
      </c>
      <c r="AO10" s="22">
        <v>0</v>
      </c>
      <c r="AP10" s="22">
        <f t="shared" si="14"/>
        <v>0</v>
      </c>
      <c r="AQ10" s="22">
        <f t="shared" si="14"/>
        <v>0</v>
      </c>
      <c r="AR10" s="22">
        <v>0</v>
      </c>
      <c r="AS10" s="33"/>
      <c r="AT10" s="33"/>
    </row>
    <row r="11" s="34" customFormat="1" ht="26.100000000000001" customHeight="1">
      <c r="A11" s="35" t="s">
        <v>32</v>
      </c>
      <c r="B11" s="13" t="s">
        <v>33</v>
      </c>
      <c r="C11" s="36" t="s">
        <v>34</v>
      </c>
      <c r="D11" s="13" t="s">
        <v>35</v>
      </c>
      <c r="E11" s="20" t="s">
        <v>27</v>
      </c>
      <c r="F11" s="21">
        <f t="shared" ref="F11:G64" si="26">I11+L11+O11+R11+U11+X11+AA11+AD11+AG11+AJ11+AM11+AP11</f>
        <v>634.39999999999998</v>
      </c>
      <c r="G11" s="21">
        <f t="shared" si="1"/>
        <v>634.39999999999986</v>
      </c>
      <c r="H11" s="21">
        <f t="shared" ref="H11:H74" si="27">G11/F11*100</f>
        <v>99.999999999999972</v>
      </c>
      <c r="I11" s="23">
        <f>I12+I13+I14</f>
        <v>0</v>
      </c>
      <c r="J11" s="23">
        <v>0</v>
      </c>
      <c r="K11" s="22">
        <v>0</v>
      </c>
      <c r="L11" s="23">
        <f t="shared" ref="L11:AQ11" si="28">L12+L13+L14</f>
        <v>183.90000000000001</v>
      </c>
      <c r="M11" s="23">
        <f t="shared" si="28"/>
        <v>36.299999999999997</v>
      </c>
      <c r="N11" s="23">
        <f>M11/L11*100</f>
        <v>19.738988580750405</v>
      </c>
      <c r="O11" s="23">
        <f t="shared" si="28"/>
        <v>10.1</v>
      </c>
      <c r="P11" s="23">
        <f t="shared" si="28"/>
        <v>8.5999999999999996</v>
      </c>
      <c r="Q11" s="23">
        <f>P11/O11*100</f>
        <v>85.148514851485146</v>
      </c>
      <c r="R11" s="37">
        <f t="shared" si="28"/>
        <v>32.100000000000918</v>
      </c>
      <c r="S11" s="23">
        <f t="shared" si="28"/>
        <v>107.30000000000001</v>
      </c>
      <c r="T11" s="23">
        <f>S11/R11*100</f>
        <v>334.26791277257615</v>
      </c>
      <c r="U11" s="23">
        <f t="shared" si="28"/>
        <v>143.09999999999897</v>
      </c>
      <c r="V11" s="23">
        <f t="shared" si="28"/>
        <v>149.30000000000001</v>
      </c>
      <c r="W11" s="23">
        <f>V11/U11*100</f>
        <v>104.33263452131452</v>
      </c>
      <c r="X11" s="23">
        <f t="shared" si="28"/>
        <v>177.09999999999991</v>
      </c>
      <c r="Y11" s="23">
        <f t="shared" si="28"/>
        <v>185.7999999999999</v>
      </c>
      <c r="Z11" s="23">
        <f t="shared" ref="Z11:Z24" si="29">Y11/X11*100</f>
        <v>104.9124788255223</v>
      </c>
      <c r="AA11" s="23">
        <f t="shared" si="28"/>
        <v>10.199999999999999</v>
      </c>
      <c r="AB11" s="23">
        <f t="shared" si="28"/>
        <v>10.199999999999999</v>
      </c>
      <c r="AC11" s="22">
        <f>AB11/AA11*100</f>
        <v>100</v>
      </c>
      <c r="AD11" s="23">
        <f t="shared" si="28"/>
        <v>39</v>
      </c>
      <c r="AE11" s="23">
        <f t="shared" si="28"/>
        <v>10.199999999999999</v>
      </c>
      <c r="AF11" s="22">
        <f>AE11/AD11*100</f>
        <v>26.15384615384615</v>
      </c>
      <c r="AG11" s="23">
        <f t="shared" si="28"/>
        <v>10.199999999999999</v>
      </c>
      <c r="AH11" s="23">
        <f t="shared" si="28"/>
        <v>39</v>
      </c>
      <c r="AI11" s="22">
        <f>AH11/AG11*100</f>
        <v>382.35294117647061</v>
      </c>
      <c r="AJ11" s="23">
        <f t="shared" si="28"/>
        <v>10.299999999999999</v>
      </c>
      <c r="AK11" s="23">
        <f t="shared" si="28"/>
        <v>10.199999999999999</v>
      </c>
      <c r="AL11" s="22">
        <f>AK11/AJ11*100</f>
        <v>99.029126213592235</v>
      </c>
      <c r="AM11" s="23">
        <f t="shared" si="28"/>
        <v>10.199999999999999</v>
      </c>
      <c r="AN11" s="23">
        <f t="shared" si="28"/>
        <v>10.199999999999999</v>
      </c>
      <c r="AO11" s="22">
        <f>AN11/AM11*100</f>
        <v>100</v>
      </c>
      <c r="AP11" s="23">
        <f t="shared" si="28"/>
        <v>8.1999999999999993</v>
      </c>
      <c r="AQ11" s="23">
        <f t="shared" si="28"/>
        <v>67.299999999999997</v>
      </c>
      <c r="AR11" s="22">
        <f>AQ11/AP11*100</f>
        <v>820.73170731707319</v>
      </c>
      <c r="AS11" s="38" t="s">
        <v>36</v>
      </c>
      <c r="AT11" s="38"/>
    </row>
    <row r="12" s="39" customFormat="1" ht="26.100000000000001" customHeight="1">
      <c r="A12" s="40"/>
      <c r="B12" s="13"/>
      <c r="C12" s="41"/>
      <c r="D12" s="13"/>
      <c r="E12" s="42" t="s">
        <v>28</v>
      </c>
      <c r="F12" s="21">
        <f t="shared" si="26"/>
        <v>67.200000000000003</v>
      </c>
      <c r="G12" s="21">
        <f t="shared" ref="G12:G14" si="30">J12+M12+P12+S12+V12+Y12+AB12+AE12+AH12+AK12+AN12+AQ12</f>
        <v>67.200000000000003</v>
      </c>
      <c r="H12" s="21">
        <f t="shared" si="27"/>
        <v>100</v>
      </c>
      <c r="I12" s="43">
        <v>0</v>
      </c>
      <c r="J12" s="43">
        <v>0</v>
      </c>
      <c r="K12" s="22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4">
        <f>67.2-67.2</f>
        <v>0</v>
      </c>
      <c r="S12" s="43">
        <v>0</v>
      </c>
      <c r="T12" s="43">
        <v>0</v>
      </c>
      <c r="U12" s="43">
        <f>0</f>
        <v>0</v>
      </c>
      <c r="V12" s="43">
        <v>0</v>
      </c>
      <c r="W12" s="43">
        <v>0</v>
      </c>
      <c r="X12" s="43">
        <f>0+67.2</f>
        <v>67.200000000000003</v>
      </c>
      <c r="Y12" s="43">
        <v>67.200000000000003</v>
      </c>
      <c r="Z12" s="43">
        <f t="shared" si="29"/>
        <v>100</v>
      </c>
      <c r="AA12" s="45">
        <v>0</v>
      </c>
      <c r="AB12" s="45">
        <v>0</v>
      </c>
      <c r="AC12" s="45">
        <v>0</v>
      </c>
      <c r="AD12" s="45">
        <v>0</v>
      </c>
      <c r="AE12" s="45">
        <v>0</v>
      </c>
      <c r="AF12" s="45">
        <v>0</v>
      </c>
      <c r="AG12" s="45">
        <v>0</v>
      </c>
      <c r="AH12" s="45">
        <v>0</v>
      </c>
      <c r="AI12" s="45">
        <v>0</v>
      </c>
      <c r="AJ12" s="45">
        <v>0</v>
      </c>
      <c r="AK12" s="45">
        <v>0</v>
      </c>
      <c r="AL12" s="45">
        <v>0</v>
      </c>
      <c r="AM12" s="45">
        <v>0</v>
      </c>
      <c r="AN12" s="45">
        <v>0</v>
      </c>
      <c r="AO12" s="45">
        <v>0</v>
      </c>
      <c r="AP12" s="45">
        <v>0</v>
      </c>
      <c r="AQ12" s="45">
        <v>0</v>
      </c>
      <c r="AR12" s="45">
        <v>0</v>
      </c>
      <c r="AS12" s="46"/>
      <c r="AT12" s="46"/>
    </row>
    <row r="13" s="39" customFormat="1" ht="26.100000000000001" customHeight="1">
      <c r="A13" s="40"/>
      <c r="B13" s="13"/>
      <c r="C13" s="41"/>
      <c r="D13" s="13"/>
      <c r="E13" s="42" t="s">
        <v>29</v>
      </c>
      <c r="F13" s="21">
        <f t="shared" si="26"/>
        <v>472.09999999999991</v>
      </c>
      <c r="G13" s="21">
        <f t="shared" si="30"/>
        <v>472.09999999999985</v>
      </c>
      <c r="H13" s="21">
        <f t="shared" si="27"/>
        <v>99.999999999999986</v>
      </c>
      <c r="I13" s="43">
        <v>0</v>
      </c>
      <c r="J13" s="43">
        <v>0</v>
      </c>
      <c r="K13" s="22">
        <v>0</v>
      </c>
      <c r="L13" s="43">
        <v>156.30000000000001</v>
      </c>
      <c r="M13" s="43">
        <v>8.6999999999999993</v>
      </c>
      <c r="N13" s="43">
        <f t="shared" ref="N13:N24" si="31">M13/L13*100</f>
        <v>5.5662188099808052</v>
      </c>
      <c r="O13" s="43">
        <v>8.5999999999999996</v>
      </c>
      <c r="P13" s="43">
        <v>8.5999999999999996</v>
      </c>
      <c r="Q13" s="43">
        <f t="shared" ref="Q13:Q76" si="32">P13/O13*100</f>
        <v>100</v>
      </c>
      <c r="R13" s="44">
        <f>82.0999999999999+132.8-82.0999999999999-124.099999999999</f>
        <v>8.7000000000010118</v>
      </c>
      <c r="S13" s="43">
        <v>97.400000000000006</v>
      </c>
      <c r="T13" s="43">
        <f t="shared" ref="T13:T24" si="33">S13/R13*100</f>
        <v>1119.5402298849274</v>
      </c>
      <c r="U13" s="43">
        <f>8.69999999999999+124.099999999999+8.69999999999999</f>
        <v>141.49999999999898</v>
      </c>
      <c r="V13" s="43">
        <v>141.5</v>
      </c>
      <c r="W13" s="43">
        <f t="shared" ref="W13:W76" si="34">V13/U13*100</f>
        <v>100.00000000000074</v>
      </c>
      <c r="X13" s="43">
        <f>8.69999999999999-8.69999999999999+82.0999999999999</f>
        <v>82.099999999999895</v>
      </c>
      <c r="Y13" s="43">
        <f>8.69999999999999+82.0999999999999</f>
        <v>90.799999999999883</v>
      </c>
      <c r="Z13" s="43">
        <f t="shared" si="29"/>
        <v>110.59683313032886</v>
      </c>
      <c r="AA13" s="43">
        <v>8.6999999999999993</v>
      </c>
      <c r="AB13" s="43">
        <v>8.6999999999999993</v>
      </c>
      <c r="AC13" s="43">
        <f t="shared" ref="AC13:AC76" si="35">AB13/AA13*100</f>
        <v>100</v>
      </c>
      <c r="AD13" s="43">
        <v>33.100000000000001</v>
      </c>
      <c r="AE13" s="43">
        <v>8.6999999999999993</v>
      </c>
      <c r="AF13" s="43">
        <f t="shared" ref="AF13:AF24" si="36">AE13/AD13*100</f>
        <v>26.283987915407852</v>
      </c>
      <c r="AG13" s="43">
        <v>8.6999999999999993</v>
      </c>
      <c r="AH13" s="43">
        <v>33.100000000000001</v>
      </c>
      <c r="AI13" s="43">
        <f t="shared" ref="AI13:AI24" si="37">AH13/AG13*100</f>
        <v>380.45977011494256</v>
      </c>
      <c r="AJ13" s="43">
        <v>8.6999999999999993</v>
      </c>
      <c r="AK13" s="43">
        <v>8.6999999999999993</v>
      </c>
      <c r="AL13" s="43">
        <f t="shared" ref="AL13:AL24" si="38">AK13/AJ13*100</f>
        <v>100</v>
      </c>
      <c r="AM13" s="43">
        <v>8.6999999999999993</v>
      </c>
      <c r="AN13" s="43">
        <v>8.6999999999999993</v>
      </c>
      <c r="AO13" s="43">
        <f t="shared" ref="AO13:AO24" si="39">AN13/AM13*100</f>
        <v>100</v>
      </c>
      <c r="AP13" s="43">
        <v>7</v>
      </c>
      <c r="AQ13" s="43">
        <v>57.200000000000003</v>
      </c>
      <c r="AR13" s="43">
        <f t="shared" ref="AR13:AR59" si="40">AQ13/AP13*100</f>
        <v>817.14285714285722</v>
      </c>
      <c r="AS13" s="46"/>
      <c r="AT13" s="46"/>
    </row>
    <row r="14" s="39" customFormat="1" ht="26.100000000000001" customHeight="1">
      <c r="A14" s="40"/>
      <c r="B14" s="13"/>
      <c r="C14" s="41"/>
      <c r="D14" s="13"/>
      <c r="E14" s="42" t="s">
        <v>30</v>
      </c>
      <c r="F14" s="21">
        <f t="shared" si="26"/>
        <v>95.099999999999909</v>
      </c>
      <c r="G14" s="21">
        <f t="shared" si="30"/>
        <v>95.099999999999994</v>
      </c>
      <c r="H14" s="21">
        <f t="shared" si="27"/>
        <v>100.00000000000009</v>
      </c>
      <c r="I14" s="43">
        <v>0</v>
      </c>
      <c r="J14" s="43">
        <v>0</v>
      </c>
      <c r="K14" s="22">
        <v>0</v>
      </c>
      <c r="L14" s="43">
        <v>27.600000000000001</v>
      </c>
      <c r="M14" s="43">
        <v>27.600000000000001</v>
      </c>
      <c r="N14" s="43">
        <f t="shared" si="31"/>
        <v>100</v>
      </c>
      <c r="O14" s="43">
        <v>1.5</v>
      </c>
      <c r="P14" s="43">
        <v>0</v>
      </c>
      <c r="Q14" s="43">
        <f t="shared" si="32"/>
        <v>0</v>
      </c>
      <c r="R14" s="44">
        <f>26.3+23.3999999999999-26.3</f>
        <v>23.399999999999903</v>
      </c>
      <c r="S14" s="43">
        <v>9.9000000000000004</v>
      </c>
      <c r="T14" s="43">
        <f t="shared" si="33"/>
        <v>42.307692307692484</v>
      </c>
      <c r="U14" s="43">
        <v>1.6000000000000001</v>
      </c>
      <c r="V14" s="43">
        <v>7.7999999999999998</v>
      </c>
      <c r="W14" s="43">
        <f t="shared" si="34"/>
        <v>487.5</v>
      </c>
      <c r="X14" s="43">
        <f>1.5+26.3</f>
        <v>27.800000000000001</v>
      </c>
      <c r="Y14" s="43">
        <f>26.3+1.5</f>
        <v>27.800000000000001</v>
      </c>
      <c r="Z14" s="43">
        <f t="shared" si="29"/>
        <v>100</v>
      </c>
      <c r="AA14" s="43">
        <v>1.5</v>
      </c>
      <c r="AB14" s="43">
        <v>1.5</v>
      </c>
      <c r="AC14" s="43">
        <f t="shared" si="35"/>
        <v>100</v>
      </c>
      <c r="AD14" s="43">
        <v>5.9000000000000004</v>
      </c>
      <c r="AE14" s="43">
        <v>1.5</v>
      </c>
      <c r="AF14" s="43">
        <f t="shared" si="36"/>
        <v>25.423728813559322</v>
      </c>
      <c r="AG14" s="43">
        <v>1.5</v>
      </c>
      <c r="AH14" s="43">
        <v>5.9000000000000004</v>
      </c>
      <c r="AI14" s="43">
        <f t="shared" si="37"/>
        <v>393.33333333333337</v>
      </c>
      <c r="AJ14" s="43">
        <v>1.6000000000000001</v>
      </c>
      <c r="AK14" s="43">
        <v>1.5</v>
      </c>
      <c r="AL14" s="43">
        <f t="shared" si="38"/>
        <v>93.75</v>
      </c>
      <c r="AM14" s="43">
        <v>1.5</v>
      </c>
      <c r="AN14" s="43">
        <v>1.5</v>
      </c>
      <c r="AO14" s="43">
        <f t="shared" si="39"/>
        <v>100</v>
      </c>
      <c r="AP14" s="43">
        <f>1.2</f>
        <v>1.2</v>
      </c>
      <c r="AQ14" s="43">
        <v>10.1</v>
      </c>
      <c r="AR14" s="43">
        <f t="shared" si="40"/>
        <v>841.66666666666663</v>
      </c>
      <c r="AS14" s="46"/>
      <c r="AT14" s="46"/>
    </row>
    <row r="15" s="39" customFormat="1" ht="42.75" customHeight="1">
      <c r="A15" s="47"/>
      <c r="B15" s="13"/>
      <c r="C15" s="48"/>
      <c r="D15" s="13"/>
      <c r="E15" s="42" t="s">
        <v>31</v>
      </c>
      <c r="F15" s="21">
        <v>0</v>
      </c>
      <c r="G15" s="21">
        <v>0</v>
      </c>
      <c r="H15" s="21">
        <v>0</v>
      </c>
      <c r="I15" s="45">
        <v>0</v>
      </c>
      <c r="J15" s="45">
        <v>0</v>
      </c>
      <c r="K15" s="22">
        <v>0</v>
      </c>
      <c r="L15" s="45">
        <v>0</v>
      </c>
      <c r="M15" s="45">
        <v>0</v>
      </c>
      <c r="N15" s="45">
        <v>0</v>
      </c>
      <c r="O15" s="45">
        <v>0</v>
      </c>
      <c r="P15" s="45">
        <v>0</v>
      </c>
      <c r="Q15" s="45">
        <v>0</v>
      </c>
      <c r="R15" s="45">
        <v>0</v>
      </c>
      <c r="S15" s="45">
        <v>0</v>
      </c>
      <c r="T15" s="45">
        <v>0</v>
      </c>
      <c r="U15" s="45">
        <v>0</v>
      </c>
      <c r="V15" s="45">
        <v>0</v>
      </c>
      <c r="W15" s="45">
        <v>0</v>
      </c>
      <c r="X15" s="45">
        <v>0</v>
      </c>
      <c r="Y15" s="45">
        <v>0</v>
      </c>
      <c r="Z15" s="45">
        <v>0</v>
      </c>
      <c r="AA15" s="45">
        <v>0</v>
      </c>
      <c r="AB15" s="45">
        <v>0</v>
      </c>
      <c r="AC15" s="45">
        <v>0</v>
      </c>
      <c r="AD15" s="45">
        <v>0</v>
      </c>
      <c r="AE15" s="45">
        <v>0</v>
      </c>
      <c r="AF15" s="45">
        <v>0</v>
      </c>
      <c r="AG15" s="45">
        <v>0</v>
      </c>
      <c r="AH15" s="45">
        <v>0</v>
      </c>
      <c r="AI15" s="45">
        <v>0</v>
      </c>
      <c r="AJ15" s="45">
        <v>0</v>
      </c>
      <c r="AK15" s="45">
        <v>0</v>
      </c>
      <c r="AL15" s="45">
        <v>0</v>
      </c>
      <c r="AM15" s="45">
        <v>0</v>
      </c>
      <c r="AN15" s="45">
        <v>0</v>
      </c>
      <c r="AO15" s="45">
        <v>0</v>
      </c>
      <c r="AP15" s="45">
        <v>0</v>
      </c>
      <c r="AQ15" s="43">
        <v>0</v>
      </c>
      <c r="AR15" s="43">
        <v>0</v>
      </c>
      <c r="AS15" s="49"/>
      <c r="AT15" s="49"/>
    </row>
    <row r="16" s="34" customFormat="1" ht="26.100000000000001" customHeight="1">
      <c r="A16" s="35" t="s">
        <v>37</v>
      </c>
      <c r="B16" s="36" t="s">
        <v>38</v>
      </c>
      <c r="C16" s="36" t="s">
        <v>34</v>
      </c>
      <c r="D16" s="13" t="s">
        <v>35</v>
      </c>
      <c r="E16" s="20" t="s">
        <v>27</v>
      </c>
      <c r="F16" s="21">
        <f t="shared" si="26"/>
        <v>180462.99999999994</v>
      </c>
      <c r="G16" s="21">
        <f t="shared" si="26"/>
        <v>180463</v>
      </c>
      <c r="H16" s="50">
        <f t="shared" si="27"/>
        <v>100.00000000000003</v>
      </c>
      <c r="I16" s="23">
        <f>I17+I18+I19</f>
        <v>3081.8000000000002</v>
      </c>
      <c r="J16" s="23">
        <f t="shared" ref="J16:AQ41" si="41">J17+J18+J19</f>
        <v>2703.6999999999998</v>
      </c>
      <c r="K16" s="22">
        <f>J16/I16*100</f>
        <v>87.731196054253999</v>
      </c>
      <c r="L16" s="23">
        <f t="shared" si="41"/>
        <v>15715.6</v>
      </c>
      <c r="M16" s="23">
        <f t="shared" si="41"/>
        <v>15620.799999999999</v>
      </c>
      <c r="N16" s="23">
        <f t="shared" si="31"/>
        <v>99.396777724044895</v>
      </c>
      <c r="O16" s="23">
        <f t="shared" si="41"/>
        <v>12989.799999999999</v>
      </c>
      <c r="P16" s="23">
        <f t="shared" si="41"/>
        <v>11121.1</v>
      </c>
      <c r="Q16" s="23">
        <f t="shared" si="32"/>
        <v>85.614097214737725</v>
      </c>
      <c r="R16" s="23">
        <f t="shared" si="41"/>
        <v>18468.299999999999</v>
      </c>
      <c r="S16" s="23">
        <f t="shared" si="41"/>
        <v>18468.299999999999</v>
      </c>
      <c r="T16" s="23">
        <f t="shared" si="33"/>
        <v>100</v>
      </c>
      <c r="U16" s="23">
        <f t="shared" si="41"/>
        <v>13820.400000000001</v>
      </c>
      <c r="V16" s="23">
        <f t="shared" si="41"/>
        <v>13915.4</v>
      </c>
      <c r="W16" s="23">
        <f t="shared" si="34"/>
        <v>100.68738965587103</v>
      </c>
      <c r="X16" s="23">
        <f t="shared" si="41"/>
        <v>15347.900000000011</v>
      </c>
      <c r="Y16" s="23">
        <f t="shared" si="41"/>
        <v>17594.5</v>
      </c>
      <c r="Z16" s="23">
        <f t="shared" si="29"/>
        <v>114.63783318890523</v>
      </c>
      <c r="AA16" s="23">
        <f t="shared" si="41"/>
        <v>23760.799999999999</v>
      </c>
      <c r="AB16" s="23">
        <f t="shared" si="41"/>
        <v>23760.799999999999</v>
      </c>
      <c r="AC16" s="22">
        <f t="shared" si="35"/>
        <v>100</v>
      </c>
      <c r="AD16" s="23">
        <f t="shared" si="41"/>
        <v>10584.799999999999</v>
      </c>
      <c r="AE16" s="23">
        <f t="shared" si="41"/>
        <v>10584.799999999999</v>
      </c>
      <c r="AF16" s="22">
        <f t="shared" si="36"/>
        <v>100</v>
      </c>
      <c r="AG16" s="23">
        <f t="shared" si="41"/>
        <v>9609.1000000000004</v>
      </c>
      <c r="AH16" s="23">
        <f t="shared" si="41"/>
        <v>9609.1000000000004</v>
      </c>
      <c r="AI16" s="22">
        <f t="shared" si="37"/>
        <v>100</v>
      </c>
      <c r="AJ16" s="23">
        <f t="shared" si="41"/>
        <v>16748.599999999999</v>
      </c>
      <c r="AK16" s="23">
        <f t="shared" si="41"/>
        <v>16748.599999999999</v>
      </c>
      <c r="AL16" s="23">
        <f t="shared" si="38"/>
        <v>100</v>
      </c>
      <c r="AM16" s="23">
        <f t="shared" si="41"/>
        <v>11337.1</v>
      </c>
      <c r="AN16" s="23">
        <f t="shared" si="41"/>
        <v>11337.1</v>
      </c>
      <c r="AO16" s="23">
        <f t="shared" si="39"/>
        <v>100</v>
      </c>
      <c r="AP16" s="23">
        <f t="shared" si="41"/>
        <v>28998.79999999989</v>
      </c>
      <c r="AQ16" s="23">
        <f t="shared" si="41"/>
        <v>28998.799999999999</v>
      </c>
      <c r="AR16" s="50">
        <f t="shared" si="40"/>
        <v>100.00000000000038</v>
      </c>
      <c r="AS16" s="36" t="s">
        <v>39</v>
      </c>
      <c r="AT16" s="38"/>
    </row>
    <row r="17" s="34" customFormat="1" ht="26.100000000000001" customHeight="1">
      <c r="A17" s="40"/>
      <c r="B17" s="41"/>
      <c r="C17" s="41"/>
      <c r="D17" s="13"/>
      <c r="E17" s="42" t="s">
        <v>28</v>
      </c>
      <c r="F17" s="21">
        <f t="shared" si="26"/>
        <v>0</v>
      </c>
      <c r="G17" s="21">
        <v>0</v>
      </c>
      <c r="H17" s="50">
        <v>0</v>
      </c>
      <c r="I17" s="43">
        <v>0</v>
      </c>
      <c r="J17" s="43">
        <v>0</v>
      </c>
      <c r="K17" s="22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43">
        <v>0</v>
      </c>
      <c r="Z17" s="43">
        <v>0</v>
      </c>
      <c r="AA17" s="43">
        <v>0</v>
      </c>
      <c r="AB17" s="43">
        <v>0</v>
      </c>
      <c r="AC17" s="43">
        <v>0</v>
      </c>
      <c r="AD17" s="43">
        <v>0</v>
      </c>
      <c r="AE17" s="43">
        <v>0</v>
      </c>
      <c r="AF17" s="43">
        <v>0</v>
      </c>
      <c r="AG17" s="43">
        <v>0</v>
      </c>
      <c r="AH17" s="43">
        <v>0</v>
      </c>
      <c r="AI17" s="43">
        <v>0</v>
      </c>
      <c r="AJ17" s="43">
        <v>0</v>
      </c>
      <c r="AK17" s="43">
        <v>0</v>
      </c>
      <c r="AL17" s="43">
        <v>0</v>
      </c>
      <c r="AM17" s="43">
        <v>0</v>
      </c>
      <c r="AN17" s="43">
        <v>0</v>
      </c>
      <c r="AO17" s="43">
        <v>0</v>
      </c>
      <c r="AP17" s="43">
        <v>0</v>
      </c>
      <c r="AQ17" s="43">
        <v>0</v>
      </c>
      <c r="AR17" s="51">
        <v>0</v>
      </c>
      <c r="AS17" s="41"/>
      <c r="AT17" s="46"/>
    </row>
    <row r="18" s="39" customFormat="1" ht="26.100000000000001" customHeight="1">
      <c r="A18" s="40"/>
      <c r="B18" s="41"/>
      <c r="C18" s="41"/>
      <c r="D18" s="13"/>
      <c r="E18" s="42" t="s">
        <v>29</v>
      </c>
      <c r="F18" s="21">
        <f t="shared" si="26"/>
        <v>0</v>
      </c>
      <c r="G18" s="21">
        <v>0</v>
      </c>
      <c r="H18" s="50">
        <v>0</v>
      </c>
      <c r="I18" s="43">
        <v>0</v>
      </c>
      <c r="J18" s="43">
        <v>0</v>
      </c>
      <c r="K18" s="22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0</v>
      </c>
      <c r="V18" s="43">
        <v>0</v>
      </c>
      <c r="W18" s="43">
        <v>0</v>
      </c>
      <c r="X18" s="43">
        <v>0</v>
      </c>
      <c r="Y18" s="43">
        <v>0</v>
      </c>
      <c r="Z18" s="43">
        <v>0</v>
      </c>
      <c r="AA18" s="43">
        <v>0</v>
      </c>
      <c r="AB18" s="43">
        <v>0</v>
      </c>
      <c r="AC18" s="43">
        <v>0</v>
      </c>
      <c r="AD18" s="43">
        <v>0</v>
      </c>
      <c r="AE18" s="43">
        <v>0</v>
      </c>
      <c r="AF18" s="43">
        <v>0</v>
      </c>
      <c r="AG18" s="43">
        <v>0</v>
      </c>
      <c r="AH18" s="43">
        <v>0</v>
      </c>
      <c r="AI18" s="43">
        <v>0</v>
      </c>
      <c r="AJ18" s="43">
        <v>0</v>
      </c>
      <c r="AK18" s="43">
        <v>0</v>
      </c>
      <c r="AL18" s="43">
        <v>0</v>
      </c>
      <c r="AM18" s="43">
        <v>0</v>
      </c>
      <c r="AN18" s="43">
        <v>0</v>
      </c>
      <c r="AO18" s="43">
        <v>0</v>
      </c>
      <c r="AP18" s="43">
        <v>0</v>
      </c>
      <c r="AQ18" s="43">
        <v>0</v>
      </c>
      <c r="AR18" s="51">
        <v>0</v>
      </c>
      <c r="AS18" s="41"/>
      <c r="AT18" s="46"/>
    </row>
    <row r="19" s="39" customFormat="1" ht="26.100000000000001" customHeight="1">
      <c r="A19" s="40"/>
      <c r="B19" s="41"/>
      <c r="C19" s="41"/>
      <c r="D19" s="13"/>
      <c r="E19" s="42" t="s">
        <v>30</v>
      </c>
      <c r="F19" s="21">
        <f t="shared" si="26"/>
        <v>180462.99999999994</v>
      </c>
      <c r="G19" s="21">
        <f t="shared" si="26"/>
        <v>180463</v>
      </c>
      <c r="H19" s="50">
        <f t="shared" si="27"/>
        <v>100.00000000000003</v>
      </c>
      <c r="I19" s="43">
        <v>3081.8000000000002</v>
      </c>
      <c r="J19" s="43">
        <v>2703.6999999999998</v>
      </c>
      <c r="K19" s="22">
        <f>J19/I19*100</f>
        <v>87.731196054253999</v>
      </c>
      <c r="L19" s="43">
        <f>15006+709.6</f>
        <v>15715.6</v>
      </c>
      <c r="M19" s="43">
        <v>15620.799999999999</v>
      </c>
      <c r="N19" s="43">
        <f t="shared" si="31"/>
        <v>99.396777724044895</v>
      </c>
      <c r="O19" s="43">
        <v>12989.799999999999</v>
      </c>
      <c r="P19" s="43">
        <v>11121.1</v>
      </c>
      <c r="Q19" s="43">
        <f t="shared" si="32"/>
        <v>85.614097214737725</v>
      </c>
      <c r="R19" s="43">
        <f>14946+3522.3</f>
        <v>18468.299999999999</v>
      </c>
      <c r="S19" s="43">
        <v>18468.299999999999</v>
      </c>
      <c r="T19" s="43">
        <f t="shared" si="33"/>
        <v>100</v>
      </c>
      <c r="U19" s="43">
        <f>14095.1-274.699999999999</f>
        <v>13820.400000000001</v>
      </c>
      <c r="V19" s="43">
        <v>13915.4</v>
      </c>
      <c r="W19" s="43">
        <f t="shared" si="34"/>
        <v>100.68738965587103</v>
      </c>
      <c r="X19" s="43">
        <f>16595.5-1247.59999999999</f>
        <v>15347.900000000011</v>
      </c>
      <c r="Y19" s="43">
        <f>17594.5</f>
        <v>17594.5</v>
      </c>
      <c r="Z19" s="43">
        <f t="shared" si="29"/>
        <v>114.63783318890523</v>
      </c>
      <c r="AA19" s="43">
        <v>23760.799999999999</v>
      </c>
      <c r="AB19" s="43">
        <v>23760.799999999999</v>
      </c>
      <c r="AC19" s="43">
        <f t="shared" si="35"/>
        <v>100</v>
      </c>
      <c r="AD19" s="43">
        <v>10584.799999999999</v>
      </c>
      <c r="AE19" s="43">
        <v>10584.799999999999</v>
      </c>
      <c r="AF19" s="43">
        <f t="shared" si="36"/>
        <v>100</v>
      </c>
      <c r="AG19" s="43">
        <v>9609.1000000000004</v>
      </c>
      <c r="AH19" s="43">
        <v>9609.1000000000004</v>
      </c>
      <c r="AI19" s="43">
        <f t="shared" si="37"/>
        <v>100</v>
      </c>
      <c r="AJ19" s="43">
        <f>13748.6+3000</f>
        <v>16748.599999999999</v>
      </c>
      <c r="AK19" s="43">
        <v>16748.599999999999</v>
      </c>
      <c r="AL19" s="43">
        <f t="shared" si="38"/>
        <v>100</v>
      </c>
      <c r="AM19" s="43">
        <f>12337.1-1000</f>
        <v>11337.1</v>
      </c>
      <c r="AN19" s="43">
        <v>11337.1</v>
      </c>
      <c r="AO19" s="43">
        <f t="shared" si="39"/>
        <v>100</v>
      </c>
      <c r="AP19" s="43">
        <f>14778.2999999999+15443.9+9359.79999999999-850-9733.2</f>
        <v>28998.79999999989</v>
      </c>
      <c r="AQ19" s="43">
        <v>28998.799999999999</v>
      </c>
      <c r="AR19" s="51">
        <f t="shared" si="40"/>
        <v>100.00000000000038</v>
      </c>
      <c r="AS19" s="41"/>
      <c r="AT19" s="46"/>
    </row>
    <row r="20" s="39" customFormat="1" ht="42" customHeight="1">
      <c r="A20" s="47"/>
      <c r="B20" s="48"/>
      <c r="C20" s="48"/>
      <c r="D20" s="13"/>
      <c r="E20" s="42" t="s">
        <v>31</v>
      </c>
      <c r="F20" s="21">
        <v>0</v>
      </c>
      <c r="G20" s="21">
        <v>0</v>
      </c>
      <c r="H20" s="21">
        <v>0</v>
      </c>
      <c r="I20" s="45">
        <v>0</v>
      </c>
      <c r="J20" s="45">
        <v>0</v>
      </c>
      <c r="K20" s="22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45">
        <v>0</v>
      </c>
      <c r="U20" s="45">
        <v>0</v>
      </c>
      <c r="V20" s="45">
        <v>0</v>
      </c>
      <c r="W20" s="45">
        <v>0</v>
      </c>
      <c r="X20" s="45">
        <v>0</v>
      </c>
      <c r="Y20" s="45">
        <v>0</v>
      </c>
      <c r="Z20" s="45">
        <v>0</v>
      </c>
      <c r="AA20" s="45">
        <v>0</v>
      </c>
      <c r="AB20" s="45">
        <v>0</v>
      </c>
      <c r="AC20" s="45">
        <v>0</v>
      </c>
      <c r="AD20" s="45">
        <v>0</v>
      </c>
      <c r="AE20" s="45">
        <v>0</v>
      </c>
      <c r="AF20" s="45">
        <v>0</v>
      </c>
      <c r="AG20" s="45">
        <v>0</v>
      </c>
      <c r="AH20" s="45">
        <v>0</v>
      </c>
      <c r="AI20" s="45">
        <v>0</v>
      </c>
      <c r="AJ20" s="45">
        <v>0</v>
      </c>
      <c r="AK20" s="45">
        <v>0</v>
      </c>
      <c r="AL20" s="45">
        <v>0</v>
      </c>
      <c r="AM20" s="45">
        <v>0</v>
      </c>
      <c r="AN20" s="45">
        <v>0</v>
      </c>
      <c r="AO20" s="45">
        <v>0</v>
      </c>
      <c r="AP20" s="45">
        <v>0</v>
      </c>
      <c r="AQ20" s="45">
        <v>0</v>
      </c>
      <c r="AR20" s="51">
        <v>0</v>
      </c>
      <c r="AS20" s="48"/>
      <c r="AT20" s="49"/>
    </row>
    <row r="21" s="34" customFormat="1" ht="26.100000000000001" customHeight="1">
      <c r="A21" s="52" t="s">
        <v>40</v>
      </c>
      <c r="B21" s="36" t="s">
        <v>41</v>
      </c>
      <c r="C21" s="36" t="s">
        <v>34</v>
      </c>
      <c r="D21" s="13">
        <v>1</v>
      </c>
      <c r="E21" s="20" t="s">
        <v>27</v>
      </c>
      <c r="F21" s="21">
        <f t="shared" si="26"/>
        <v>82350.10000000002</v>
      </c>
      <c r="G21" s="21">
        <f t="shared" si="26"/>
        <v>82350.099999999991</v>
      </c>
      <c r="H21" s="21">
        <f t="shared" si="27"/>
        <v>99.999999999999972</v>
      </c>
      <c r="I21" s="23">
        <f>I22+I23+I24</f>
        <v>1107</v>
      </c>
      <c r="J21" s="23">
        <f t="shared" si="41"/>
        <v>953.70000000000005</v>
      </c>
      <c r="K21" s="22">
        <f>J21/I21*100</f>
        <v>86.151761517615171</v>
      </c>
      <c r="L21" s="23">
        <f t="shared" ref="L21:AQ26" si="42">L22+L23+L24</f>
        <v>7444</v>
      </c>
      <c r="M21" s="23">
        <f t="shared" si="42"/>
        <v>6149.3000000000002</v>
      </c>
      <c r="N21" s="23">
        <f t="shared" si="31"/>
        <v>82.60746910263299</v>
      </c>
      <c r="O21" s="23">
        <f t="shared" si="42"/>
        <v>5562</v>
      </c>
      <c r="P21" s="23">
        <f t="shared" si="42"/>
        <v>5560.8999999999996</v>
      </c>
      <c r="Q21" s="23">
        <f t="shared" si="32"/>
        <v>99.980222941387993</v>
      </c>
      <c r="R21" s="37">
        <f t="shared" si="42"/>
        <v>6361.2000000000007</v>
      </c>
      <c r="S21" s="23">
        <f t="shared" si="42"/>
        <v>6361.1999999999998</v>
      </c>
      <c r="T21" s="23">
        <f t="shared" si="33"/>
        <v>99.999999999999986</v>
      </c>
      <c r="U21" s="23">
        <f t="shared" si="42"/>
        <v>13370.200000000001</v>
      </c>
      <c r="V21" s="23">
        <f t="shared" si="42"/>
        <v>13370.200000000001</v>
      </c>
      <c r="W21" s="23">
        <f t="shared" si="34"/>
        <v>100</v>
      </c>
      <c r="X21" s="23">
        <f t="shared" si="42"/>
        <v>11990.6</v>
      </c>
      <c r="Y21" s="23">
        <f t="shared" si="42"/>
        <v>10625.299999999999</v>
      </c>
      <c r="Z21" s="23">
        <f t="shared" si="29"/>
        <v>88.613580638166553</v>
      </c>
      <c r="AA21" s="23">
        <f t="shared" si="42"/>
        <v>3345</v>
      </c>
      <c r="AB21" s="23">
        <f t="shared" si="42"/>
        <v>3809.5</v>
      </c>
      <c r="AC21" s="22">
        <f t="shared" si="35"/>
        <v>113.88639760837069</v>
      </c>
      <c r="AD21" s="23">
        <f t="shared" si="42"/>
        <v>2195</v>
      </c>
      <c r="AE21" s="23">
        <f t="shared" si="42"/>
        <v>1448.8</v>
      </c>
      <c r="AF21" s="22">
        <f t="shared" si="36"/>
        <v>66.004555808656022</v>
      </c>
      <c r="AG21" s="23">
        <f t="shared" si="42"/>
        <v>3525</v>
      </c>
      <c r="AH21" s="23">
        <f t="shared" si="42"/>
        <v>3791.9000000000001</v>
      </c>
      <c r="AI21" s="22">
        <f t="shared" si="37"/>
        <v>107.57163120567377</v>
      </c>
      <c r="AJ21" s="23">
        <f t="shared" si="42"/>
        <v>7899.5999999999985</v>
      </c>
      <c r="AK21" s="23">
        <f t="shared" si="42"/>
        <v>7899.6000000000004</v>
      </c>
      <c r="AL21" s="23">
        <f t="shared" si="38"/>
        <v>100.00000000000003</v>
      </c>
      <c r="AM21" s="23">
        <f t="shared" si="42"/>
        <v>5913.5</v>
      </c>
      <c r="AN21" s="23">
        <f t="shared" si="42"/>
        <v>5913.5</v>
      </c>
      <c r="AO21" s="23">
        <f t="shared" si="39"/>
        <v>100</v>
      </c>
      <c r="AP21" s="23">
        <f t="shared" si="42"/>
        <v>13637.000000000011</v>
      </c>
      <c r="AQ21" s="23">
        <f t="shared" si="42"/>
        <v>16466.200000000001</v>
      </c>
      <c r="AR21" s="53">
        <f t="shared" si="40"/>
        <v>120.74649849673673</v>
      </c>
      <c r="AS21" s="36" t="s">
        <v>42</v>
      </c>
      <c r="AT21" s="38"/>
    </row>
    <row r="22" s="34" customFormat="1" ht="26.100000000000001" customHeight="1">
      <c r="A22" s="54"/>
      <c r="B22" s="41"/>
      <c r="C22" s="41"/>
      <c r="D22" s="13"/>
      <c r="E22" s="42" t="s">
        <v>28</v>
      </c>
      <c r="F22" s="21">
        <f t="shared" si="26"/>
        <v>0</v>
      </c>
      <c r="G22" s="21">
        <v>0</v>
      </c>
      <c r="H22" s="21">
        <v>0</v>
      </c>
      <c r="I22" s="51">
        <v>0</v>
      </c>
      <c r="J22" s="51">
        <v>0</v>
      </c>
      <c r="K22" s="22">
        <v>0</v>
      </c>
      <c r="L22" s="51">
        <v>0</v>
      </c>
      <c r="M22" s="51">
        <v>0</v>
      </c>
      <c r="N22" s="51">
        <v>0</v>
      </c>
      <c r="O22" s="51">
        <v>0</v>
      </c>
      <c r="P22" s="51">
        <v>0</v>
      </c>
      <c r="Q22" s="51">
        <v>0</v>
      </c>
      <c r="R22" s="51">
        <v>0</v>
      </c>
      <c r="S22" s="51">
        <v>0</v>
      </c>
      <c r="T22" s="51">
        <v>0</v>
      </c>
      <c r="U22" s="51">
        <v>0</v>
      </c>
      <c r="V22" s="51">
        <v>0</v>
      </c>
      <c r="W22" s="51">
        <v>0</v>
      </c>
      <c r="X22" s="51">
        <v>0</v>
      </c>
      <c r="Y22" s="51">
        <v>0</v>
      </c>
      <c r="Z22" s="51">
        <v>0</v>
      </c>
      <c r="AA22" s="51">
        <v>0</v>
      </c>
      <c r="AB22" s="51">
        <v>0</v>
      </c>
      <c r="AC22" s="51">
        <v>0</v>
      </c>
      <c r="AD22" s="51">
        <v>0</v>
      </c>
      <c r="AE22" s="51">
        <v>0</v>
      </c>
      <c r="AF22" s="51">
        <v>0</v>
      </c>
      <c r="AG22" s="51">
        <v>0</v>
      </c>
      <c r="AH22" s="51">
        <v>0</v>
      </c>
      <c r="AI22" s="51">
        <v>0</v>
      </c>
      <c r="AJ22" s="51">
        <v>0</v>
      </c>
      <c r="AK22" s="51">
        <v>0</v>
      </c>
      <c r="AL22" s="51">
        <v>0</v>
      </c>
      <c r="AM22" s="51">
        <v>0</v>
      </c>
      <c r="AN22" s="51">
        <v>0</v>
      </c>
      <c r="AO22" s="51">
        <v>0</v>
      </c>
      <c r="AP22" s="51">
        <v>0</v>
      </c>
      <c r="AQ22" s="55">
        <v>0</v>
      </c>
      <c r="AR22" s="55">
        <v>0</v>
      </c>
      <c r="AS22" s="41"/>
      <c r="AT22" s="46"/>
    </row>
    <row r="23" s="39" customFormat="1" ht="26.100000000000001" customHeight="1">
      <c r="A23" s="54"/>
      <c r="B23" s="41"/>
      <c r="C23" s="41"/>
      <c r="D23" s="13"/>
      <c r="E23" s="42" t="s">
        <v>29</v>
      </c>
      <c r="F23" s="21">
        <f t="shared" si="26"/>
        <v>0</v>
      </c>
      <c r="G23" s="21">
        <v>0</v>
      </c>
      <c r="H23" s="21">
        <v>0</v>
      </c>
      <c r="I23" s="51">
        <v>0</v>
      </c>
      <c r="J23" s="51">
        <v>0</v>
      </c>
      <c r="K23" s="22">
        <v>0</v>
      </c>
      <c r="L23" s="51">
        <v>0</v>
      </c>
      <c r="M23" s="51">
        <v>0</v>
      </c>
      <c r="N23" s="51">
        <v>0</v>
      </c>
      <c r="O23" s="51">
        <v>0</v>
      </c>
      <c r="P23" s="51">
        <v>0</v>
      </c>
      <c r="Q23" s="51">
        <v>0</v>
      </c>
      <c r="R23" s="51">
        <v>0</v>
      </c>
      <c r="S23" s="51">
        <v>0</v>
      </c>
      <c r="T23" s="51">
        <v>0</v>
      </c>
      <c r="U23" s="51">
        <v>0</v>
      </c>
      <c r="V23" s="51">
        <v>0</v>
      </c>
      <c r="W23" s="51">
        <v>0</v>
      </c>
      <c r="X23" s="51">
        <v>0</v>
      </c>
      <c r="Y23" s="51">
        <v>0</v>
      </c>
      <c r="Z23" s="51">
        <v>0</v>
      </c>
      <c r="AA23" s="51">
        <v>0</v>
      </c>
      <c r="AB23" s="51">
        <v>0</v>
      </c>
      <c r="AC23" s="51">
        <v>0</v>
      </c>
      <c r="AD23" s="51">
        <v>0</v>
      </c>
      <c r="AE23" s="51">
        <v>0</v>
      </c>
      <c r="AF23" s="51">
        <v>0</v>
      </c>
      <c r="AG23" s="51">
        <v>0</v>
      </c>
      <c r="AH23" s="51">
        <v>0</v>
      </c>
      <c r="AI23" s="51">
        <v>0</v>
      </c>
      <c r="AJ23" s="51">
        <v>0</v>
      </c>
      <c r="AK23" s="51">
        <v>0</v>
      </c>
      <c r="AL23" s="51">
        <v>0</v>
      </c>
      <c r="AM23" s="51">
        <v>0</v>
      </c>
      <c r="AN23" s="51">
        <v>0</v>
      </c>
      <c r="AO23" s="51">
        <v>0</v>
      </c>
      <c r="AP23" s="51">
        <v>0</v>
      </c>
      <c r="AQ23" s="55">
        <v>0</v>
      </c>
      <c r="AR23" s="55">
        <v>0</v>
      </c>
      <c r="AS23" s="41"/>
      <c r="AT23" s="46"/>
    </row>
    <row r="24" s="39" customFormat="1" ht="26.100000000000001" customHeight="1">
      <c r="A24" s="54"/>
      <c r="B24" s="41"/>
      <c r="C24" s="41"/>
      <c r="D24" s="13"/>
      <c r="E24" s="42" t="s">
        <v>30</v>
      </c>
      <c r="F24" s="21">
        <f t="shared" si="26"/>
        <v>82350.10000000002</v>
      </c>
      <c r="G24" s="21">
        <f t="shared" si="26"/>
        <v>82350.099999999991</v>
      </c>
      <c r="H24" s="21">
        <f t="shared" si="27"/>
        <v>99.999999999999972</v>
      </c>
      <c r="I24" s="43">
        <v>1107</v>
      </c>
      <c r="J24" s="43">
        <v>953.70000000000005</v>
      </c>
      <c r="K24" s="22">
        <f>J24/I24*100</f>
        <v>86.151761517615171</v>
      </c>
      <c r="L24" s="43">
        <v>7444</v>
      </c>
      <c r="M24" s="43">
        <v>6149.3000000000002</v>
      </c>
      <c r="N24" s="43">
        <f t="shared" si="31"/>
        <v>82.60746910263299</v>
      </c>
      <c r="O24" s="43">
        <v>5562</v>
      </c>
      <c r="P24" s="43">
        <v>5560.8999999999996</v>
      </c>
      <c r="Q24" s="43">
        <f t="shared" si="32"/>
        <v>99.980222941387993</v>
      </c>
      <c r="R24" s="43">
        <f>7107-745.799999999999</f>
        <v>6361.2000000000007</v>
      </c>
      <c r="S24" s="43">
        <v>6361.1999999999998</v>
      </c>
      <c r="T24" s="43">
        <f t="shared" si="33"/>
        <v>99.999999999999986</v>
      </c>
      <c r="U24" s="43">
        <f>16940-3569.8</f>
        <v>13370.200000000001</v>
      </c>
      <c r="V24" s="43">
        <v>13370.200000000001</v>
      </c>
      <c r="W24" s="43">
        <f t="shared" si="34"/>
        <v>100</v>
      </c>
      <c r="X24" s="43">
        <f>7675+4315.6</f>
        <v>11990.6</v>
      </c>
      <c r="Y24" s="43">
        <v>10625.299999999999</v>
      </c>
      <c r="Z24" s="43">
        <f t="shared" si="29"/>
        <v>88.613580638166553</v>
      </c>
      <c r="AA24" s="43">
        <v>3345</v>
      </c>
      <c r="AB24" s="43">
        <v>3809.5</v>
      </c>
      <c r="AC24" s="43">
        <f t="shared" si="35"/>
        <v>113.88639760837069</v>
      </c>
      <c r="AD24" s="43">
        <v>2195</v>
      </c>
      <c r="AE24" s="43">
        <v>1448.8</v>
      </c>
      <c r="AF24" s="43">
        <f t="shared" si="36"/>
        <v>66.004555808656022</v>
      </c>
      <c r="AG24" s="43">
        <v>3525</v>
      </c>
      <c r="AH24" s="43">
        <v>3791.9000000000001</v>
      </c>
      <c r="AI24" s="43">
        <f t="shared" si="37"/>
        <v>107.57163120567377</v>
      </c>
      <c r="AJ24" s="43">
        <f>7700+199.599999999999</f>
        <v>7899.5999999999985</v>
      </c>
      <c r="AK24" s="43">
        <v>7899.6000000000004</v>
      </c>
      <c r="AL24" s="43">
        <f t="shared" si="38"/>
        <v>100.00000000000003</v>
      </c>
      <c r="AM24" s="43">
        <f>6750-836.5</f>
        <v>5913.5</v>
      </c>
      <c r="AN24" s="43">
        <v>5913.5</v>
      </c>
      <c r="AO24" s="43">
        <f t="shared" si="39"/>
        <v>100</v>
      </c>
      <c r="AP24" s="43">
        <f>13309.1+2112.9+1044.2-2829.19999999999</f>
        <v>13637.000000000011</v>
      </c>
      <c r="AQ24" s="45">
        <f>16466.2</f>
        <v>16466.200000000001</v>
      </c>
      <c r="AR24" s="45">
        <f t="shared" si="40"/>
        <v>120.74649849673673</v>
      </c>
      <c r="AS24" s="41"/>
      <c r="AT24" s="46"/>
    </row>
    <row r="25" s="39" customFormat="1" ht="39.75" customHeight="1">
      <c r="A25" s="56"/>
      <c r="B25" s="48"/>
      <c r="C25" s="48"/>
      <c r="D25" s="13"/>
      <c r="E25" s="42" t="s">
        <v>31</v>
      </c>
      <c r="F25" s="21">
        <v>0</v>
      </c>
      <c r="G25" s="21">
        <v>0</v>
      </c>
      <c r="H25" s="21">
        <v>0</v>
      </c>
      <c r="I25" s="45">
        <v>0</v>
      </c>
      <c r="J25" s="45">
        <v>0</v>
      </c>
      <c r="K25" s="22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45">
        <v>0</v>
      </c>
      <c r="S25" s="45">
        <v>0</v>
      </c>
      <c r="T25" s="45">
        <v>0</v>
      </c>
      <c r="U25" s="45">
        <v>0</v>
      </c>
      <c r="V25" s="45">
        <v>0</v>
      </c>
      <c r="W25" s="45">
        <v>0</v>
      </c>
      <c r="X25" s="45">
        <v>0</v>
      </c>
      <c r="Y25" s="45">
        <v>0</v>
      </c>
      <c r="Z25" s="45">
        <v>0</v>
      </c>
      <c r="AA25" s="45">
        <v>0</v>
      </c>
      <c r="AB25" s="45">
        <v>0</v>
      </c>
      <c r="AC25" s="45">
        <v>0</v>
      </c>
      <c r="AD25" s="45">
        <v>0</v>
      </c>
      <c r="AE25" s="45">
        <v>0</v>
      </c>
      <c r="AF25" s="45">
        <v>0</v>
      </c>
      <c r="AG25" s="45">
        <v>0</v>
      </c>
      <c r="AH25" s="45">
        <v>0</v>
      </c>
      <c r="AI25" s="45">
        <v>0</v>
      </c>
      <c r="AJ25" s="45">
        <v>0</v>
      </c>
      <c r="AK25" s="45">
        <v>0</v>
      </c>
      <c r="AL25" s="45">
        <v>0</v>
      </c>
      <c r="AM25" s="45">
        <v>0</v>
      </c>
      <c r="AN25" s="45">
        <v>0</v>
      </c>
      <c r="AO25" s="45">
        <v>0</v>
      </c>
      <c r="AP25" s="45">
        <v>0</v>
      </c>
      <c r="AQ25" s="45">
        <v>0</v>
      </c>
      <c r="AR25" s="45">
        <v>0</v>
      </c>
      <c r="AS25" s="48"/>
      <c r="AT25" s="49"/>
    </row>
    <row r="26" s="34" customFormat="1" ht="26.100000000000001" customHeight="1">
      <c r="A26" s="52" t="s">
        <v>43</v>
      </c>
      <c r="B26" s="57" t="s">
        <v>44</v>
      </c>
      <c r="C26" s="58" t="s">
        <v>34</v>
      </c>
      <c r="D26" s="13">
        <v>1</v>
      </c>
      <c r="E26" s="58" t="s">
        <v>45</v>
      </c>
      <c r="F26" s="59">
        <f t="shared" si="26"/>
        <v>0</v>
      </c>
      <c r="G26" s="59">
        <f t="shared" si="26"/>
        <v>0</v>
      </c>
      <c r="H26" s="59">
        <v>0</v>
      </c>
      <c r="I26" s="59">
        <f>I27+I28+I29</f>
        <v>0</v>
      </c>
      <c r="J26" s="59">
        <v>0</v>
      </c>
      <c r="K26" s="60">
        <v>0</v>
      </c>
      <c r="L26" s="59">
        <f t="shared" si="42"/>
        <v>0</v>
      </c>
      <c r="M26" s="59">
        <f t="shared" si="42"/>
        <v>0</v>
      </c>
      <c r="N26" s="59">
        <v>0</v>
      </c>
      <c r="O26" s="59">
        <f t="shared" si="42"/>
        <v>0</v>
      </c>
      <c r="P26" s="59">
        <f t="shared" si="42"/>
        <v>0</v>
      </c>
      <c r="Q26" s="59">
        <v>0</v>
      </c>
      <c r="R26" s="61">
        <f t="shared" si="42"/>
        <v>0</v>
      </c>
      <c r="S26" s="59">
        <f t="shared" si="42"/>
        <v>0</v>
      </c>
      <c r="T26" s="59">
        <v>0</v>
      </c>
      <c r="U26" s="59">
        <f t="shared" si="42"/>
        <v>0</v>
      </c>
      <c r="V26" s="59">
        <f t="shared" si="42"/>
        <v>0</v>
      </c>
      <c r="W26" s="59">
        <v>0</v>
      </c>
      <c r="X26" s="59">
        <f t="shared" si="42"/>
        <v>0</v>
      </c>
      <c r="Y26" s="59">
        <f t="shared" si="42"/>
        <v>0</v>
      </c>
      <c r="Z26" s="59">
        <v>0</v>
      </c>
      <c r="AA26" s="59">
        <f>AA27+AA28+AA29+AA30</f>
        <v>0</v>
      </c>
      <c r="AB26" s="59">
        <f>AB27+AB28+AB29+AB30</f>
        <v>0</v>
      </c>
      <c r="AC26" s="59">
        <v>0</v>
      </c>
      <c r="AD26" s="59">
        <f>AD27+AD28+AD29+AD30</f>
        <v>0</v>
      </c>
      <c r="AE26" s="59">
        <f>AE27+AE28+AE29+AE30</f>
        <v>0</v>
      </c>
      <c r="AF26" s="59">
        <v>0</v>
      </c>
      <c r="AG26" s="59">
        <f>AG27+AG28+AG29+AG30</f>
        <v>0</v>
      </c>
      <c r="AH26" s="59">
        <f>AH27+AH28+AH29+AH30</f>
        <v>0</v>
      </c>
      <c r="AI26" s="59">
        <v>0</v>
      </c>
      <c r="AJ26" s="59">
        <f>AJ27+AJ28+AJ29+AJ30</f>
        <v>0</v>
      </c>
      <c r="AK26" s="59">
        <f t="shared" si="42"/>
        <v>0</v>
      </c>
      <c r="AL26" s="59">
        <f t="shared" si="42"/>
        <v>0</v>
      </c>
      <c r="AM26" s="59">
        <f t="shared" si="42"/>
        <v>0</v>
      </c>
      <c r="AN26" s="59">
        <f t="shared" si="42"/>
        <v>0</v>
      </c>
      <c r="AO26" s="59">
        <f t="shared" si="42"/>
        <v>0</v>
      </c>
      <c r="AP26" s="59">
        <v>0</v>
      </c>
      <c r="AQ26" s="59">
        <v>0</v>
      </c>
      <c r="AR26" s="59">
        <v>0</v>
      </c>
      <c r="AS26" s="62" t="s">
        <v>46</v>
      </c>
      <c r="AT26" s="63"/>
    </row>
    <row r="27" s="34" customFormat="1" ht="26.100000000000001" customHeight="1">
      <c r="A27" s="64"/>
      <c r="B27" s="64"/>
      <c r="C27" s="64"/>
      <c r="D27" s="13"/>
      <c r="E27" s="65"/>
      <c r="F27" s="59">
        <f t="shared" si="26"/>
        <v>0</v>
      </c>
      <c r="G27" s="59">
        <f t="shared" si="26"/>
        <v>0</v>
      </c>
      <c r="H27" s="59">
        <v>0</v>
      </c>
      <c r="I27" s="66">
        <v>0</v>
      </c>
      <c r="J27" s="66">
        <v>0</v>
      </c>
      <c r="K27" s="60">
        <v>0</v>
      </c>
      <c r="L27" s="66">
        <v>0</v>
      </c>
      <c r="M27" s="66">
        <v>0</v>
      </c>
      <c r="N27" s="66">
        <v>0</v>
      </c>
      <c r="O27" s="67">
        <v>0</v>
      </c>
      <c r="P27" s="67">
        <v>0</v>
      </c>
      <c r="Q27" s="66">
        <v>0</v>
      </c>
      <c r="R27" s="68">
        <v>0</v>
      </c>
      <c r="S27" s="66">
        <v>0</v>
      </c>
      <c r="T27" s="66">
        <v>0</v>
      </c>
      <c r="U27" s="66">
        <v>0</v>
      </c>
      <c r="V27" s="66">
        <v>0</v>
      </c>
      <c r="W27" s="66">
        <v>0</v>
      </c>
      <c r="X27" s="66">
        <v>0</v>
      </c>
      <c r="Y27" s="66">
        <v>0</v>
      </c>
      <c r="Z27" s="66">
        <v>0</v>
      </c>
      <c r="AA27" s="66">
        <v>0</v>
      </c>
      <c r="AB27" s="66">
        <v>0</v>
      </c>
      <c r="AC27" s="66">
        <v>0</v>
      </c>
      <c r="AD27" s="66">
        <v>0</v>
      </c>
      <c r="AE27" s="66">
        <v>0</v>
      </c>
      <c r="AF27" s="66">
        <v>0</v>
      </c>
      <c r="AG27" s="66">
        <v>0</v>
      </c>
      <c r="AH27" s="66">
        <v>0</v>
      </c>
      <c r="AI27" s="66">
        <v>0</v>
      </c>
      <c r="AJ27" s="66">
        <v>0</v>
      </c>
      <c r="AK27" s="66">
        <v>0</v>
      </c>
      <c r="AL27" s="66">
        <v>0</v>
      </c>
      <c r="AM27" s="66">
        <v>0</v>
      </c>
      <c r="AN27" s="66">
        <v>0</v>
      </c>
      <c r="AO27" s="66">
        <v>0</v>
      </c>
      <c r="AP27" s="66">
        <v>0</v>
      </c>
      <c r="AQ27" s="66">
        <v>0</v>
      </c>
      <c r="AR27" s="66">
        <v>0</v>
      </c>
      <c r="AS27" s="62"/>
      <c r="AT27" s="69"/>
    </row>
    <row r="28" s="39" customFormat="1" ht="26.100000000000001" customHeight="1">
      <c r="A28" s="64"/>
      <c r="B28" s="64"/>
      <c r="C28" s="64"/>
      <c r="D28" s="13"/>
      <c r="E28" s="65"/>
      <c r="F28" s="59">
        <f t="shared" si="26"/>
        <v>0</v>
      </c>
      <c r="G28" s="59">
        <f t="shared" si="26"/>
        <v>0</v>
      </c>
      <c r="H28" s="59">
        <v>0</v>
      </c>
      <c r="I28" s="66">
        <v>0</v>
      </c>
      <c r="J28" s="66">
        <v>0</v>
      </c>
      <c r="K28" s="60">
        <v>0</v>
      </c>
      <c r="L28" s="66">
        <v>0</v>
      </c>
      <c r="M28" s="66">
        <v>0</v>
      </c>
      <c r="N28" s="66">
        <v>0</v>
      </c>
      <c r="O28" s="67">
        <v>0</v>
      </c>
      <c r="P28" s="67">
        <v>0</v>
      </c>
      <c r="Q28" s="66">
        <v>0</v>
      </c>
      <c r="R28" s="68">
        <v>0</v>
      </c>
      <c r="S28" s="66">
        <v>0</v>
      </c>
      <c r="T28" s="66">
        <v>0</v>
      </c>
      <c r="U28" s="66">
        <v>0</v>
      </c>
      <c r="V28" s="66">
        <v>0</v>
      </c>
      <c r="W28" s="66">
        <v>0</v>
      </c>
      <c r="X28" s="66">
        <v>0</v>
      </c>
      <c r="Y28" s="66">
        <v>0</v>
      </c>
      <c r="Z28" s="70">
        <v>0</v>
      </c>
      <c r="AA28" s="66">
        <v>0</v>
      </c>
      <c r="AB28" s="66">
        <v>0</v>
      </c>
      <c r="AC28" s="66">
        <v>0</v>
      </c>
      <c r="AD28" s="66">
        <v>0</v>
      </c>
      <c r="AE28" s="66">
        <v>0</v>
      </c>
      <c r="AF28" s="66">
        <v>0</v>
      </c>
      <c r="AG28" s="66">
        <v>0</v>
      </c>
      <c r="AH28" s="66">
        <v>0</v>
      </c>
      <c r="AI28" s="66">
        <v>0</v>
      </c>
      <c r="AJ28" s="66">
        <v>0</v>
      </c>
      <c r="AK28" s="66">
        <v>0</v>
      </c>
      <c r="AL28" s="66">
        <v>0</v>
      </c>
      <c r="AM28" s="66">
        <v>0</v>
      </c>
      <c r="AN28" s="66">
        <v>0</v>
      </c>
      <c r="AO28" s="66">
        <v>0</v>
      </c>
      <c r="AP28" s="66">
        <v>0</v>
      </c>
      <c r="AQ28" s="66">
        <v>0</v>
      </c>
      <c r="AR28" s="66">
        <v>0</v>
      </c>
      <c r="AS28" s="62"/>
      <c r="AT28" s="69"/>
    </row>
    <row r="29" s="39" customFormat="1" ht="26.100000000000001" customHeight="1">
      <c r="A29" s="64"/>
      <c r="B29" s="64"/>
      <c r="C29" s="64"/>
      <c r="D29" s="13"/>
      <c r="E29" s="65"/>
      <c r="F29" s="59">
        <f t="shared" si="26"/>
        <v>0</v>
      </c>
      <c r="G29" s="59">
        <f t="shared" si="26"/>
        <v>0</v>
      </c>
      <c r="H29" s="59">
        <v>0</v>
      </c>
      <c r="I29" s="66">
        <v>0</v>
      </c>
      <c r="J29" s="66">
        <v>0</v>
      </c>
      <c r="K29" s="60">
        <v>0</v>
      </c>
      <c r="L29" s="66">
        <v>0</v>
      </c>
      <c r="M29" s="66">
        <v>0</v>
      </c>
      <c r="N29" s="66">
        <v>0</v>
      </c>
      <c r="O29" s="67">
        <v>0</v>
      </c>
      <c r="P29" s="67">
        <v>0</v>
      </c>
      <c r="Q29" s="66">
        <v>0</v>
      </c>
      <c r="R29" s="68">
        <v>0</v>
      </c>
      <c r="S29" s="66">
        <v>0</v>
      </c>
      <c r="T29" s="66">
        <v>0</v>
      </c>
      <c r="U29" s="66">
        <v>0</v>
      </c>
      <c r="V29" s="66">
        <v>0</v>
      </c>
      <c r="W29" s="66">
        <v>0</v>
      </c>
      <c r="X29" s="66">
        <v>0</v>
      </c>
      <c r="Y29" s="66">
        <v>0</v>
      </c>
      <c r="Z29" s="66">
        <v>0</v>
      </c>
      <c r="AA29" s="66">
        <v>0</v>
      </c>
      <c r="AB29" s="66">
        <v>0</v>
      </c>
      <c r="AC29" s="66">
        <v>0</v>
      </c>
      <c r="AD29" s="66">
        <v>0</v>
      </c>
      <c r="AE29" s="66">
        <v>0</v>
      </c>
      <c r="AF29" s="66">
        <v>0</v>
      </c>
      <c r="AG29" s="66">
        <v>0</v>
      </c>
      <c r="AH29" s="66">
        <v>0</v>
      </c>
      <c r="AI29" s="66">
        <v>0</v>
      </c>
      <c r="AJ29" s="66">
        <v>0</v>
      </c>
      <c r="AK29" s="66">
        <v>0</v>
      </c>
      <c r="AL29" s="66">
        <v>0</v>
      </c>
      <c r="AM29" s="66">
        <v>0</v>
      </c>
      <c r="AN29" s="66">
        <v>0</v>
      </c>
      <c r="AO29" s="66">
        <v>0</v>
      </c>
      <c r="AP29" s="66">
        <v>0</v>
      </c>
      <c r="AQ29" s="66">
        <v>0</v>
      </c>
      <c r="AR29" s="66">
        <v>0</v>
      </c>
      <c r="AS29" s="62"/>
      <c r="AT29" s="69"/>
    </row>
    <row r="30" s="39" customFormat="1" ht="39.75" customHeight="1">
      <c r="A30" s="71"/>
      <c r="B30" s="71"/>
      <c r="C30" s="71"/>
      <c r="D30" s="13"/>
      <c r="E30" s="72"/>
      <c r="F30" s="59">
        <f t="shared" si="26"/>
        <v>0</v>
      </c>
      <c r="G30" s="59">
        <f t="shared" si="26"/>
        <v>0</v>
      </c>
      <c r="H30" s="59">
        <v>0</v>
      </c>
      <c r="I30" s="66">
        <v>0</v>
      </c>
      <c r="J30" s="66">
        <v>0</v>
      </c>
      <c r="K30" s="60">
        <v>0</v>
      </c>
      <c r="L30" s="66">
        <v>0</v>
      </c>
      <c r="M30" s="66">
        <v>0</v>
      </c>
      <c r="N30" s="66">
        <v>0</v>
      </c>
      <c r="O30" s="66">
        <v>0</v>
      </c>
      <c r="P30" s="66">
        <v>0</v>
      </c>
      <c r="Q30" s="66">
        <v>0</v>
      </c>
      <c r="R30" s="66">
        <v>0</v>
      </c>
      <c r="S30" s="66">
        <v>0</v>
      </c>
      <c r="T30" s="66">
        <v>0</v>
      </c>
      <c r="U30" s="66">
        <v>0</v>
      </c>
      <c r="V30" s="66">
        <v>0</v>
      </c>
      <c r="W30" s="66">
        <v>0</v>
      </c>
      <c r="X30" s="66">
        <v>0</v>
      </c>
      <c r="Y30" s="66">
        <v>0</v>
      </c>
      <c r="Z30" s="66">
        <v>0</v>
      </c>
      <c r="AA30" s="66">
        <v>0</v>
      </c>
      <c r="AB30" s="66">
        <v>0</v>
      </c>
      <c r="AC30" s="66">
        <v>0</v>
      </c>
      <c r="AD30" s="66">
        <v>0</v>
      </c>
      <c r="AE30" s="66">
        <v>0</v>
      </c>
      <c r="AF30" s="66">
        <v>0</v>
      </c>
      <c r="AG30" s="66">
        <v>0</v>
      </c>
      <c r="AH30" s="66">
        <v>0</v>
      </c>
      <c r="AI30" s="66">
        <v>0</v>
      </c>
      <c r="AJ30" s="66">
        <v>0</v>
      </c>
      <c r="AK30" s="66">
        <v>0</v>
      </c>
      <c r="AL30" s="66">
        <v>0</v>
      </c>
      <c r="AM30" s="66">
        <v>0</v>
      </c>
      <c r="AN30" s="66">
        <v>0</v>
      </c>
      <c r="AO30" s="66">
        <v>0</v>
      </c>
      <c r="AP30" s="66">
        <v>0</v>
      </c>
      <c r="AQ30" s="66">
        <v>0</v>
      </c>
      <c r="AR30" s="66">
        <v>0</v>
      </c>
      <c r="AS30" s="62"/>
      <c r="AT30" s="73"/>
    </row>
    <row r="31" s="34" customFormat="1" ht="26.100000000000001" customHeight="1">
      <c r="A31" s="52" t="s">
        <v>47</v>
      </c>
      <c r="B31" s="57" t="s">
        <v>48</v>
      </c>
      <c r="C31" s="36" t="s">
        <v>34</v>
      </c>
      <c r="D31" s="13">
        <v>1</v>
      </c>
      <c r="E31" s="58" t="s">
        <v>45</v>
      </c>
      <c r="F31" s="74">
        <f t="shared" si="26"/>
        <v>0</v>
      </c>
      <c r="G31" s="74">
        <v>0</v>
      </c>
      <c r="H31" s="74">
        <v>0</v>
      </c>
      <c r="I31" s="74">
        <f>I32+I33+I34</f>
        <v>0</v>
      </c>
      <c r="J31" s="74">
        <f t="shared" si="41"/>
        <v>0</v>
      </c>
      <c r="K31" s="75">
        <v>0</v>
      </c>
      <c r="L31" s="74">
        <f t="shared" si="41"/>
        <v>0</v>
      </c>
      <c r="M31" s="74">
        <f t="shared" si="41"/>
        <v>0</v>
      </c>
      <c r="N31" s="74">
        <v>0</v>
      </c>
      <c r="O31" s="74">
        <f t="shared" si="41"/>
        <v>0</v>
      </c>
      <c r="P31" s="74">
        <f t="shared" si="41"/>
        <v>0</v>
      </c>
      <c r="Q31" s="74">
        <v>0</v>
      </c>
      <c r="R31" s="76">
        <f t="shared" si="41"/>
        <v>0</v>
      </c>
      <c r="S31" s="74">
        <f t="shared" si="41"/>
        <v>0</v>
      </c>
      <c r="T31" s="74">
        <v>0</v>
      </c>
      <c r="U31" s="74">
        <f t="shared" si="41"/>
        <v>0</v>
      </c>
      <c r="V31" s="74">
        <f t="shared" si="41"/>
        <v>0</v>
      </c>
      <c r="W31" s="74">
        <v>0</v>
      </c>
      <c r="X31" s="74">
        <f t="shared" si="41"/>
        <v>0</v>
      </c>
      <c r="Y31" s="74">
        <f t="shared" si="41"/>
        <v>0</v>
      </c>
      <c r="Z31" s="74">
        <f t="shared" si="41"/>
        <v>0</v>
      </c>
      <c r="AA31" s="74">
        <f t="shared" si="41"/>
        <v>0</v>
      </c>
      <c r="AB31" s="74">
        <f t="shared" si="41"/>
        <v>0</v>
      </c>
      <c r="AC31" s="74">
        <v>0</v>
      </c>
      <c r="AD31" s="74">
        <f t="shared" si="41"/>
        <v>0</v>
      </c>
      <c r="AE31" s="74">
        <f t="shared" si="41"/>
        <v>0</v>
      </c>
      <c r="AF31" s="74">
        <v>0</v>
      </c>
      <c r="AG31" s="74">
        <f t="shared" si="41"/>
        <v>0</v>
      </c>
      <c r="AH31" s="74">
        <f t="shared" si="41"/>
        <v>0</v>
      </c>
      <c r="AI31" s="74">
        <v>0</v>
      </c>
      <c r="AJ31" s="74">
        <f t="shared" si="41"/>
        <v>0</v>
      </c>
      <c r="AK31" s="74">
        <f t="shared" si="41"/>
        <v>0</v>
      </c>
      <c r="AL31" s="74">
        <f t="shared" si="41"/>
        <v>0</v>
      </c>
      <c r="AM31" s="74">
        <f t="shared" si="41"/>
        <v>0</v>
      </c>
      <c r="AN31" s="74">
        <f t="shared" si="41"/>
        <v>0</v>
      </c>
      <c r="AO31" s="74">
        <f t="shared" si="41"/>
        <v>0</v>
      </c>
      <c r="AP31" s="74">
        <v>0</v>
      </c>
      <c r="AQ31" s="74">
        <v>0</v>
      </c>
      <c r="AR31" s="74">
        <v>0</v>
      </c>
      <c r="AS31" s="77" t="s">
        <v>49</v>
      </c>
      <c r="AT31" s="78"/>
    </row>
    <row r="32" s="34" customFormat="1" ht="26.100000000000001" customHeight="1">
      <c r="A32" s="54"/>
      <c r="B32" s="79"/>
      <c r="C32" s="41"/>
      <c r="D32" s="13"/>
      <c r="E32" s="65"/>
      <c r="F32" s="74">
        <f t="shared" si="26"/>
        <v>0</v>
      </c>
      <c r="G32" s="74">
        <v>0</v>
      </c>
      <c r="H32" s="74">
        <v>0</v>
      </c>
      <c r="I32" s="80">
        <v>0</v>
      </c>
      <c r="J32" s="80">
        <v>0</v>
      </c>
      <c r="K32" s="75">
        <v>0</v>
      </c>
      <c r="L32" s="80">
        <v>0</v>
      </c>
      <c r="M32" s="80">
        <v>0</v>
      </c>
      <c r="N32" s="80">
        <v>0</v>
      </c>
      <c r="O32" s="80">
        <v>0</v>
      </c>
      <c r="P32" s="80">
        <v>0</v>
      </c>
      <c r="Q32" s="80">
        <v>0</v>
      </c>
      <c r="R32" s="80">
        <v>0</v>
      </c>
      <c r="S32" s="80">
        <v>0</v>
      </c>
      <c r="T32" s="80">
        <v>0</v>
      </c>
      <c r="U32" s="80">
        <v>0</v>
      </c>
      <c r="V32" s="80">
        <v>0</v>
      </c>
      <c r="W32" s="80">
        <v>0</v>
      </c>
      <c r="X32" s="80">
        <v>0</v>
      </c>
      <c r="Y32" s="80">
        <v>0</v>
      </c>
      <c r="Z32" s="80">
        <v>0</v>
      </c>
      <c r="AA32" s="80">
        <v>0</v>
      </c>
      <c r="AB32" s="80">
        <v>0</v>
      </c>
      <c r="AC32" s="80">
        <v>0</v>
      </c>
      <c r="AD32" s="80">
        <v>0</v>
      </c>
      <c r="AE32" s="80">
        <v>0</v>
      </c>
      <c r="AF32" s="80">
        <v>0</v>
      </c>
      <c r="AG32" s="80">
        <v>0</v>
      </c>
      <c r="AH32" s="80">
        <v>0</v>
      </c>
      <c r="AI32" s="80">
        <v>0</v>
      </c>
      <c r="AJ32" s="80">
        <v>0</v>
      </c>
      <c r="AK32" s="80">
        <v>0</v>
      </c>
      <c r="AL32" s="80">
        <v>0</v>
      </c>
      <c r="AM32" s="80">
        <v>0</v>
      </c>
      <c r="AN32" s="80">
        <v>0</v>
      </c>
      <c r="AO32" s="80">
        <v>0</v>
      </c>
      <c r="AP32" s="80">
        <v>0</v>
      </c>
      <c r="AQ32" s="80">
        <v>0</v>
      </c>
      <c r="AR32" s="80">
        <v>0</v>
      </c>
      <c r="AS32" s="62"/>
      <c r="AT32" s="81"/>
    </row>
    <row r="33" s="39" customFormat="1" ht="26.100000000000001" customHeight="1">
      <c r="A33" s="54"/>
      <c r="B33" s="79"/>
      <c r="C33" s="41"/>
      <c r="D33" s="13"/>
      <c r="E33" s="65"/>
      <c r="F33" s="74">
        <f t="shared" si="26"/>
        <v>0</v>
      </c>
      <c r="G33" s="74">
        <v>0</v>
      </c>
      <c r="H33" s="74">
        <v>0</v>
      </c>
      <c r="I33" s="80">
        <v>0</v>
      </c>
      <c r="J33" s="80">
        <v>0</v>
      </c>
      <c r="K33" s="75">
        <v>0</v>
      </c>
      <c r="L33" s="80">
        <v>0</v>
      </c>
      <c r="M33" s="80">
        <v>0</v>
      </c>
      <c r="N33" s="80">
        <v>0</v>
      </c>
      <c r="O33" s="80">
        <v>0</v>
      </c>
      <c r="P33" s="80">
        <v>0</v>
      </c>
      <c r="Q33" s="80">
        <v>0</v>
      </c>
      <c r="R33" s="80">
        <v>0</v>
      </c>
      <c r="S33" s="80">
        <v>0</v>
      </c>
      <c r="T33" s="80">
        <v>0</v>
      </c>
      <c r="U33" s="80">
        <v>0</v>
      </c>
      <c r="V33" s="80">
        <v>0</v>
      </c>
      <c r="W33" s="80">
        <v>0</v>
      </c>
      <c r="X33" s="80">
        <v>0</v>
      </c>
      <c r="Y33" s="80">
        <v>0</v>
      </c>
      <c r="Z33" s="80">
        <v>0</v>
      </c>
      <c r="AA33" s="80">
        <v>0</v>
      </c>
      <c r="AB33" s="80">
        <v>0</v>
      </c>
      <c r="AC33" s="80">
        <v>0</v>
      </c>
      <c r="AD33" s="80">
        <v>0</v>
      </c>
      <c r="AE33" s="80">
        <v>0</v>
      </c>
      <c r="AF33" s="80">
        <v>0</v>
      </c>
      <c r="AG33" s="80">
        <v>0</v>
      </c>
      <c r="AH33" s="80">
        <v>0</v>
      </c>
      <c r="AI33" s="80">
        <v>0</v>
      </c>
      <c r="AJ33" s="80">
        <v>0</v>
      </c>
      <c r="AK33" s="80">
        <v>0</v>
      </c>
      <c r="AL33" s="80">
        <v>0</v>
      </c>
      <c r="AM33" s="80">
        <v>0</v>
      </c>
      <c r="AN33" s="80">
        <v>0</v>
      </c>
      <c r="AO33" s="80">
        <v>0</v>
      </c>
      <c r="AP33" s="80">
        <v>0</v>
      </c>
      <c r="AQ33" s="80">
        <v>0</v>
      </c>
      <c r="AR33" s="80">
        <v>0</v>
      </c>
      <c r="AS33" s="62"/>
      <c r="AT33" s="81"/>
    </row>
    <row r="34" s="39" customFormat="1" ht="26.100000000000001" customHeight="1">
      <c r="A34" s="54"/>
      <c r="B34" s="79"/>
      <c r="C34" s="41"/>
      <c r="D34" s="13"/>
      <c r="E34" s="65"/>
      <c r="F34" s="74">
        <f t="shared" si="26"/>
        <v>0</v>
      </c>
      <c r="G34" s="74">
        <v>0</v>
      </c>
      <c r="H34" s="74">
        <v>0</v>
      </c>
      <c r="I34" s="80">
        <v>0</v>
      </c>
      <c r="J34" s="80">
        <v>0</v>
      </c>
      <c r="K34" s="75">
        <v>0</v>
      </c>
      <c r="L34" s="80">
        <v>0</v>
      </c>
      <c r="M34" s="80">
        <v>0</v>
      </c>
      <c r="N34" s="80">
        <v>0</v>
      </c>
      <c r="O34" s="80">
        <v>0</v>
      </c>
      <c r="P34" s="80">
        <v>0</v>
      </c>
      <c r="Q34" s="80">
        <v>0</v>
      </c>
      <c r="R34" s="80">
        <v>0</v>
      </c>
      <c r="S34" s="80">
        <v>0</v>
      </c>
      <c r="T34" s="80">
        <v>0</v>
      </c>
      <c r="U34" s="80">
        <v>0</v>
      </c>
      <c r="V34" s="80">
        <v>0</v>
      </c>
      <c r="W34" s="80">
        <v>0</v>
      </c>
      <c r="X34" s="80">
        <v>0</v>
      </c>
      <c r="Y34" s="80">
        <v>0</v>
      </c>
      <c r="Z34" s="80">
        <v>0</v>
      </c>
      <c r="AA34" s="80">
        <v>0</v>
      </c>
      <c r="AB34" s="80">
        <v>0</v>
      </c>
      <c r="AC34" s="80">
        <v>0</v>
      </c>
      <c r="AD34" s="80">
        <v>0</v>
      </c>
      <c r="AE34" s="80">
        <v>0</v>
      </c>
      <c r="AF34" s="80">
        <v>0</v>
      </c>
      <c r="AG34" s="80">
        <v>0</v>
      </c>
      <c r="AH34" s="80">
        <v>0</v>
      </c>
      <c r="AI34" s="80">
        <v>0</v>
      </c>
      <c r="AJ34" s="80">
        <v>0</v>
      </c>
      <c r="AK34" s="80">
        <v>0</v>
      </c>
      <c r="AL34" s="80">
        <v>0</v>
      </c>
      <c r="AM34" s="80">
        <v>0</v>
      </c>
      <c r="AN34" s="80">
        <v>0</v>
      </c>
      <c r="AO34" s="80">
        <v>0</v>
      </c>
      <c r="AP34" s="80">
        <v>0</v>
      </c>
      <c r="AQ34" s="80">
        <v>0</v>
      </c>
      <c r="AR34" s="80">
        <v>0</v>
      </c>
      <c r="AS34" s="62"/>
      <c r="AT34" s="81"/>
    </row>
    <row r="35" s="39" customFormat="1" ht="39" customHeight="1">
      <c r="A35" s="56"/>
      <c r="B35" s="82"/>
      <c r="C35" s="48"/>
      <c r="D35" s="13"/>
      <c r="E35" s="72"/>
      <c r="F35" s="74">
        <v>0</v>
      </c>
      <c r="G35" s="74">
        <v>0</v>
      </c>
      <c r="H35" s="74">
        <v>0</v>
      </c>
      <c r="I35" s="80">
        <v>0</v>
      </c>
      <c r="J35" s="80">
        <v>0</v>
      </c>
      <c r="K35" s="75">
        <v>0</v>
      </c>
      <c r="L35" s="80">
        <v>0</v>
      </c>
      <c r="M35" s="80">
        <v>0</v>
      </c>
      <c r="N35" s="80">
        <v>0</v>
      </c>
      <c r="O35" s="80">
        <v>0</v>
      </c>
      <c r="P35" s="80">
        <v>0</v>
      </c>
      <c r="Q35" s="80">
        <v>0</v>
      </c>
      <c r="R35" s="80">
        <v>0</v>
      </c>
      <c r="S35" s="80">
        <v>0</v>
      </c>
      <c r="T35" s="80">
        <v>0</v>
      </c>
      <c r="U35" s="80">
        <v>0</v>
      </c>
      <c r="V35" s="80">
        <v>0</v>
      </c>
      <c r="W35" s="80">
        <v>0</v>
      </c>
      <c r="X35" s="80">
        <v>0</v>
      </c>
      <c r="Y35" s="80">
        <v>0</v>
      </c>
      <c r="Z35" s="80">
        <v>0</v>
      </c>
      <c r="AA35" s="80">
        <v>0</v>
      </c>
      <c r="AB35" s="80">
        <v>0</v>
      </c>
      <c r="AC35" s="80">
        <v>0</v>
      </c>
      <c r="AD35" s="80">
        <v>0</v>
      </c>
      <c r="AE35" s="80">
        <v>0</v>
      </c>
      <c r="AF35" s="80">
        <v>0</v>
      </c>
      <c r="AG35" s="80">
        <v>0</v>
      </c>
      <c r="AH35" s="80">
        <v>0</v>
      </c>
      <c r="AI35" s="80">
        <v>0</v>
      </c>
      <c r="AJ35" s="80">
        <v>0</v>
      </c>
      <c r="AK35" s="80">
        <v>0</v>
      </c>
      <c r="AL35" s="80">
        <v>0</v>
      </c>
      <c r="AM35" s="80">
        <v>0</v>
      </c>
      <c r="AN35" s="80">
        <v>0</v>
      </c>
      <c r="AO35" s="80">
        <v>0</v>
      </c>
      <c r="AP35" s="80">
        <v>0</v>
      </c>
      <c r="AQ35" s="80">
        <v>0</v>
      </c>
      <c r="AR35" s="80">
        <v>0</v>
      </c>
      <c r="AS35" s="62"/>
      <c r="AT35" s="83"/>
    </row>
    <row r="36" s="34" customFormat="1" ht="24.75" customHeight="1">
      <c r="A36" s="84" t="s">
        <v>50</v>
      </c>
      <c r="B36" s="36" t="s">
        <v>51</v>
      </c>
      <c r="C36" s="13" t="s">
        <v>34</v>
      </c>
      <c r="D36" s="85" t="s">
        <v>35</v>
      </c>
      <c r="E36" s="20" t="s">
        <v>27</v>
      </c>
      <c r="F36" s="21">
        <f t="shared" si="26"/>
        <v>0</v>
      </c>
      <c r="G36" s="21">
        <f t="shared" si="26"/>
        <v>0</v>
      </c>
      <c r="H36" s="21">
        <v>0</v>
      </c>
      <c r="I36" s="21">
        <f>I37+I38+I39</f>
        <v>0</v>
      </c>
      <c r="J36" s="21">
        <f t="shared" si="41"/>
        <v>0</v>
      </c>
      <c r="K36" s="22">
        <v>0</v>
      </c>
      <c r="L36" s="21">
        <f t="shared" si="41"/>
        <v>0</v>
      </c>
      <c r="M36" s="21">
        <f t="shared" si="41"/>
        <v>0</v>
      </c>
      <c r="N36" s="21">
        <f t="shared" si="41"/>
        <v>0</v>
      </c>
      <c r="O36" s="21">
        <f t="shared" si="41"/>
        <v>0</v>
      </c>
      <c r="P36" s="21">
        <f>P37+P38+P39</f>
        <v>0</v>
      </c>
      <c r="Q36" s="21">
        <v>0</v>
      </c>
      <c r="R36" s="86">
        <f t="shared" si="41"/>
        <v>0</v>
      </c>
      <c r="S36" s="21">
        <f t="shared" si="41"/>
        <v>0</v>
      </c>
      <c r="T36" s="21">
        <f t="shared" si="41"/>
        <v>0</v>
      </c>
      <c r="U36" s="21">
        <f>U37+U38+U39</f>
        <v>0</v>
      </c>
      <c r="V36" s="21">
        <f t="shared" si="41"/>
        <v>0</v>
      </c>
      <c r="W36" s="21">
        <v>0</v>
      </c>
      <c r="X36" s="21">
        <f t="shared" si="41"/>
        <v>0</v>
      </c>
      <c r="Y36" s="21">
        <f t="shared" si="41"/>
        <v>0</v>
      </c>
      <c r="Z36" s="23">
        <v>0</v>
      </c>
      <c r="AA36" s="21">
        <f t="shared" si="41"/>
        <v>0</v>
      </c>
      <c r="AB36" s="21">
        <f t="shared" si="41"/>
        <v>0</v>
      </c>
      <c r="AC36" s="50">
        <v>0</v>
      </c>
      <c r="AD36" s="21">
        <f t="shared" si="41"/>
        <v>0</v>
      </c>
      <c r="AE36" s="21">
        <f t="shared" si="41"/>
        <v>0</v>
      </c>
      <c r="AF36" s="21">
        <f t="shared" si="41"/>
        <v>0</v>
      </c>
      <c r="AG36" s="21">
        <f t="shared" si="41"/>
        <v>0</v>
      </c>
      <c r="AH36" s="21">
        <f t="shared" si="41"/>
        <v>0</v>
      </c>
      <c r="AI36" s="21">
        <v>0</v>
      </c>
      <c r="AJ36" s="21">
        <f t="shared" si="41"/>
        <v>0</v>
      </c>
      <c r="AK36" s="21">
        <f t="shared" si="41"/>
        <v>0</v>
      </c>
      <c r="AL36" s="21">
        <f t="shared" si="41"/>
        <v>0</v>
      </c>
      <c r="AM36" s="21">
        <f t="shared" si="41"/>
        <v>0</v>
      </c>
      <c r="AN36" s="21">
        <f t="shared" si="41"/>
        <v>0</v>
      </c>
      <c r="AO36" s="21">
        <f t="shared" si="41"/>
        <v>0</v>
      </c>
      <c r="AP36" s="21">
        <v>0</v>
      </c>
      <c r="AQ36" s="21">
        <v>0</v>
      </c>
      <c r="AR36" s="21">
        <v>0</v>
      </c>
      <c r="AS36" s="36" t="s">
        <v>52</v>
      </c>
      <c r="AT36" s="38"/>
    </row>
    <row r="37" s="34" customFormat="1" ht="30" customHeight="1">
      <c r="A37" s="84"/>
      <c r="B37" s="41"/>
      <c r="C37" s="13"/>
      <c r="D37" s="85"/>
      <c r="E37" s="42" t="s">
        <v>28</v>
      </c>
      <c r="F37" s="21">
        <f t="shared" si="26"/>
        <v>0</v>
      </c>
      <c r="G37" s="21">
        <f t="shared" si="26"/>
        <v>0</v>
      </c>
      <c r="H37" s="21">
        <v>0</v>
      </c>
      <c r="I37" s="51">
        <v>0</v>
      </c>
      <c r="J37" s="51">
        <v>0</v>
      </c>
      <c r="K37" s="22">
        <v>0</v>
      </c>
      <c r="L37" s="51">
        <v>0</v>
      </c>
      <c r="M37" s="51">
        <v>0</v>
      </c>
      <c r="N37" s="51">
        <v>0</v>
      </c>
      <c r="O37" s="51">
        <v>0</v>
      </c>
      <c r="P37" s="51">
        <v>0</v>
      </c>
      <c r="Q37" s="51">
        <v>0</v>
      </c>
      <c r="R37" s="51">
        <v>0</v>
      </c>
      <c r="S37" s="51">
        <v>0</v>
      </c>
      <c r="T37" s="51">
        <v>0</v>
      </c>
      <c r="U37" s="51">
        <v>0</v>
      </c>
      <c r="V37" s="51">
        <v>0</v>
      </c>
      <c r="W37" s="51">
        <v>0</v>
      </c>
      <c r="X37" s="51">
        <v>0</v>
      </c>
      <c r="Y37" s="51">
        <v>0</v>
      </c>
      <c r="Z37" s="51">
        <v>0</v>
      </c>
      <c r="AA37" s="51">
        <v>0</v>
      </c>
      <c r="AB37" s="51">
        <v>0</v>
      </c>
      <c r="AC37" s="51">
        <v>0</v>
      </c>
      <c r="AD37" s="51">
        <v>0</v>
      </c>
      <c r="AE37" s="51">
        <v>0</v>
      </c>
      <c r="AF37" s="51">
        <v>0</v>
      </c>
      <c r="AG37" s="51">
        <v>0</v>
      </c>
      <c r="AH37" s="51">
        <v>0</v>
      </c>
      <c r="AI37" s="51">
        <v>0</v>
      </c>
      <c r="AJ37" s="51">
        <v>0</v>
      </c>
      <c r="AK37" s="51">
        <v>0</v>
      </c>
      <c r="AL37" s="51">
        <v>0</v>
      </c>
      <c r="AM37" s="51">
        <v>0</v>
      </c>
      <c r="AN37" s="51">
        <v>0</v>
      </c>
      <c r="AO37" s="51">
        <v>0</v>
      </c>
      <c r="AP37" s="51">
        <v>0</v>
      </c>
      <c r="AQ37" s="51">
        <v>0</v>
      </c>
      <c r="AR37" s="45">
        <v>0</v>
      </c>
      <c r="AS37" s="41"/>
      <c r="AT37" s="46"/>
    </row>
    <row r="38" s="39" customFormat="1" ht="34.5" customHeight="1">
      <c r="A38" s="84"/>
      <c r="B38" s="41"/>
      <c r="C38" s="13"/>
      <c r="D38" s="85"/>
      <c r="E38" s="42" t="s">
        <v>29</v>
      </c>
      <c r="F38" s="21">
        <f t="shared" si="26"/>
        <v>0</v>
      </c>
      <c r="G38" s="21">
        <f t="shared" ref="G38:G41" si="43">J38+M38+P38+S38+V38+Y38+AB38+AE38+AH38+AK38+AN38+AQ38</f>
        <v>0</v>
      </c>
      <c r="H38" s="21">
        <v>0</v>
      </c>
      <c r="I38" s="51">
        <v>0</v>
      </c>
      <c r="J38" s="51">
        <v>0</v>
      </c>
      <c r="K38" s="22">
        <v>0</v>
      </c>
      <c r="L38" s="51">
        <v>0</v>
      </c>
      <c r="M38" s="51">
        <v>0</v>
      </c>
      <c r="N38" s="51">
        <v>0</v>
      </c>
      <c r="O38" s="51">
        <v>0</v>
      </c>
      <c r="P38" s="51">
        <v>0</v>
      </c>
      <c r="Q38" s="51">
        <v>0</v>
      </c>
      <c r="R38" s="51">
        <v>0</v>
      </c>
      <c r="S38" s="51">
        <v>0</v>
      </c>
      <c r="T38" s="51">
        <v>0</v>
      </c>
      <c r="U38" s="51">
        <v>0</v>
      </c>
      <c r="V38" s="51">
        <v>0</v>
      </c>
      <c r="W38" s="51">
        <v>0</v>
      </c>
      <c r="X38" s="51">
        <v>0</v>
      </c>
      <c r="Y38" s="51">
        <v>0</v>
      </c>
      <c r="Z38" s="51">
        <v>0</v>
      </c>
      <c r="AA38" s="51">
        <v>0</v>
      </c>
      <c r="AB38" s="51">
        <v>0</v>
      </c>
      <c r="AC38" s="51">
        <v>0</v>
      </c>
      <c r="AD38" s="51">
        <v>0</v>
      </c>
      <c r="AE38" s="51">
        <v>0</v>
      </c>
      <c r="AF38" s="51">
        <v>0</v>
      </c>
      <c r="AG38" s="51">
        <v>0</v>
      </c>
      <c r="AH38" s="51">
        <v>0</v>
      </c>
      <c r="AI38" s="51">
        <v>0</v>
      </c>
      <c r="AJ38" s="51">
        <v>0</v>
      </c>
      <c r="AK38" s="51">
        <v>0</v>
      </c>
      <c r="AL38" s="51">
        <v>0</v>
      </c>
      <c r="AM38" s="51">
        <v>0</v>
      </c>
      <c r="AN38" s="51">
        <v>0</v>
      </c>
      <c r="AO38" s="51">
        <v>0</v>
      </c>
      <c r="AP38" s="51">
        <v>0</v>
      </c>
      <c r="AQ38" s="51">
        <v>0</v>
      </c>
      <c r="AR38" s="45">
        <v>0</v>
      </c>
      <c r="AS38" s="41"/>
      <c r="AT38" s="46"/>
    </row>
    <row r="39" s="39" customFormat="1" ht="37.5" customHeight="1">
      <c r="A39" s="84"/>
      <c r="B39" s="41"/>
      <c r="C39" s="13"/>
      <c r="D39" s="85"/>
      <c r="E39" s="42" t="s">
        <v>30</v>
      </c>
      <c r="F39" s="21">
        <f t="shared" si="26"/>
        <v>0</v>
      </c>
      <c r="G39" s="21">
        <f t="shared" si="43"/>
        <v>0</v>
      </c>
      <c r="H39" s="21">
        <v>0</v>
      </c>
      <c r="I39" s="51">
        <v>0</v>
      </c>
      <c r="J39" s="51">
        <v>0</v>
      </c>
      <c r="K39" s="22">
        <v>0</v>
      </c>
      <c r="L39" s="51">
        <v>0</v>
      </c>
      <c r="M39" s="51">
        <v>0</v>
      </c>
      <c r="N39" s="51">
        <v>0</v>
      </c>
      <c r="O39" s="51">
        <v>0</v>
      </c>
      <c r="P39" s="51">
        <v>0</v>
      </c>
      <c r="Q39" s="51">
        <v>0</v>
      </c>
      <c r="R39" s="51">
        <v>0</v>
      </c>
      <c r="S39" s="51">
        <v>0</v>
      </c>
      <c r="T39" s="51">
        <v>0</v>
      </c>
      <c r="U39" s="51">
        <v>0</v>
      </c>
      <c r="V39" s="51">
        <v>0</v>
      </c>
      <c r="W39" s="51">
        <v>0</v>
      </c>
      <c r="X39" s="51">
        <v>0</v>
      </c>
      <c r="Y39" s="51">
        <v>0</v>
      </c>
      <c r="Z39" s="51">
        <v>0</v>
      </c>
      <c r="AA39" s="51">
        <v>0</v>
      </c>
      <c r="AB39" s="51">
        <v>0</v>
      </c>
      <c r="AC39" s="51">
        <v>0</v>
      </c>
      <c r="AD39" s="51">
        <v>0</v>
      </c>
      <c r="AE39" s="51">
        <v>0</v>
      </c>
      <c r="AF39" s="51">
        <v>0</v>
      </c>
      <c r="AG39" s="51">
        <v>0</v>
      </c>
      <c r="AH39" s="51">
        <v>0</v>
      </c>
      <c r="AI39" s="51">
        <v>0</v>
      </c>
      <c r="AJ39" s="51">
        <v>0</v>
      </c>
      <c r="AK39" s="51">
        <v>0</v>
      </c>
      <c r="AL39" s="51">
        <v>0</v>
      </c>
      <c r="AM39" s="51">
        <v>0</v>
      </c>
      <c r="AN39" s="51">
        <v>0</v>
      </c>
      <c r="AO39" s="51">
        <v>0</v>
      </c>
      <c r="AP39" s="51">
        <v>0</v>
      </c>
      <c r="AQ39" s="51">
        <v>0</v>
      </c>
      <c r="AR39" s="45">
        <v>0</v>
      </c>
      <c r="AS39" s="41"/>
      <c r="AT39" s="46"/>
    </row>
    <row r="40" s="39" customFormat="1" ht="37.5" customHeight="1">
      <c r="A40" s="84"/>
      <c r="B40" s="48"/>
      <c r="C40" s="13"/>
      <c r="D40" s="87"/>
      <c r="E40" s="42" t="s">
        <v>31</v>
      </c>
      <c r="F40" s="21">
        <v>0</v>
      </c>
      <c r="G40" s="21">
        <v>0</v>
      </c>
      <c r="H40" s="21">
        <v>0</v>
      </c>
      <c r="I40" s="45">
        <v>0</v>
      </c>
      <c r="J40" s="45">
        <v>0</v>
      </c>
      <c r="K40" s="22">
        <v>0</v>
      </c>
      <c r="L40" s="45">
        <v>0</v>
      </c>
      <c r="M40" s="45">
        <v>0</v>
      </c>
      <c r="N40" s="45">
        <v>0</v>
      </c>
      <c r="O40" s="45">
        <v>0</v>
      </c>
      <c r="P40" s="45">
        <v>0</v>
      </c>
      <c r="Q40" s="45">
        <v>0</v>
      </c>
      <c r="R40" s="45">
        <v>0</v>
      </c>
      <c r="S40" s="45">
        <v>0</v>
      </c>
      <c r="T40" s="45">
        <v>0</v>
      </c>
      <c r="U40" s="45">
        <v>0</v>
      </c>
      <c r="V40" s="45">
        <v>0</v>
      </c>
      <c r="W40" s="45">
        <v>0</v>
      </c>
      <c r="X40" s="45">
        <v>0</v>
      </c>
      <c r="Y40" s="45">
        <v>0</v>
      </c>
      <c r="Z40" s="45">
        <v>0</v>
      </c>
      <c r="AA40" s="45">
        <v>0</v>
      </c>
      <c r="AB40" s="45">
        <v>0</v>
      </c>
      <c r="AC40" s="45">
        <v>0</v>
      </c>
      <c r="AD40" s="45">
        <v>0</v>
      </c>
      <c r="AE40" s="45">
        <v>0</v>
      </c>
      <c r="AF40" s="45">
        <v>0</v>
      </c>
      <c r="AG40" s="45">
        <v>0</v>
      </c>
      <c r="AH40" s="45">
        <v>0</v>
      </c>
      <c r="AI40" s="45">
        <v>0</v>
      </c>
      <c r="AJ40" s="45">
        <v>0</v>
      </c>
      <c r="AK40" s="45">
        <v>0</v>
      </c>
      <c r="AL40" s="45">
        <v>0</v>
      </c>
      <c r="AM40" s="45">
        <v>0</v>
      </c>
      <c r="AN40" s="45">
        <v>0</v>
      </c>
      <c r="AO40" s="45">
        <v>0</v>
      </c>
      <c r="AP40" s="45">
        <v>0</v>
      </c>
      <c r="AQ40" s="45">
        <v>0</v>
      </c>
      <c r="AR40" s="45">
        <v>0</v>
      </c>
      <c r="AS40" s="48"/>
      <c r="AT40" s="49"/>
    </row>
    <row r="41" s="39" customFormat="1" ht="25.5" customHeight="1">
      <c r="A41" s="84" t="s">
        <v>53</v>
      </c>
      <c r="B41" s="36" t="s">
        <v>54</v>
      </c>
      <c r="C41" s="13" t="s">
        <v>34</v>
      </c>
      <c r="D41" s="87"/>
      <c r="E41" s="20" t="s">
        <v>27</v>
      </c>
      <c r="F41" s="21">
        <f t="shared" si="26"/>
        <v>1431.7</v>
      </c>
      <c r="G41" s="21">
        <f t="shared" si="43"/>
        <v>1431.6000000000001</v>
      </c>
      <c r="H41" s="21">
        <f t="shared" si="27"/>
        <v>99.993015296500658</v>
      </c>
      <c r="I41" s="21">
        <f>I42+I43+I44</f>
        <v>0</v>
      </c>
      <c r="J41" s="21">
        <f t="shared" si="41"/>
        <v>0</v>
      </c>
      <c r="K41" s="22">
        <v>0</v>
      </c>
      <c r="L41" s="21">
        <f t="shared" si="41"/>
        <v>0</v>
      </c>
      <c r="M41" s="21">
        <f t="shared" si="41"/>
        <v>0</v>
      </c>
      <c r="N41" s="21">
        <f t="shared" si="41"/>
        <v>0</v>
      </c>
      <c r="O41" s="21">
        <f t="shared" si="41"/>
        <v>0</v>
      </c>
      <c r="P41" s="21">
        <f>P42+P43+P44</f>
        <v>0</v>
      </c>
      <c r="Q41" s="21">
        <v>0</v>
      </c>
      <c r="R41" s="86">
        <f t="shared" si="41"/>
        <v>0</v>
      </c>
      <c r="S41" s="21">
        <f t="shared" si="41"/>
        <v>0</v>
      </c>
      <c r="T41" s="21">
        <v>0</v>
      </c>
      <c r="U41" s="21">
        <f>U42+U43+U44</f>
        <v>430</v>
      </c>
      <c r="V41" s="21">
        <f t="shared" si="41"/>
        <v>0</v>
      </c>
      <c r="W41" s="21">
        <v>0</v>
      </c>
      <c r="X41" s="21">
        <f t="shared" si="41"/>
        <v>594.29999999999995</v>
      </c>
      <c r="Y41" s="21">
        <f t="shared" si="41"/>
        <v>0</v>
      </c>
      <c r="Z41" s="23">
        <v>0</v>
      </c>
      <c r="AA41" s="21">
        <f t="shared" si="41"/>
        <v>0</v>
      </c>
      <c r="AB41" s="21">
        <f t="shared" si="41"/>
        <v>130</v>
      </c>
      <c r="AC41" s="50">
        <v>0</v>
      </c>
      <c r="AD41" s="21">
        <f t="shared" si="41"/>
        <v>200</v>
      </c>
      <c r="AE41" s="21">
        <f t="shared" si="41"/>
        <v>300</v>
      </c>
      <c r="AF41" s="21">
        <f>AE41/AD41*100</f>
        <v>150</v>
      </c>
      <c r="AG41" s="21">
        <f t="shared" si="41"/>
        <v>0</v>
      </c>
      <c r="AH41" s="21">
        <f t="shared" si="41"/>
        <v>594.29999999999995</v>
      </c>
      <c r="AI41" s="21">
        <v>0</v>
      </c>
      <c r="AJ41" s="21">
        <f t="shared" si="41"/>
        <v>207.40000000000001</v>
      </c>
      <c r="AK41" s="21">
        <f t="shared" si="41"/>
        <v>207.40000000000001</v>
      </c>
      <c r="AL41" s="21">
        <f>AK41/AJ41*100</f>
        <v>100</v>
      </c>
      <c r="AM41" s="21">
        <f t="shared" si="41"/>
        <v>0</v>
      </c>
      <c r="AN41" s="21">
        <f t="shared" si="41"/>
        <v>199.90000000000001</v>
      </c>
      <c r="AO41" s="21">
        <f t="shared" si="41"/>
        <v>0</v>
      </c>
      <c r="AP41" s="21">
        <v>0</v>
      </c>
      <c r="AQ41" s="21">
        <v>0</v>
      </c>
      <c r="AR41" s="21">
        <v>0</v>
      </c>
      <c r="AS41" s="36" t="s">
        <v>55</v>
      </c>
      <c r="AT41" s="38"/>
    </row>
    <row r="42" s="39" customFormat="1" ht="27.75" customHeight="1">
      <c r="A42" s="84"/>
      <c r="B42" s="41"/>
      <c r="C42" s="13"/>
      <c r="D42" s="87"/>
      <c r="E42" s="42" t="s">
        <v>28</v>
      </c>
      <c r="F42" s="21">
        <f t="shared" si="26"/>
        <v>0</v>
      </c>
      <c r="G42" s="21">
        <f t="shared" si="26"/>
        <v>0</v>
      </c>
      <c r="H42" s="21">
        <v>0</v>
      </c>
      <c r="I42" s="51">
        <v>0</v>
      </c>
      <c r="J42" s="51">
        <v>0</v>
      </c>
      <c r="K42" s="22">
        <v>0</v>
      </c>
      <c r="L42" s="51">
        <v>0</v>
      </c>
      <c r="M42" s="51">
        <v>0</v>
      </c>
      <c r="N42" s="51">
        <v>0</v>
      </c>
      <c r="O42" s="51">
        <v>0</v>
      </c>
      <c r="P42" s="51">
        <v>0</v>
      </c>
      <c r="Q42" s="51">
        <v>0</v>
      </c>
      <c r="R42" s="51">
        <f>0+204.3-204.3</f>
        <v>0</v>
      </c>
      <c r="S42" s="51">
        <v>0</v>
      </c>
      <c r="T42" s="51">
        <v>0</v>
      </c>
      <c r="U42" s="51">
        <v>0</v>
      </c>
      <c r="V42" s="51">
        <v>0</v>
      </c>
      <c r="W42" s="51">
        <v>0</v>
      </c>
      <c r="X42" s="51">
        <v>0</v>
      </c>
      <c r="Y42" s="51">
        <v>0</v>
      </c>
      <c r="Z42" s="51">
        <v>0</v>
      </c>
      <c r="AA42" s="51">
        <v>0</v>
      </c>
      <c r="AB42" s="51">
        <v>0</v>
      </c>
      <c r="AC42" s="51">
        <v>0</v>
      </c>
      <c r="AD42" s="51">
        <v>0</v>
      </c>
      <c r="AE42" s="51">
        <v>0</v>
      </c>
      <c r="AF42" s="51">
        <v>0</v>
      </c>
      <c r="AG42" s="51">
        <v>0</v>
      </c>
      <c r="AH42" s="51">
        <v>0</v>
      </c>
      <c r="AI42" s="51">
        <v>0</v>
      </c>
      <c r="AJ42" s="51">
        <v>0</v>
      </c>
      <c r="AK42" s="51">
        <v>0</v>
      </c>
      <c r="AL42" s="51">
        <v>0</v>
      </c>
      <c r="AM42" s="51">
        <v>0</v>
      </c>
      <c r="AN42" s="51">
        <v>0</v>
      </c>
      <c r="AO42" s="51">
        <v>0</v>
      </c>
      <c r="AP42" s="51">
        <v>0</v>
      </c>
      <c r="AQ42" s="51">
        <v>0</v>
      </c>
      <c r="AR42" s="45">
        <v>0</v>
      </c>
      <c r="AS42" s="41"/>
      <c r="AT42" s="46"/>
    </row>
    <row r="43" s="39" customFormat="1" ht="27" customHeight="1">
      <c r="A43" s="84"/>
      <c r="B43" s="41"/>
      <c r="C43" s="13"/>
      <c r="D43" s="87"/>
      <c r="E43" s="42" t="s">
        <v>29</v>
      </c>
      <c r="F43" s="21">
        <f t="shared" si="26"/>
        <v>637.39999999999998</v>
      </c>
      <c r="G43" s="21">
        <f t="shared" si="26"/>
        <v>637.39999999999998</v>
      </c>
      <c r="H43" s="21">
        <f t="shared" si="27"/>
        <v>100</v>
      </c>
      <c r="I43" s="51">
        <v>0</v>
      </c>
      <c r="J43" s="51">
        <v>0</v>
      </c>
      <c r="K43" s="22">
        <v>0</v>
      </c>
      <c r="L43" s="51">
        <v>0</v>
      </c>
      <c r="M43" s="51">
        <v>0</v>
      </c>
      <c r="N43" s="51">
        <v>0</v>
      </c>
      <c r="O43" s="51">
        <v>0</v>
      </c>
      <c r="P43" s="51">
        <v>0</v>
      </c>
      <c r="Q43" s="51">
        <v>0</v>
      </c>
      <c r="R43" s="51">
        <f>0+319.5-319.5</f>
        <v>0</v>
      </c>
      <c r="S43" s="51">
        <v>0</v>
      </c>
      <c r="T43" s="51">
        <v>0</v>
      </c>
      <c r="U43" s="51">
        <v>430</v>
      </c>
      <c r="V43" s="51">
        <v>0</v>
      </c>
      <c r="W43" s="51">
        <v>0</v>
      </c>
      <c r="X43" s="51">
        <v>0</v>
      </c>
      <c r="Y43" s="51">
        <v>0</v>
      </c>
      <c r="Z43" s="51">
        <v>0</v>
      </c>
      <c r="AA43" s="51">
        <v>0</v>
      </c>
      <c r="AB43" s="51">
        <v>130</v>
      </c>
      <c r="AC43" s="51">
        <v>0</v>
      </c>
      <c r="AD43" s="51">
        <v>0</v>
      </c>
      <c r="AE43" s="51">
        <v>300</v>
      </c>
      <c r="AF43" s="51">
        <v>0</v>
      </c>
      <c r="AG43" s="51">
        <v>0</v>
      </c>
      <c r="AH43" s="51">
        <v>0</v>
      </c>
      <c r="AI43" s="51">
        <v>0</v>
      </c>
      <c r="AJ43" s="51">
        <v>207.40000000000001</v>
      </c>
      <c r="AK43" s="51">
        <v>207.40000000000001</v>
      </c>
      <c r="AL43" s="51">
        <f>AK43/AJ43*100</f>
        <v>100</v>
      </c>
      <c r="AM43" s="51">
        <v>0</v>
      </c>
      <c r="AN43" s="51">
        <v>0</v>
      </c>
      <c r="AO43" s="51">
        <v>0</v>
      </c>
      <c r="AP43" s="51">
        <v>0</v>
      </c>
      <c r="AQ43" s="51">
        <v>0</v>
      </c>
      <c r="AR43" s="45">
        <v>0</v>
      </c>
      <c r="AS43" s="41"/>
      <c r="AT43" s="46"/>
    </row>
    <row r="44" s="39" customFormat="1" ht="37.5" customHeight="1">
      <c r="A44" s="84"/>
      <c r="B44" s="41"/>
      <c r="C44" s="13"/>
      <c r="D44" s="87"/>
      <c r="E44" s="42" t="s">
        <v>30</v>
      </c>
      <c r="F44" s="21">
        <f t="shared" si="26"/>
        <v>794.29999999999995</v>
      </c>
      <c r="G44" s="21">
        <f t="shared" si="26"/>
        <v>794.19999999999993</v>
      </c>
      <c r="H44" s="21">
        <f t="shared" si="27"/>
        <v>99.98741029837592</v>
      </c>
      <c r="I44" s="51">
        <v>0</v>
      </c>
      <c r="J44" s="51">
        <v>0</v>
      </c>
      <c r="K44" s="22">
        <v>0</v>
      </c>
      <c r="L44" s="51">
        <v>0</v>
      </c>
      <c r="M44" s="51">
        <v>0</v>
      </c>
      <c r="N44" s="51">
        <v>0</v>
      </c>
      <c r="O44" s="51">
        <v>0</v>
      </c>
      <c r="P44" s="51">
        <v>0</v>
      </c>
      <c r="Q44" s="51">
        <v>0</v>
      </c>
      <c r="R44" s="51">
        <f>1473.8-1473.8</f>
        <v>0</v>
      </c>
      <c r="S44" s="51">
        <v>0</v>
      </c>
      <c r="T44" s="51">
        <v>0</v>
      </c>
      <c r="U44" s="51">
        <f>2100-2100</f>
        <v>0</v>
      </c>
      <c r="V44" s="51">
        <v>0</v>
      </c>
      <c r="W44" s="51">
        <v>0</v>
      </c>
      <c r="X44" s="51">
        <v>594.29999999999995</v>
      </c>
      <c r="Y44" s="51">
        <v>0</v>
      </c>
      <c r="Z44" s="51">
        <v>0</v>
      </c>
      <c r="AA44" s="51">
        <f>4900-4900</f>
        <v>0</v>
      </c>
      <c r="AB44" s="51">
        <v>0</v>
      </c>
      <c r="AC44" s="51">
        <v>0</v>
      </c>
      <c r="AD44" s="51">
        <v>200</v>
      </c>
      <c r="AE44" s="51">
        <v>0</v>
      </c>
      <c r="AF44" s="51">
        <v>0</v>
      </c>
      <c r="AG44" s="51">
        <v>0</v>
      </c>
      <c r="AH44" s="51">
        <v>594.29999999999995</v>
      </c>
      <c r="AI44" s="51">
        <v>0</v>
      </c>
      <c r="AJ44" s="51">
        <v>0</v>
      </c>
      <c r="AK44" s="51">
        <v>0</v>
      </c>
      <c r="AL44" s="51">
        <v>0</v>
      </c>
      <c r="AM44" s="51">
        <v>0</v>
      </c>
      <c r="AN44" s="51">
        <v>199.90000000000001</v>
      </c>
      <c r="AO44" s="51">
        <v>0</v>
      </c>
      <c r="AP44" s="51">
        <v>0</v>
      </c>
      <c r="AQ44" s="51">
        <v>0</v>
      </c>
      <c r="AR44" s="45">
        <v>0</v>
      </c>
      <c r="AS44" s="41"/>
      <c r="AT44" s="46"/>
    </row>
    <row r="45" s="39" customFormat="1" ht="37.5" customHeight="1">
      <c r="A45" s="84"/>
      <c r="B45" s="48"/>
      <c r="C45" s="13"/>
      <c r="D45" s="87"/>
      <c r="E45" s="42" t="s">
        <v>31</v>
      </c>
      <c r="F45" s="21">
        <v>0</v>
      </c>
      <c r="G45" s="21">
        <v>0</v>
      </c>
      <c r="H45" s="21">
        <v>0</v>
      </c>
      <c r="I45" s="45">
        <v>0</v>
      </c>
      <c r="J45" s="45">
        <v>0</v>
      </c>
      <c r="K45" s="22">
        <v>0</v>
      </c>
      <c r="L45" s="45">
        <v>0</v>
      </c>
      <c r="M45" s="45">
        <v>0</v>
      </c>
      <c r="N45" s="45">
        <v>0</v>
      </c>
      <c r="O45" s="45">
        <v>0</v>
      </c>
      <c r="P45" s="45">
        <v>0</v>
      </c>
      <c r="Q45" s="45">
        <v>0</v>
      </c>
      <c r="R45" s="45">
        <v>0</v>
      </c>
      <c r="S45" s="45">
        <v>0</v>
      </c>
      <c r="T45" s="45">
        <v>0</v>
      </c>
      <c r="U45" s="45">
        <v>0</v>
      </c>
      <c r="V45" s="45">
        <v>0</v>
      </c>
      <c r="W45" s="45">
        <v>0</v>
      </c>
      <c r="X45" s="45">
        <v>0</v>
      </c>
      <c r="Y45" s="45">
        <v>0</v>
      </c>
      <c r="Z45" s="45">
        <v>0</v>
      </c>
      <c r="AA45" s="45">
        <v>0</v>
      </c>
      <c r="AB45" s="45">
        <v>0</v>
      </c>
      <c r="AC45" s="45">
        <v>0</v>
      </c>
      <c r="AD45" s="45">
        <v>0</v>
      </c>
      <c r="AE45" s="45">
        <v>0</v>
      </c>
      <c r="AF45" s="45">
        <v>0</v>
      </c>
      <c r="AG45" s="45">
        <v>0</v>
      </c>
      <c r="AH45" s="45">
        <v>0</v>
      </c>
      <c r="AI45" s="45">
        <v>0</v>
      </c>
      <c r="AJ45" s="45">
        <v>0</v>
      </c>
      <c r="AK45" s="45">
        <v>0</v>
      </c>
      <c r="AL45" s="45">
        <v>0</v>
      </c>
      <c r="AM45" s="45">
        <v>0</v>
      </c>
      <c r="AN45" s="45">
        <v>0</v>
      </c>
      <c r="AO45" s="45">
        <v>0</v>
      </c>
      <c r="AP45" s="45">
        <v>0</v>
      </c>
      <c r="AQ45" s="45">
        <v>0</v>
      </c>
      <c r="AR45" s="45">
        <v>0</v>
      </c>
      <c r="AS45" s="48"/>
      <c r="AT45" s="49"/>
    </row>
    <row r="46" s="15" customFormat="1" ht="26.100000000000001" customHeight="1">
      <c r="A46" s="16" t="s">
        <v>56</v>
      </c>
      <c r="B46" s="88" t="s">
        <v>57</v>
      </c>
      <c r="C46" s="89"/>
      <c r="D46" s="90"/>
      <c r="E46" s="20" t="s">
        <v>27</v>
      </c>
      <c r="F46" s="21">
        <f t="shared" si="26"/>
        <v>4816.4999999999982</v>
      </c>
      <c r="G46" s="21">
        <f t="shared" ref="G46:G59" si="44">J46+M46+P46+S46+V46+Y46+AB46+AE46+AH46+AK46+AN46+AQ46</f>
        <v>4816.5</v>
      </c>
      <c r="H46" s="22">
        <f t="shared" si="27"/>
        <v>100.00000000000004</v>
      </c>
      <c r="I46" s="21">
        <f t="shared" ref="I46:J50" si="45">I51+I56+I61</f>
        <v>402.5</v>
      </c>
      <c r="J46" s="21">
        <f>J51+J56+J61</f>
        <v>0</v>
      </c>
      <c r="K46" s="22">
        <f>J46/I46*100</f>
        <v>0</v>
      </c>
      <c r="L46" s="21">
        <f t="shared" ref="L46:M50" si="46">L51+L56+L61</f>
        <v>68.799999999999997</v>
      </c>
      <c r="M46" s="21">
        <f t="shared" si="46"/>
        <v>0</v>
      </c>
      <c r="N46" s="22">
        <v>0</v>
      </c>
      <c r="O46" s="21">
        <f t="shared" ref="O46:P50" si="47">O51+O56+O61</f>
        <v>576.10000000000002</v>
      </c>
      <c r="P46" s="21">
        <f t="shared" si="47"/>
        <v>108.90000000000001</v>
      </c>
      <c r="Q46" s="22">
        <f t="shared" si="32"/>
        <v>18.902968234681481</v>
      </c>
      <c r="R46" s="21">
        <f t="shared" ref="R46:S50" si="48">R51+R56+R61</f>
        <v>236.69999999999999</v>
      </c>
      <c r="S46" s="21">
        <f t="shared" si="48"/>
        <v>443.60000000000002</v>
      </c>
      <c r="T46" s="22">
        <f>S46/R46*100</f>
        <v>187.41022391212508</v>
      </c>
      <c r="U46" s="21">
        <f t="shared" ref="U46:V50" si="49">U51+U56+U61</f>
        <v>1490.0999999999999</v>
      </c>
      <c r="V46" s="21">
        <f t="shared" si="49"/>
        <v>327.10000000000002</v>
      </c>
      <c r="W46" s="22">
        <f t="shared" si="34"/>
        <v>21.951546876048592</v>
      </c>
      <c r="X46" s="21">
        <f t="shared" ref="X46:Y50" si="50">X51+X56+X61</f>
        <v>715.79999999999905</v>
      </c>
      <c r="Y46" s="21">
        <f t="shared" si="50"/>
        <v>365</v>
      </c>
      <c r="Z46" s="22">
        <f>Y46/X46*100</f>
        <v>50.99189717798275</v>
      </c>
      <c r="AA46" s="21">
        <f t="shared" ref="AA46:AA50" si="51">AA51+AA56+AA61</f>
        <v>0</v>
      </c>
      <c r="AB46" s="21">
        <f t="shared" ref="AB46:AB49" si="52">AB51+AB56</f>
        <v>361.80000000000001</v>
      </c>
      <c r="AC46" s="50">
        <v>0</v>
      </c>
      <c r="AD46" s="21">
        <f t="shared" ref="AD46:AE50" si="53">AD51+AD56</f>
        <v>696</v>
      </c>
      <c r="AE46" s="21">
        <f t="shared" si="53"/>
        <v>1415.7</v>
      </c>
      <c r="AF46" s="22">
        <f>AE46/AD46*100</f>
        <v>203.40517241379311</v>
      </c>
      <c r="AG46" s="21">
        <f t="shared" ref="AG46:AG50" si="54">AG51+AG56+AG61</f>
        <v>0</v>
      </c>
      <c r="AH46" s="21">
        <f t="shared" ref="AH46:AH49" si="55">AH51+AH56</f>
        <v>474.10000000000002</v>
      </c>
      <c r="AI46" s="50">
        <v>0</v>
      </c>
      <c r="AJ46" s="21">
        <f t="shared" ref="AJ46:AP50" si="56">AJ51+AJ56+AJ61</f>
        <v>134.09999999999999</v>
      </c>
      <c r="AK46" s="21">
        <f t="shared" si="56"/>
        <v>0</v>
      </c>
      <c r="AL46" s="21">
        <f t="shared" si="56"/>
        <v>0</v>
      </c>
      <c r="AM46" s="21">
        <f t="shared" si="56"/>
        <v>202.09999999999894</v>
      </c>
      <c r="AN46" s="21">
        <f t="shared" si="56"/>
        <v>72.099999999999994</v>
      </c>
      <c r="AO46" s="21">
        <f>AN46/AM46*100</f>
        <v>35.675408213755752</v>
      </c>
      <c r="AP46" s="21">
        <f t="shared" si="56"/>
        <v>294.30000000000001</v>
      </c>
      <c r="AQ46" s="21">
        <f t="shared" ref="AQ46:AQ49" si="57">AQ51+AQ56</f>
        <v>1248.2</v>
      </c>
      <c r="AR46" s="22">
        <f t="shared" si="40"/>
        <v>424.12504247366638</v>
      </c>
      <c r="AS46" s="21"/>
      <c r="AT46" s="21"/>
    </row>
    <row r="47" s="15" customFormat="1" ht="26.100000000000001" customHeight="1">
      <c r="A47" s="24"/>
      <c r="B47" s="91"/>
      <c r="C47" s="92"/>
      <c r="D47" s="93"/>
      <c r="E47" s="28" t="s">
        <v>28</v>
      </c>
      <c r="F47" s="21">
        <f t="shared" si="26"/>
        <v>0</v>
      </c>
      <c r="G47" s="21">
        <f t="shared" si="44"/>
        <v>0</v>
      </c>
      <c r="H47" s="22">
        <v>0</v>
      </c>
      <c r="I47" s="21">
        <f t="shared" si="45"/>
        <v>0</v>
      </c>
      <c r="J47" s="21">
        <f t="shared" si="45"/>
        <v>0</v>
      </c>
      <c r="K47" s="22">
        <v>0</v>
      </c>
      <c r="L47" s="21">
        <f t="shared" si="46"/>
        <v>0</v>
      </c>
      <c r="M47" s="21">
        <f t="shared" si="46"/>
        <v>0</v>
      </c>
      <c r="N47" s="22">
        <v>0</v>
      </c>
      <c r="O47" s="21">
        <f t="shared" si="47"/>
        <v>0</v>
      </c>
      <c r="P47" s="21">
        <f t="shared" si="47"/>
        <v>0</v>
      </c>
      <c r="Q47" s="22">
        <v>0</v>
      </c>
      <c r="R47" s="21">
        <f t="shared" si="48"/>
        <v>0</v>
      </c>
      <c r="S47" s="21">
        <f t="shared" si="48"/>
        <v>0</v>
      </c>
      <c r="T47" s="22">
        <v>0</v>
      </c>
      <c r="U47" s="21">
        <f t="shared" si="49"/>
        <v>0</v>
      </c>
      <c r="V47" s="21">
        <f t="shared" si="49"/>
        <v>0</v>
      </c>
      <c r="W47" s="22">
        <v>0</v>
      </c>
      <c r="X47" s="21">
        <f t="shared" si="50"/>
        <v>0</v>
      </c>
      <c r="Y47" s="21">
        <f t="shared" si="50"/>
        <v>0</v>
      </c>
      <c r="Z47" s="22">
        <v>0</v>
      </c>
      <c r="AA47" s="21">
        <f t="shared" si="51"/>
        <v>0</v>
      </c>
      <c r="AB47" s="21">
        <f t="shared" si="52"/>
        <v>0</v>
      </c>
      <c r="AC47" s="21">
        <v>0</v>
      </c>
      <c r="AD47" s="21">
        <f t="shared" si="53"/>
        <v>0</v>
      </c>
      <c r="AE47" s="21">
        <f t="shared" si="53"/>
        <v>0</v>
      </c>
      <c r="AF47" s="22">
        <v>0</v>
      </c>
      <c r="AG47" s="21">
        <f t="shared" si="54"/>
        <v>0</v>
      </c>
      <c r="AH47" s="21">
        <f t="shared" si="55"/>
        <v>0</v>
      </c>
      <c r="AI47" s="21">
        <v>0</v>
      </c>
      <c r="AJ47" s="21">
        <f t="shared" si="56"/>
        <v>0</v>
      </c>
      <c r="AK47" s="21">
        <f t="shared" si="56"/>
        <v>0</v>
      </c>
      <c r="AL47" s="21">
        <f t="shared" si="56"/>
        <v>0</v>
      </c>
      <c r="AM47" s="21">
        <f t="shared" si="56"/>
        <v>0</v>
      </c>
      <c r="AN47" s="21">
        <f t="shared" si="56"/>
        <v>0</v>
      </c>
      <c r="AO47" s="21">
        <f t="shared" si="56"/>
        <v>0</v>
      </c>
      <c r="AP47" s="21">
        <f t="shared" si="56"/>
        <v>0</v>
      </c>
      <c r="AQ47" s="21">
        <f t="shared" si="57"/>
        <v>0</v>
      </c>
      <c r="AR47" s="22">
        <v>0</v>
      </c>
      <c r="AS47" s="94"/>
      <c r="AT47" s="94"/>
    </row>
    <row r="48" s="15" customFormat="1" ht="26.100000000000001" customHeight="1">
      <c r="A48" s="24"/>
      <c r="B48" s="91"/>
      <c r="C48" s="92"/>
      <c r="D48" s="93"/>
      <c r="E48" s="28" t="s">
        <v>29</v>
      </c>
      <c r="F48" s="21">
        <f t="shared" si="26"/>
        <v>1286.0999999999999</v>
      </c>
      <c r="G48" s="21">
        <f t="shared" si="44"/>
        <v>1286.0999999999999</v>
      </c>
      <c r="H48" s="22">
        <f t="shared" si="27"/>
        <v>100</v>
      </c>
      <c r="I48" s="21">
        <f t="shared" si="45"/>
        <v>0</v>
      </c>
      <c r="J48" s="21">
        <f t="shared" si="45"/>
        <v>0</v>
      </c>
      <c r="K48" s="22">
        <v>0</v>
      </c>
      <c r="L48" s="21">
        <f t="shared" si="46"/>
        <v>0</v>
      </c>
      <c r="M48" s="21">
        <f t="shared" si="46"/>
        <v>0</v>
      </c>
      <c r="N48" s="22">
        <v>0</v>
      </c>
      <c r="O48" s="21">
        <f t="shared" si="47"/>
        <v>489.60000000000002</v>
      </c>
      <c r="P48" s="21">
        <f t="shared" si="47"/>
        <v>0</v>
      </c>
      <c r="Q48" s="22">
        <v>0</v>
      </c>
      <c r="R48" s="21">
        <f t="shared" si="48"/>
        <v>50</v>
      </c>
      <c r="S48" s="21">
        <f t="shared" si="48"/>
        <v>443.60000000000002</v>
      </c>
      <c r="T48" s="22">
        <v>0</v>
      </c>
      <c r="U48" s="21">
        <f t="shared" si="49"/>
        <v>0</v>
      </c>
      <c r="V48" s="21">
        <f t="shared" si="49"/>
        <v>26</v>
      </c>
      <c r="W48" s="22">
        <v>0</v>
      </c>
      <c r="X48" s="21">
        <f t="shared" si="50"/>
        <v>80</v>
      </c>
      <c r="Y48" s="21">
        <f t="shared" si="50"/>
        <v>0</v>
      </c>
      <c r="Z48" s="22">
        <f t="shared" ref="Z48:Z89" si="58">Y48/X48*100</f>
        <v>0</v>
      </c>
      <c r="AA48" s="21">
        <f t="shared" si="51"/>
        <v>0</v>
      </c>
      <c r="AB48" s="21">
        <f t="shared" si="52"/>
        <v>80</v>
      </c>
      <c r="AC48" s="21">
        <v>0</v>
      </c>
      <c r="AD48" s="21">
        <f t="shared" si="53"/>
        <v>486.5</v>
      </c>
      <c r="AE48" s="21">
        <f t="shared" si="53"/>
        <v>486.5</v>
      </c>
      <c r="AF48" s="22">
        <f t="shared" ref="AF48:AF89" si="59">AE48/AD48*100</f>
        <v>100</v>
      </c>
      <c r="AG48" s="21">
        <f t="shared" si="54"/>
        <v>0</v>
      </c>
      <c r="AH48" s="21">
        <f t="shared" si="55"/>
        <v>0</v>
      </c>
      <c r="AI48" s="21">
        <v>0</v>
      </c>
      <c r="AJ48" s="21">
        <f t="shared" si="56"/>
        <v>50</v>
      </c>
      <c r="AK48" s="21">
        <f t="shared" si="56"/>
        <v>0</v>
      </c>
      <c r="AL48" s="21">
        <f t="shared" si="56"/>
        <v>0</v>
      </c>
      <c r="AM48" s="21">
        <f t="shared" si="56"/>
        <v>130</v>
      </c>
      <c r="AN48" s="21">
        <f t="shared" si="56"/>
        <v>0</v>
      </c>
      <c r="AO48" s="21">
        <f t="shared" si="56"/>
        <v>0</v>
      </c>
      <c r="AP48" s="21">
        <f t="shared" si="56"/>
        <v>0</v>
      </c>
      <c r="AQ48" s="21">
        <f t="shared" si="57"/>
        <v>250</v>
      </c>
      <c r="AR48" s="22">
        <v>0</v>
      </c>
      <c r="AS48" s="94"/>
      <c r="AT48" s="94"/>
    </row>
    <row r="49" s="15" customFormat="1" ht="26.100000000000001" customHeight="1">
      <c r="A49" s="24"/>
      <c r="B49" s="91"/>
      <c r="C49" s="92"/>
      <c r="D49" s="93"/>
      <c r="E49" s="28" t="s">
        <v>30</v>
      </c>
      <c r="F49" s="21">
        <f t="shared" si="26"/>
        <v>3530.3999999999978</v>
      </c>
      <c r="G49" s="21">
        <f t="shared" si="44"/>
        <v>3530.3999999999996</v>
      </c>
      <c r="H49" s="22">
        <f t="shared" si="27"/>
        <v>100.00000000000004</v>
      </c>
      <c r="I49" s="21">
        <f t="shared" si="45"/>
        <v>402.5</v>
      </c>
      <c r="J49" s="21">
        <f t="shared" si="45"/>
        <v>0</v>
      </c>
      <c r="K49" s="22">
        <f>J49/I49*100</f>
        <v>0</v>
      </c>
      <c r="L49" s="21">
        <f t="shared" si="46"/>
        <v>68.799999999999997</v>
      </c>
      <c r="M49" s="21">
        <f t="shared" si="46"/>
        <v>0</v>
      </c>
      <c r="N49" s="22">
        <v>0</v>
      </c>
      <c r="O49" s="21">
        <f t="shared" si="47"/>
        <v>86.5</v>
      </c>
      <c r="P49" s="21">
        <f t="shared" si="47"/>
        <v>108.90000000000001</v>
      </c>
      <c r="Q49" s="22">
        <f t="shared" si="32"/>
        <v>125.89595375722544</v>
      </c>
      <c r="R49" s="21">
        <f t="shared" si="48"/>
        <v>186.69999999999999</v>
      </c>
      <c r="S49" s="21">
        <f t="shared" si="48"/>
        <v>0</v>
      </c>
      <c r="T49" s="22">
        <f>S49/R49*100</f>
        <v>0</v>
      </c>
      <c r="U49" s="21">
        <f t="shared" si="49"/>
        <v>1490.0999999999999</v>
      </c>
      <c r="V49" s="21">
        <f t="shared" si="49"/>
        <v>301.10000000000002</v>
      </c>
      <c r="W49" s="22">
        <f t="shared" si="34"/>
        <v>20.20669753707805</v>
      </c>
      <c r="X49" s="21">
        <f t="shared" si="50"/>
        <v>635.79999999999905</v>
      </c>
      <c r="Y49" s="21">
        <f t="shared" si="50"/>
        <v>365</v>
      </c>
      <c r="Z49" s="22">
        <f t="shared" si="58"/>
        <v>57.407989933941572</v>
      </c>
      <c r="AA49" s="21">
        <f t="shared" si="51"/>
        <v>0</v>
      </c>
      <c r="AB49" s="21">
        <f t="shared" si="52"/>
        <v>281.80000000000001</v>
      </c>
      <c r="AC49" s="21">
        <v>0</v>
      </c>
      <c r="AD49" s="21">
        <f t="shared" si="53"/>
        <v>209.5</v>
      </c>
      <c r="AE49" s="21">
        <f t="shared" si="53"/>
        <v>929.20000000000005</v>
      </c>
      <c r="AF49" s="22">
        <f t="shared" si="59"/>
        <v>443.53221957040574</v>
      </c>
      <c r="AG49" s="21">
        <f t="shared" si="54"/>
        <v>0</v>
      </c>
      <c r="AH49" s="21">
        <f t="shared" si="55"/>
        <v>474.10000000000002</v>
      </c>
      <c r="AI49" s="50">
        <v>0</v>
      </c>
      <c r="AJ49" s="21">
        <f t="shared" si="56"/>
        <v>84.099999999999994</v>
      </c>
      <c r="AK49" s="21">
        <f t="shared" si="56"/>
        <v>0</v>
      </c>
      <c r="AL49" s="21">
        <f t="shared" si="56"/>
        <v>0</v>
      </c>
      <c r="AM49" s="21">
        <f t="shared" si="56"/>
        <v>72.099999999998943</v>
      </c>
      <c r="AN49" s="21">
        <f t="shared" si="56"/>
        <v>72.099999999999994</v>
      </c>
      <c r="AO49" s="21">
        <f>AN49/AM49*100</f>
        <v>100.00000000000146</v>
      </c>
      <c r="AP49" s="21">
        <f t="shared" si="56"/>
        <v>294.30000000000001</v>
      </c>
      <c r="AQ49" s="21">
        <f t="shared" si="57"/>
        <v>998.20000000000005</v>
      </c>
      <c r="AR49" s="22">
        <f t="shared" si="40"/>
        <v>339.17770981991168</v>
      </c>
      <c r="AS49" s="94"/>
      <c r="AT49" s="94"/>
    </row>
    <row r="50" s="15" customFormat="1" ht="44.25" customHeight="1">
      <c r="A50" s="29"/>
      <c r="B50" s="95"/>
      <c r="C50" s="96"/>
      <c r="D50" s="97"/>
      <c r="E50" s="28" t="s">
        <v>31</v>
      </c>
      <c r="F50" s="21">
        <v>0</v>
      </c>
      <c r="G50" s="21">
        <v>0</v>
      </c>
      <c r="H50" s="22">
        <v>0</v>
      </c>
      <c r="I50" s="21">
        <f t="shared" si="45"/>
        <v>0</v>
      </c>
      <c r="J50" s="21">
        <f t="shared" si="45"/>
        <v>0</v>
      </c>
      <c r="K50" s="22">
        <v>0</v>
      </c>
      <c r="L50" s="21">
        <f t="shared" si="46"/>
        <v>0</v>
      </c>
      <c r="M50" s="21">
        <f t="shared" si="46"/>
        <v>0</v>
      </c>
      <c r="N50" s="22">
        <v>0</v>
      </c>
      <c r="O50" s="21">
        <f t="shared" si="47"/>
        <v>0</v>
      </c>
      <c r="P50" s="21">
        <f t="shared" si="47"/>
        <v>0</v>
      </c>
      <c r="Q50" s="22">
        <v>0</v>
      </c>
      <c r="R50" s="21">
        <f t="shared" si="48"/>
        <v>0</v>
      </c>
      <c r="S50" s="21">
        <f t="shared" si="48"/>
        <v>0</v>
      </c>
      <c r="T50" s="22">
        <v>0</v>
      </c>
      <c r="U50" s="21">
        <f t="shared" si="49"/>
        <v>0</v>
      </c>
      <c r="V50" s="21">
        <f t="shared" si="49"/>
        <v>0</v>
      </c>
      <c r="W50" s="22">
        <v>0</v>
      </c>
      <c r="X50" s="21">
        <f t="shared" si="50"/>
        <v>0</v>
      </c>
      <c r="Y50" s="21">
        <f t="shared" si="50"/>
        <v>0</v>
      </c>
      <c r="Z50" s="22">
        <v>0</v>
      </c>
      <c r="AA50" s="21">
        <f t="shared" si="51"/>
        <v>0</v>
      </c>
      <c r="AB50" s="21">
        <v>0</v>
      </c>
      <c r="AC50" s="21">
        <v>0</v>
      </c>
      <c r="AD50" s="21">
        <f t="shared" si="53"/>
        <v>0</v>
      </c>
      <c r="AE50" s="21">
        <v>0</v>
      </c>
      <c r="AF50" s="22">
        <v>0</v>
      </c>
      <c r="AG50" s="21">
        <f t="shared" si="54"/>
        <v>0</v>
      </c>
      <c r="AH50" s="21">
        <v>0</v>
      </c>
      <c r="AI50" s="21">
        <v>0</v>
      </c>
      <c r="AJ50" s="21">
        <f t="shared" si="56"/>
        <v>0</v>
      </c>
      <c r="AK50" s="21">
        <f t="shared" si="56"/>
        <v>0</v>
      </c>
      <c r="AL50" s="21">
        <f t="shared" si="56"/>
        <v>0</v>
      </c>
      <c r="AM50" s="21">
        <f t="shared" si="56"/>
        <v>0</v>
      </c>
      <c r="AN50" s="21">
        <f t="shared" si="56"/>
        <v>0</v>
      </c>
      <c r="AO50" s="21">
        <f t="shared" si="56"/>
        <v>0</v>
      </c>
      <c r="AP50" s="21">
        <f t="shared" si="56"/>
        <v>0</v>
      </c>
      <c r="AQ50" s="21">
        <v>0</v>
      </c>
      <c r="AR50" s="22">
        <v>0</v>
      </c>
      <c r="AS50" s="98"/>
      <c r="AT50" s="98"/>
    </row>
    <row r="51" s="34" customFormat="1" ht="29.25" customHeight="1">
      <c r="A51" s="52" t="s">
        <v>58</v>
      </c>
      <c r="B51" s="36" t="s">
        <v>59</v>
      </c>
      <c r="C51" s="36" t="s">
        <v>34</v>
      </c>
      <c r="D51" s="13">
        <v>3</v>
      </c>
      <c r="E51" s="20" t="s">
        <v>27</v>
      </c>
      <c r="F51" s="21">
        <f t="shared" si="26"/>
        <v>3677.199999999998</v>
      </c>
      <c r="G51" s="21">
        <f t="shared" si="44"/>
        <v>3677.1999999999998</v>
      </c>
      <c r="H51" s="53">
        <f t="shared" si="27"/>
        <v>100.00000000000004</v>
      </c>
      <c r="I51" s="50">
        <f>I52+I53+I54</f>
        <v>402.5</v>
      </c>
      <c r="J51" s="50">
        <f>J52+J53+J54</f>
        <v>0</v>
      </c>
      <c r="K51" s="22">
        <f>J51/I51*100</f>
        <v>0</v>
      </c>
      <c r="L51" s="50">
        <f>L52+L53+L54</f>
        <v>68.799999999999997</v>
      </c>
      <c r="M51" s="50">
        <f>M52+M53+M54</f>
        <v>0</v>
      </c>
      <c r="N51" s="50">
        <v>0</v>
      </c>
      <c r="O51" s="50">
        <f>O52+O53+O54</f>
        <v>426.10000000000002</v>
      </c>
      <c r="P51" s="50">
        <f t="shared" ref="P51:AQ51" si="60">P52+P53+P54</f>
        <v>108.90000000000001</v>
      </c>
      <c r="Q51" s="50">
        <f t="shared" si="32"/>
        <v>25.557380896503169</v>
      </c>
      <c r="R51" s="99">
        <f t="shared" si="60"/>
        <v>236.69999999999999</v>
      </c>
      <c r="S51" s="50">
        <f t="shared" si="60"/>
        <v>319.60000000000002</v>
      </c>
      <c r="T51" s="50">
        <f>S51/R51*100</f>
        <v>135.02323616392061</v>
      </c>
      <c r="U51" s="50">
        <f t="shared" si="60"/>
        <v>1490.0999999999999</v>
      </c>
      <c r="V51" s="50">
        <f t="shared" si="60"/>
        <v>301.10000000000002</v>
      </c>
      <c r="W51" s="50">
        <f t="shared" si="34"/>
        <v>20.20669753707805</v>
      </c>
      <c r="X51" s="50">
        <f t="shared" si="60"/>
        <v>715.79999999999905</v>
      </c>
      <c r="Y51" s="50">
        <f t="shared" si="60"/>
        <v>365</v>
      </c>
      <c r="Z51" s="50">
        <f t="shared" si="58"/>
        <v>50.99189717798275</v>
      </c>
      <c r="AA51" s="50">
        <f t="shared" si="60"/>
        <v>0</v>
      </c>
      <c r="AB51" s="50">
        <f t="shared" si="60"/>
        <v>361.80000000000001</v>
      </c>
      <c r="AC51" s="50">
        <v>0</v>
      </c>
      <c r="AD51" s="50">
        <f t="shared" si="60"/>
        <v>1</v>
      </c>
      <c r="AE51" s="50">
        <f t="shared" si="60"/>
        <v>720.70000000000005</v>
      </c>
      <c r="AF51" s="50">
        <v>0</v>
      </c>
      <c r="AG51" s="50">
        <f t="shared" si="60"/>
        <v>0</v>
      </c>
      <c r="AH51" s="50">
        <f t="shared" si="60"/>
        <v>474.10000000000002</v>
      </c>
      <c r="AI51" s="50">
        <v>0</v>
      </c>
      <c r="AJ51" s="50">
        <f t="shared" si="60"/>
        <v>134.09999999999999</v>
      </c>
      <c r="AK51" s="50">
        <f t="shared" si="60"/>
        <v>0</v>
      </c>
      <c r="AL51" s="50">
        <f t="shared" si="60"/>
        <v>0</v>
      </c>
      <c r="AM51" s="50">
        <f t="shared" si="60"/>
        <v>202.09999999999894</v>
      </c>
      <c r="AN51" s="50">
        <f t="shared" si="60"/>
        <v>72.099999999999994</v>
      </c>
      <c r="AO51" s="50">
        <f>AN51/AM51*100</f>
        <v>35.675408213755752</v>
      </c>
      <c r="AP51" s="50">
        <f t="shared" si="60"/>
        <v>0</v>
      </c>
      <c r="AQ51" s="50">
        <f t="shared" si="60"/>
        <v>953.89999999999998</v>
      </c>
      <c r="AR51" s="50">
        <v>0</v>
      </c>
      <c r="AS51" s="36" t="s">
        <v>60</v>
      </c>
      <c r="AT51" s="38"/>
    </row>
    <row r="52" s="34" customFormat="1" ht="28.5" customHeight="1">
      <c r="A52" s="54"/>
      <c r="B52" s="41"/>
      <c r="C52" s="41"/>
      <c r="D52" s="13"/>
      <c r="E52" s="42" t="s">
        <v>28</v>
      </c>
      <c r="F52" s="21">
        <f t="shared" si="26"/>
        <v>0</v>
      </c>
      <c r="G52" s="21">
        <f t="shared" si="44"/>
        <v>0</v>
      </c>
      <c r="H52" s="53">
        <v>0</v>
      </c>
      <c r="I52" s="51">
        <v>0</v>
      </c>
      <c r="J52" s="51">
        <v>0</v>
      </c>
      <c r="K52" s="22">
        <v>0</v>
      </c>
      <c r="L52" s="51">
        <v>0</v>
      </c>
      <c r="M52" s="51">
        <v>0</v>
      </c>
      <c r="N52" s="51">
        <v>0</v>
      </c>
      <c r="O52" s="51">
        <v>0</v>
      </c>
      <c r="P52" s="51">
        <v>0</v>
      </c>
      <c r="Q52" s="51">
        <v>0</v>
      </c>
      <c r="R52" s="51">
        <v>0</v>
      </c>
      <c r="S52" s="51">
        <v>0</v>
      </c>
      <c r="T52" s="51">
        <v>0</v>
      </c>
      <c r="U52" s="51">
        <v>0</v>
      </c>
      <c r="V52" s="51">
        <v>0</v>
      </c>
      <c r="W52" s="51">
        <v>0</v>
      </c>
      <c r="X52" s="51">
        <v>0</v>
      </c>
      <c r="Y52" s="51">
        <v>0</v>
      </c>
      <c r="Z52" s="51">
        <v>0</v>
      </c>
      <c r="AA52" s="51">
        <v>0</v>
      </c>
      <c r="AB52" s="51">
        <v>0</v>
      </c>
      <c r="AC52" s="51">
        <v>0</v>
      </c>
      <c r="AD52" s="51">
        <v>0</v>
      </c>
      <c r="AE52" s="51">
        <v>0</v>
      </c>
      <c r="AF52" s="51">
        <v>0</v>
      </c>
      <c r="AG52" s="51">
        <v>0</v>
      </c>
      <c r="AH52" s="51">
        <v>0</v>
      </c>
      <c r="AI52" s="51">
        <v>0</v>
      </c>
      <c r="AJ52" s="51">
        <v>0</v>
      </c>
      <c r="AK52" s="51">
        <v>0</v>
      </c>
      <c r="AL52" s="51">
        <v>0</v>
      </c>
      <c r="AM52" s="51">
        <v>0</v>
      </c>
      <c r="AN52" s="51">
        <v>0</v>
      </c>
      <c r="AO52" s="51">
        <v>0</v>
      </c>
      <c r="AP52" s="51">
        <v>0</v>
      </c>
      <c r="AQ52" s="51">
        <v>0</v>
      </c>
      <c r="AR52" s="51">
        <v>0</v>
      </c>
      <c r="AS52" s="41"/>
      <c r="AT52" s="46"/>
    </row>
    <row r="53" s="39" customFormat="1" ht="27.75" customHeight="1">
      <c r="A53" s="54"/>
      <c r="B53" s="41"/>
      <c r="C53" s="41"/>
      <c r="D53" s="13"/>
      <c r="E53" s="42" t="s">
        <v>29</v>
      </c>
      <c r="F53" s="21">
        <f t="shared" si="26"/>
        <v>649.60000000000002</v>
      </c>
      <c r="G53" s="21">
        <f t="shared" si="44"/>
        <v>649.60000000000002</v>
      </c>
      <c r="H53" s="53">
        <f t="shared" si="27"/>
        <v>100</v>
      </c>
      <c r="I53" s="51">
        <v>0</v>
      </c>
      <c r="J53" s="51">
        <v>0</v>
      </c>
      <c r="K53" s="22">
        <v>0</v>
      </c>
      <c r="L53" s="51">
        <v>0</v>
      </c>
      <c r="M53" s="51">
        <v>0</v>
      </c>
      <c r="N53" s="51">
        <v>0</v>
      </c>
      <c r="O53" s="51">
        <v>339.60000000000002</v>
      </c>
      <c r="P53" s="51">
        <v>0</v>
      </c>
      <c r="Q53" s="51">
        <v>0</v>
      </c>
      <c r="R53" s="100">
        <v>50</v>
      </c>
      <c r="S53" s="51">
        <f>312.6+7</f>
        <v>319.60000000000002</v>
      </c>
      <c r="T53" s="51">
        <f t="shared" ref="T53:T89" si="61">S53/R53*100</f>
        <v>639.20000000000005</v>
      </c>
      <c r="U53" s="51">
        <v>0</v>
      </c>
      <c r="V53" s="51">
        <v>0</v>
      </c>
      <c r="W53" s="51">
        <v>0</v>
      </c>
      <c r="X53" s="51">
        <v>80</v>
      </c>
      <c r="Y53" s="51">
        <v>0</v>
      </c>
      <c r="Z53" s="51">
        <f t="shared" si="58"/>
        <v>0</v>
      </c>
      <c r="AA53" s="51">
        <v>0</v>
      </c>
      <c r="AB53" s="51">
        <v>80</v>
      </c>
      <c r="AC53" s="51">
        <v>0</v>
      </c>
      <c r="AD53" s="51">
        <v>0</v>
      </c>
      <c r="AE53" s="51">
        <v>0</v>
      </c>
      <c r="AF53" s="51">
        <v>0</v>
      </c>
      <c r="AG53" s="51">
        <v>0</v>
      </c>
      <c r="AH53" s="51">
        <v>0</v>
      </c>
      <c r="AI53" s="51">
        <v>0</v>
      </c>
      <c r="AJ53" s="51">
        <v>50</v>
      </c>
      <c r="AK53" s="51">
        <v>0</v>
      </c>
      <c r="AL53" s="51">
        <v>0</v>
      </c>
      <c r="AM53" s="51">
        <v>130</v>
      </c>
      <c r="AN53" s="51">
        <v>0</v>
      </c>
      <c r="AO53" s="51">
        <v>0</v>
      </c>
      <c r="AP53" s="51">
        <v>0</v>
      </c>
      <c r="AQ53" s="51">
        <v>250</v>
      </c>
      <c r="AR53" s="51">
        <v>0</v>
      </c>
      <c r="AS53" s="41"/>
      <c r="AT53" s="46"/>
    </row>
    <row r="54" s="39" customFormat="1" ht="39.75" customHeight="1">
      <c r="A54" s="54"/>
      <c r="B54" s="41"/>
      <c r="C54" s="41"/>
      <c r="D54" s="13"/>
      <c r="E54" s="42" t="s">
        <v>30</v>
      </c>
      <c r="F54" s="21">
        <f t="shared" si="26"/>
        <v>3027.5999999999976</v>
      </c>
      <c r="G54" s="21">
        <f t="shared" si="44"/>
        <v>3027.5999999999999</v>
      </c>
      <c r="H54" s="53">
        <f t="shared" si="27"/>
        <v>100.00000000000007</v>
      </c>
      <c r="I54" s="51">
        <v>402.5</v>
      </c>
      <c r="J54" s="51">
        <v>0</v>
      </c>
      <c r="K54" s="22">
        <f>J54/I54*100</f>
        <v>0</v>
      </c>
      <c r="L54" s="51">
        <v>68.799999999999997</v>
      </c>
      <c r="M54" s="51">
        <v>0</v>
      </c>
      <c r="N54" s="51">
        <v>0</v>
      </c>
      <c r="O54" s="51">
        <v>86.5</v>
      </c>
      <c r="P54" s="51">
        <v>108.90000000000001</v>
      </c>
      <c r="Q54" s="51">
        <f t="shared" si="32"/>
        <v>125.89595375722544</v>
      </c>
      <c r="R54" s="100">
        <v>186.69999999999999</v>
      </c>
      <c r="S54" s="51">
        <v>0</v>
      </c>
      <c r="T54" s="51">
        <f t="shared" si="61"/>
        <v>0</v>
      </c>
      <c r="U54" s="51">
        <v>1490.0999999999999</v>
      </c>
      <c r="V54" s="51">
        <v>301.10000000000002</v>
      </c>
      <c r="W54" s="51">
        <f t="shared" si="34"/>
        <v>20.20669753707805</v>
      </c>
      <c r="X54" s="51">
        <f>50+16+569.799999999999</f>
        <v>635.79999999999905</v>
      </c>
      <c r="Y54" s="51">
        <v>365</v>
      </c>
      <c r="Z54" s="51">
        <f t="shared" si="58"/>
        <v>57.407989933941572</v>
      </c>
      <c r="AA54" s="51">
        <v>0</v>
      </c>
      <c r="AB54" s="51">
        <v>281.80000000000001</v>
      </c>
      <c r="AC54" s="51">
        <v>0</v>
      </c>
      <c r="AD54" s="51">
        <v>1</v>
      </c>
      <c r="AE54" s="51">
        <v>720.70000000000005</v>
      </c>
      <c r="AF54" s="51">
        <v>0</v>
      </c>
      <c r="AG54" s="51">
        <f>0</f>
        <v>0</v>
      </c>
      <c r="AH54" s="51">
        <v>474.10000000000002</v>
      </c>
      <c r="AI54" s="51">
        <v>0</v>
      </c>
      <c r="AJ54" s="51">
        <f>39.8999999999999+62.6-18.3999999999999</f>
        <v>84.099999999999994</v>
      </c>
      <c r="AK54" s="51">
        <v>0</v>
      </c>
      <c r="AL54" s="51">
        <v>0</v>
      </c>
      <c r="AM54" s="51">
        <f>682.399999999999-450.5-159.8</f>
        <v>72.099999999998943</v>
      </c>
      <c r="AN54" s="51">
        <v>72.099999999999994</v>
      </c>
      <c r="AO54" s="51">
        <f>AN54/AM54*100</f>
        <v>100.00000000000146</v>
      </c>
      <c r="AP54" s="51">
        <v>0</v>
      </c>
      <c r="AQ54" s="51">
        <v>703.89999999999998</v>
      </c>
      <c r="AR54" s="51">
        <v>0</v>
      </c>
      <c r="AS54" s="41"/>
      <c r="AT54" s="46"/>
    </row>
    <row r="55" s="39" customFormat="1" ht="46.5" customHeight="1">
      <c r="A55" s="56"/>
      <c r="B55" s="48"/>
      <c r="C55" s="48"/>
      <c r="D55" s="13"/>
      <c r="E55" s="42" t="s">
        <v>31</v>
      </c>
      <c r="F55" s="21">
        <v>0</v>
      </c>
      <c r="G55" s="21">
        <v>0</v>
      </c>
      <c r="H55" s="21">
        <v>0</v>
      </c>
      <c r="I55" s="45">
        <v>0</v>
      </c>
      <c r="J55" s="45">
        <v>0</v>
      </c>
      <c r="K55" s="22">
        <v>0</v>
      </c>
      <c r="L55" s="45">
        <v>0</v>
      </c>
      <c r="M55" s="45">
        <v>0</v>
      </c>
      <c r="N55" s="45">
        <v>0</v>
      </c>
      <c r="O55" s="45">
        <v>0</v>
      </c>
      <c r="P55" s="45">
        <v>0</v>
      </c>
      <c r="Q55" s="45">
        <v>0</v>
      </c>
      <c r="R55" s="45">
        <v>0</v>
      </c>
      <c r="S55" s="45">
        <v>0</v>
      </c>
      <c r="T55" s="45">
        <v>0</v>
      </c>
      <c r="U55" s="45">
        <v>0</v>
      </c>
      <c r="V55" s="45">
        <v>0</v>
      </c>
      <c r="W55" s="45">
        <v>0</v>
      </c>
      <c r="X55" s="45">
        <v>0</v>
      </c>
      <c r="Y55" s="45">
        <v>0</v>
      </c>
      <c r="Z55" s="45">
        <v>0</v>
      </c>
      <c r="AA55" s="45">
        <v>0</v>
      </c>
      <c r="AB55" s="45">
        <v>0</v>
      </c>
      <c r="AC55" s="45">
        <v>0</v>
      </c>
      <c r="AD55" s="45">
        <v>0</v>
      </c>
      <c r="AE55" s="45">
        <v>0</v>
      </c>
      <c r="AF55" s="45">
        <v>0</v>
      </c>
      <c r="AG55" s="45">
        <v>0</v>
      </c>
      <c r="AH55" s="45">
        <v>0</v>
      </c>
      <c r="AI55" s="45">
        <v>0</v>
      </c>
      <c r="AJ55" s="45">
        <v>0</v>
      </c>
      <c r="AK55" s="45">
        <v>0</v>
      </c>
      <c r="AL55" s="45">
        <v>0</v>
      </c>
      <c r="AM55" s="45">
        <v>0</v>
      </c>
      <c r="AN55" s="45">
        <v>0</v>
      </c>
      <c r="AO55" s="45">
        <v>0</v>
      </c>
      <c r="AP55" s="45">
        <v>0</v>
      </c>
      <c r="AQ55" s="51">
        <v>0</v>
      </c>
      <c r="AR55" s="51">
        <v>0</v>
      </c>
      <c r="AS55" s="48"/>
      <c r="AT55" s="49"/>
    </row>
    <row r="56" s="34" customFormat="1" ht="26.100000000000001" customHeight="1">
      <c r="A56" s="84" t="s">
        <v>61</v>
      </c>
      <c r="B56" s="36" t="s">
        <v>62</v>
      </c>
      <c r="C56" s="13" t="s">
        <v>34</v>
      </c>
      <c r="D56" s="13">
        <v>3</v>
      </c>
      <c r="E56" s="20" t="s">
        <v>27</v>
      </c>
      <c r="F56" s="21">
        <f t="shared" si="26"/>
        <v>1139.3</v>
      </c>
      <c r="G56" s="21">
        <f t="shared" si="44"/>
        <v>1139.3</v>
      </c>
      <c r="H56" s="53">
        <f t="shared" si="27"/>
        <v>100</v>
      </c>
      <c r="I56" s="50">
        <f t="shared" ref="I56:AQ61" si="62">I57+I58+I59</f>
        <v>0</v>
      </c>
      <c r="J56" s="50">
        <f t="shared" si="62"/>
        <v>0</v>
      </c>
      <c r="K56" s="22">
        <v>0</v>
      </c>
      <c r="L56" s="50">
        <f t="shared" si="62"/>
        <v>0</v>
      </c>
      <c r="M56" s="50">
        <f t="shared" si="62"/>
        <v>0</v>
      </c>
      <c r="N56" s="50">
        <v>0</v>
      </c>
      <c r="O56" s="50">
        <f t="shared" si="62"/>
        <v>150</v>
      </c>
      <c r="P56" s="50">
        <f t="shared" si="62"/>
        <v>0</v>
      </c>
      <c r="Q56" s="50">
        <v>0</v>
      </c>
      <c r="R56" s="99">
        <f t="shared" si="62"/>
        <v>0</v>
      </c>
      <c r="S56" s="50">
        <f t="shared" si="62"/>
        <v>124</v>
      </c>
      <c r="T56" s="50">
        <v>0</v>
      </c>
      <c r="U56" s="50">
        <f t="shared" si="62"/>
        <v>0</v>
      </c>
      <c r="V56" s="50">
        <f t="shared" si="62"/>
        <v>26</v>
      </c>
      <c r="W56" s="50">
        <v>0</v>
      </c>
      <c r="X56" s="50">
        <f t="shared" si="62"/>
        <v>0</v>
      </c>
      <c r="Y56" s="50">
        <f t="shared" si="62"/>
        <v>0</v>
      </c>
      <c r="Z56" s="50">
        <v>0</v>
      </c>
      <c r="AA56" s="50">
        <f t="shared" si="62"/>
        <v>0</v>
      </c>
      <c r="AB56" s="50">
        <f t="shared" si="62"/>
        <v>0</v>
      </c>
      <c r="AC56" s="50">
        <v>0</v>
      </c>
      <c r="AD56" s="50">
        <f>AD57+AD58+AD59</f>
        <v>695</v>
      </c>
      <c r="AE56" s="50">
        <f t="shared" si="62"/>
        <v>695</v>
      </c>
      <c r="AF56" s="50">
        <f t="shared" si="59"/>
        <v>100</v>
      </c>
      <c r="AG56" s="50">
        <f t="shared" si="62"/>
        <v>0</v>
      </c>
      <c r="AH56" s="50">
        <f t="shared" si="62"/>
        <v>0</v>
      </c>
      <c r="AI56" s="50">
        <v>0</v>
      </c>
      <c r="AJ56" s="50">
        <f t="shared" si="62"/>
        <v>0</v>
      </c>
      <c r="AK56" s="50">
        <f t="shared" si="62"/>
        <v>0</v>
      </c>
      <c r="AL56" s="50">
        <f t="shared" si="62"/>
        <v>0</v>
      </c>
      <c r="AM56" s="50">
        <f t="shared" si="62"/>
        <v>0</v>
      </c>
      <c r="AN56" s="50">
        <f t="shared" si="62"/>
        <v>0</v>
      </c>
      <c r="AO56" s="50">
        <f t="shared" si="62"/>
        <v>0</v>
      </c>
      <c r="AP56" s="50">
        <f t="shared" si="62"/>
        <v>294.30000000000001</v>
      </c>
      <c r="AQ56" s="50">
        <f t="shared" si="62"/>
        <v>294.30000000000001</v>
      </c>
      <c r="AR56" s="50">
        <f t="shared" si="40"/>
        <v>100</v>
      </c>
      <c r="AS56" s="36" t="s">
        <v>63</v>
      </c>
      <c r="AT56" s="38"/>
    </row>
    <row r="57" s="34" customFormat="1" ht="26.100000000000001" customHeight="1">
      <c r="A57" s="84"/>
      <c r="B57" s="41"/>
      <c r="C57" s="13"/>
      <c r="D57" s="13"/>
      <c r="E57" s="42" t="s">
        <v>28</v>
      </c>
      <c r="F57" s="21">
        <f t="shared" si="26"/>
        <v>0</v>
      </c>
      <c r="G57" s="21">
        <f t="shared" si="44"/>
        <v>0</v>
      </c>
      <c r="H57" s="53">
        <v>0</v>
      </c>
      <c r="I57" s="51">
        <v>0</v>
      </c>
      <c r="J57" s="51">
        <v>0</v>
      </c>
      <c r="K57" s="22">
        <v>0</v>
      </c>
      <c r="L57" s="51">
        <v>0</v>
      </c>
      <c r="M57" s="51">
        <v>0</v>
      </c>
      <c r="N57" s="51">
        <v>0</v>
      </c>
      <c r="O57" s="51">
        <v>0</v>
      </c>
      <c r="P57" s="51">
        <v>0</v>
      </c>
      <c r="Q57" s="51">
        <v>0</v>
      </c>
      <c r="R57" s="51">
        <v>0</v>
      </c>
      <c r="S57" s="51">
        <v>0</v>
      </c>
      <c r="T57" s="51">
        <v>0</v>
      </c>
      <c r="U57" s="51">
        <v>0</v>
      </c>
      <c r="V57" s="51">
        <v>0</v>
      </c>
      <c r="W57" s="51">
        <v>0</v>
      </c>
      <c r="X57" s="51">
        <v>0</v>
      </c>
      <c r="Y57" s="51">
        <v>0</v>
      </c>
      <c r="Z57" s="51">
        <v>0</v>
      </c>
      <c r="AA57" s="51">
        <v>0</v>
      </c>
      <c r="AB57" s="51">
        <v>0</v>
      </c>
      <c r="AC57" s="51">
        <v>0</v>
      </c>
      <c r="AD57" s="51">
        <f t="shared" ref="AD57:AD60" si="63">0+AD62</f>
        <v>0</v>
      </c>
      <c r="AE57" s="51">
        <v>0</v>
      </c>
      <c r="AF57" s="51">
        <v>0</v>
      </c>
      <c r="AG57" s="51">
        <v>0</v>
      </c>
      <c r="AH57" s="51">
        <v>0</v>
      </c>
      <c r="AI57" s="51">
        <v>0</v>
      </c>
      <c r="AJ57" s="51">
        <v>0</v>
      </c>
      <c r="AK57" s="51">
        <v>0</v>
      </c>
      <c r="AL57" s="51">
        <v>0</v>
      </c>
      <c r="AM57" s="51">
        <v>0</v>
      </c>
      <c r="AN57" s="51">
        <v>0</v>
      </c>
      <c r="AO57" s="51">
        <v>0</v>
      </c>
      <c r="AP57" s="51">
        <v>0</v>
      </c>
      <c r="AQ57" s="51">
        <v>0</v>
      </c>
      <c r="AR57" s="51">
        <v>0</v>
      </c>
      <c r="AS57" s="41"/>
      <c r="AT57" s="46"/>
    </row>
    <row r="58" s="39" customFormat="1" ht="26.100000000000001" customHeight="1">
      <c r="A58" s="84"/>
      <c r="B58" s="41"/>
      <c r="C58" s="13"/>
      <c r="D58" s="13"/>
      <c r="E58" s="42" t="s">
        <v>29</v>
      </c>
      <c r="F58" s="21">
        <f t="shared" si="26"/>
        <v>636.5</v>
      </c>
      <c r="G58" s="21">
        <f t="shared" si="44"/>
        <v>636.5</v>
      </c>
      <c r="H58" s="53">
        <f t="shared" si="27"/>
        <v>100</v>
      </c>
      <c r="I58" s="51">
        <v>0</v>
      </c>
      <c r="J58" s="51">
        <v>0</v>
      </c>
      <c r="K58" s="22">
        <v>0</v>
      </c>
      <c r="L58" s="51">
        <v>0</v>
      </c>
      <c r="M58" s="51">
        <v>0</v>
      </c>
      <c r="N58" s="51">
        <v>0</v>
      </c>
      <c r="O58" s="51">
        <v>150</v>
      </c>
      <c r="P58" s="51">
        <v>0</v>
      </c>
      <c r="Q58" s="51">
        <v>0</v>
      </c>
      <c r="R58" s="51">
        <v>0</v>
      </c>
      <c r="S58" s="51">
        <f>131-7</f>
        <v>124</v>
      </c>
      <c r="T58" s="51">
        <v>0</v>
      </c>
      <c r="U58" s="51">
        <v>0</v>
      </c>
      <c r="V58" s="51">
        <v>26</v>
      </c>
      <c r="W58" s="51">
        <v>0</v>
      </c>
      <c r="X58" s="51">
        <v>0</v>
      </c>
      <c r="Y58" s="51">
        <v>0</v>
      </c>
      <c r="Z58" s="51">
        <v>0</v>
      </c>
      <c r="AA58" s="51">
        <v>0</v>
      </c>
      <c r="AB58" s="51">
        <v>0</v>
      </c>
      <c r="AC58" s="51">
        <v>0</v>
      </c>
      <c r="AD58" s="51">
        <f t="shared" si="63"/>
        <v>486.5</v>
      </c>
      <c r="AE58" s="51">
        <f t="shared" ref="AE58:AE59" si="64">0+AE63</f>
        <v>486.5</v>
      </c>
      <c r="AF58" s="51">
        <f t="shared" si="59"/>
        <v>100</v>
      </c>
      <c r="AG58" s="51">
        <v>0</v>
      </c>
      <c r="AH58" s="51">
        <v>0</v>
      </c>
      <c r="AI58" s="51">
        <v>0</v>
      </c>
      <c r="AJ58" s="51">
        <v>0</v>
      </c>
      <c r="AK58" s="51">
        <v>0</v>
      </c>
      <c r="AL58" s="51">
        <v>0</v>
      </c>
      <c r="AM58" s="51">
        <v>0</v>
      </c>
      <c r="AN58" s="51">
        <v>0</v>
      </c>
      <c r="AO58" s="51">
        <v>0</v>
      </c>
      <c r="AP58" s="51">
        <v>0</v>
      </c>
      <c r="AQ58" s="51">
        <v>0</v>
      </c>
      <c r="AR58" s="51">
        <v>0</v>
      </c>
      <c r="AS58" s="41"/>
      <c r="AT58" s="46"/>
    </row>
    <row r="59" s="39" customFormat="1" ht="26.100000000000001" customHeight="1">
      <c r="A59" s="84"/>
      <c r="B59" s="41"/>
      <c r="C59" s="13"/>
      <c r="D59" s="13"/>
      <c r="E59" s="42" t="s">
        <v>30</v>
      </c>
      <c r="F59" s="21">
        <f t="shared" si="26"/>
        <v>502.80000000000001</v>
      </c>
      <c r="G59" s="21">
        <f t="shared" si="44"/>
        <v>502.80000000000001</v>
      </c>
      <c r="H59" s="53">
        <f t="shared" si="27"/>
        <v>100</v>
      </c>
      <c r="I59" s="51">
        <v>0</v>
      </c>
      <c r="J59" s="51">
        <v>0</v>
      </c>
      <c r="K59" s="22">
        <v>0</v>
      </c>
      <c r="L59" s="51">
        <v>0</v>
      </c>
      <c r="M59" s="51">
        <v>0</v>
      </c>
      <c r="N59" s="51">
        <v>0</v>
      </c>
      <c r="O59" s="51">
        <v>0</v>
      </c>
      <c r="P59" s="51">
        <v>0</v>
      </c>
      <c r="Q59" s="51">
        <v>0</v>
      </c>
      <c r="R59" s="51">
        <v>0</v>
      </c>
      <c r="S59" s="51">
        <v>0</v>
      </c>
      <c r="T59" s="51">
        <v>0</v>
      </c>
      <c r="U59" s="51">
        <v>0</v>
      </c>
      <c r="V59" s="51">
        <v>0</v>
      </c>
      <c r="W59" s="51">
        <v>0</v>
      </c>
      <c r="X59" s="51">
        <v>0</v>
      </c>
      <c r="Y59" s="51">
        <v>0</v>
      </c>
      <c r="Z59" s="51">
        <v>0</v>
      </c>
      <c r="AA59" s="51">
        <v>0</v>
      </c>
      <c r="AB59" s="51">
        <v>0</v>
      </c>
      <c r="AC59" s="51">
        <v>0</v>
      </c>
      <c r="AD59" s="51">
        <f t="shared" si="63"/>
        <v>208.5</v>
      </c>
      <c r="AE59" s="51">
        <f t="shared" si="64"/>
        <v>208.5</v>
      </c>
      <c r="AF59" s="51">
        <f t="shared" si="59"/>
        <v>100</v>
      </c>
      <c r="AG59" s="51">
        <v>0</v>
      </c>
      <c r="AH59" s="51">
        <v>0</v>
      </c>
      <c r="AI59" s="51">
        <v>0</v>
      </c>
      <c r="AJ59" s="51">
        <v>0</v>
      </c>
      <c r="AK59" s="51">
        <v>0</v>
      </c>
      <c r="AL59" s="51">
        <v>0</v>
      </c>
      <c r="AM59" s="51">
        <f>116-116</f>
        <v>0</v>
      </c>
      <c r="AN59" s="51">
        <v>0</v>
      </c>
      <c r="AO59" s="51">
        <v>0</v>
      </c>
      <c r="AP59" s="51">
        <f>116+178.3</f>
        <v>294.30000000000001</v>
      </c>
      <c r="AQ59" s="51">
        <v>294.30000000000001</v>
      </c>
      <c r="AR59" s="51">
        <f t="shared" si="40"/>
        <v>100</v>
      </c>
      <c r="AS59" s="41"/>
      <c r="AT59" s="46"/>
    </row>
    <row r="60" s="39" customFormat="1" ht="42" customHeight="1">
      <c r="A60" s="84"/>
      <c r="B60" s="48"/>
      <c r="C60" s="13"/>
      <c r="D60" s="13"/>
      <c r="E60" s="42" t="s">
        <v>31</v>
      </c>
      <c r="F60" s="21">
        <v>0</v>
      </c>
      <c r="G60" s="21">
        <v>0</v>
      </c>
      <c r="H60" s="21">
        <v>0</v>
      </c>
      <c r="I60" s="45">
        <v>0</v>
      </c>
      <c r="J60" s="45">
        <v>0</v>
      </c>
      <c r="K60" s="22">
        <v>0</v>
      </c>
      <c r="L60" s="45">
        <v>0</v>
      </c>
      <c r="M60" s="45">
        <v>0</v>
      </c>
      <c r="N60" s="45">
        <v>0</v>
      </c>
      <c r="O60" s="45">
        <v>0</v>
      </c>
      <c r="P60" s="45">
        <v>0</v>
      </c>
      <c r="Q60" s="45">
        <v>0</v>
      </c>
      <c r="R60" s="45">
        <v>0</v>
      </c>
      <c r="S60" s="45">
        <v>0</v>
      </c>
      <c r="T60" s="45">
        <v>0</v>
      </c>
      <c r="U60" s="45">
        <v>0</v>
      </c>
      <c r="V60" s="45">
        <v>0</v>
      </c>
      <c r="W60" s="45">
        <v>0</v>
      </c>
      <c r="X60" s="45">
        <v>0</v>
      </c>
      <c r="Y60" s="45">
        <v>0</v>
      </c>
      <c r="Z60" s="45">
        <v>0</v>
      </c>
      <c r="AA60" s="45">
        <v>0</v>
      </c>
      <c r="AB60" s="45">
        <v>0</v>
      </c>
      <c r="AC60" s="45">
        <v>0</v>
      </c>
      <c r="AD60" s="51">
        <f t="shared" si="63"/>
        <v>0</v>
      </c>
      <c r="AE60" s="45">
        <v>0</v>
      </c>
      <c r="AF60" s="45">
        <v>0</v>
      </c>
      <c r="AG60" s="45">
        <v>0</v>
      </c>
      <c r="AH60" s="45">
        <v>0</v>
      </c>
      <c r="AI60" s="45">
        <v>0</v>
      </c>
      <c r="AJ60" s="45">
        <v>0</v>
      </c>
      <c r="AK60" s="45">
        <v>0</v>
      </c>
      <c r="AL60" s="45">
        <v>0</v>
      </c>
      <c r="AM60" s="45">
        <v>0</v>
      </c>
      <c r="AN60" s="45">
        <v>0</v>
      </c>
      <c r="AO60" s="45">
        <v>0</v>
      </c>
      <c r="AP60" s="45">
        <v>0</v>
      </c>
      <c r="AQ60" s="45">
        <v>0</v>
      </c>
      <c r="AR60" s="45">
        <v>0</v>
      </c>
      <c r="AS60" s="48"/>
      <c r="AT60" s="49"/>
    </row>
    <row r="61" s="15" customFormat="1" ht="26.100000000000001" customHeight="1">
      <c r="A61" s="101" t="s">
        <v>64</v>
      </c>
      <c r="B61" s="102" t="s">
        <v>65</v>
      </c>
      <c r="C61" s="13" t="s">
        <v>34</v>
      </c>
      <c r="D61" s="103"/>
      <c r="E61" s="20" t="s">
        <v>27</v>
      </c>
      <c r="F61" s="21">
        <f t="shared" si="26"/>
        <v>695</v>
      </c>
      <c r="G61" s="21">
        <f t="shared" si="26"/>
        <v>695</v>
      </c>
      <c r="H61" s="53">
        <f t="shared" si="27"/>
        <v>100</v>
      </c>
      <c r="I61" s="50">
        <f t="shared" si="62"/>
        <v>0</v>
      </c>
      <c r="J61" s="50">
        <f>J62+J63+J64</f>
        <v>0</v>
      </c>
      <c r="K61" s="22">
        <v>0</v>
      </c>
      <c r="L61" s="50">
        <f>L62+L63+L64</f>
        <v>0</v>
      </c>
      <c r="M61" s="50">
        <f>M62+M63+M64</f>
        <v>0</v>
      </c>
      <c r="N61" s="22">
        <v>0</v>
      </c>
      <c r="O61" s="50">
        <f>O62+O63+O64</f>
        <v>0</v>
      </c>
      <c r="P61" s="50">
        <f>P62+P63+P64</f>
        <v>0</v>
      </c>
      <c r="Q61" s="22">
        <v>0</v>
      </c>
      <c r="R61" s="50">
        <f>R62+R63+R64</f>
        <v>0</v>
      </c>
      <c r="S61" s="50">
        <f>S62+S63+S64</f>
        <v>0</v>
      </c>
      <c r="T61" s="22">
        <v>0</v>
      </c>
      <c r="U61" s="50">
        <f>U62+U63+U64</f>
        <v>0</v>
      </c>
      <c r="V61" s="50">
        <f>V62+V63+V64</f>
        <v>0</v>
      </c>
      <c r="W61" s="22">
        <v>0</v>
      </c>
      <c r="X61" s="50">
        <f>X62+X63+X64</f>
        <v>0</v>
      </c>
      <c r="Y61" s="50">
        <f>Y62+Y63+Y64</f>
        <v>0</v>
      </c>
      <c r="Z61" s="22">
        <v>0</v>
      </c>
      <c r="AA61" s="50">
        <f>AA62+AA63+AA64</f>
        <v>0</v>
      </c>
      <c r="AB61" s="104">
        <v>0</v>
      </c>
      <c r="AC61" s="50">
        <v>0</v>
      </c>
      <c r="AD61" s="50">
        <f>AD62+AD63+AD64</f>
        <v>695</v>
      </c>
      <c r="AE61" s="50">
        <f>AE62+AE63+AE64</f>
        <v>695</v>
      </c>
      <c r="AF61" s="50">
        <f t="shared" si="59"/>
        <v>100</v>
      </c>
      <c r="AG61" s="50">
        <f>AG62+AG63+AG64</f>
        <v>0</v>
      </c>
      <c r="AH61" s="50">
        <f>AH62+AH63+AH64</f>
        <v>0</v>
      </c>
      <c r="AI61" s="50">
        <v>0</v>
      </c>
      <c r="AJ61" s="50">
        <f t="shared" ref="AJ61:AR61" si="65">AJ62+AJ63+AJ64</f>
        <v>0</v>
      </c>
      <c r="AK61" s="50">
        <f t="shared" si="65"/>
        <v>0</v>
      </c>
      <c r="AL61" s="50">
        <f t="shared" si="65"/>
        <v>0</v>
      </c>
      <c r="AM61" s="50">
        <f t="shared" si="65"/>
        <v>0</v>
      </c>
      <c r="AN61" s="50">
        <f t="shared" si="65"/>
        <v>0</v>
      </c>
      <c r="AO61" s="50">
        <f t="shared" si="65"/>
        <v>0</v>
      </c>
      <c r="AP61" s="50">
        <f t="shared" si="65"/>
        <v>0</v>
      </c>
      <c r="AQ61" s="50">
        <f t="shared" si="65"/>
        <v>0</v>
      </c>
      <c r="AR61" s="50">
        <f t="shared" si="65"/>
        <v>0</v>
      </c>
      <c r="AS61" s="36" t="s">
        <v>66</v>
      </c>
      <c r="AT61" s="98"/>
    </row>
    <row r="62" s="15" customFormat="1" ht="26.100000000000001" customHeight="1">
      <c r="A62" s="105"/>
      <c r="B62" s="106"/>
      <c r="C62" s="13"/>
      <c r="D62" s="107"/>
      <c r="E62" s="42" t="s">
        <v>28</v>
      </c>
      <c r="F62" s="21">
        <f t="shared" si="26"/>
        <v>0</v>
      </c>
      <c r="G62" s="21">
        <f t="shared" si="26"/>
        <v>0</v>
      </c>
      <c r="H62" s="53">
        <v>0</v>
      </c>
      <c r="I62" s="51">
        <v>0</v>
      </c>
      <c r="J62" s="51">
        <v>0</v>
      </c>
      <c r="K62" s="22">
        <v>0</v>
      </c>
      <c r="L62" s="51">
        <v>0</v>
      </c>
      <c r="M62" s="51">
        <v>0</v>
      </c>
      <c r="N62" s="22">
        <v>0</v>
      </c>
      <c r="O62" s="51">
        <v>0</v>
      </c>
      <c r="P62" s="51">
        <v>0</v>
      </c>
      <c r="Q62" s="22">
        <v>0</v>
      </c>
      <c r="R62" s="51">
        <v>0</v>
      </c>
      <c r="S62" s="51">
        <v>0</v>
      </c>
      <c r="T62" s="22">
        <v>0</v>
      </c>
      <c r="U62" s="51">
        <v>0</v>
      </c>
      <c r="V62" s="51">
        <v>0</v>
      </c>
      <c r="W62" s="22">
        <v>0</v>
      </c>
      <c r="X62" s="51">
        <v>0</v>
      </c>
      <c r="Y62" s="51">
        <v>0</v>
      </c>
      <c r="Z62" s="22">
        <v>0</v>
      </c>
      <c r="AA62" s="51">
        <v>0</v>
      </c>
      <c r="AB62" s="104">
        <v>0</v>
      </c>
      <c r="AC62" s="104">
        <v>0</v>
      </c>
      <c r="AD62" s="51">
        <v>0</v>
      </c>
      <c r="AE62" s="51">
        <v>0</v>
      </c>
      <c r="AF62" s="51">
        <v>0</v>
      </c>
      <c r="AG62" s="51">
        <v>0</v>
      </c>
      <c r="AH62" s="51">
        <v>0</v>
      </c>
      <c r="AI62" s="51">
        <v>0</v>
      </c>
      <c r="AJ62" s="51">
        <v>0</v>
      </c>
      <c r="AK62" s="51">
        <v>0</v>
      </c>
      <c r="AL62" s="51">
        <v>0</v>
      </c>
      <c r="AM62" s="51">
        <v>0</v>
      </c>
      <c r="AN62" s="51">
        <v>0</v>
      </c>
      <c r="AO62" s="51">
        <v>0</v>
      </c>
      <c r="AP62" s="51">
        <v>0</v>
      </c>
      <c r="AQ62" s="51">
        <v>0</v>
      </c>
      <c r="AR62" s="51">
        <v>0</v>
      </c>
      <c r="AS62" s="41"/>
      <c r="AT62" s="108"/>
    </row>
    <row r="63" s="15" customFormat="1" ht="26.100000000000001" customHeight="1">
      <c r="A63" s="105"/>
      <c r="B63" s="106"/>
      <c r="C63" s="13"/>
      <c r="D63" s="107"/>
      <c r="E63" s="42" t="s">
        <v>29</v>
      </c>
      <c r="F63" s="21">
        <f t="shared" si="26"/>
        <v>486.5</v>
      </c>
      <c r="G63" s="21">
        <f t="shared" si="26"/>
        <v>486.5</v>
      </c>
      <c r="H63" s="53">
        <f t="shared" si="27"/>
        <v>100</v>
      </c>
      <c r="I63" s="51">
        <v>0</v>
      </c>
      <c r="J63" s="51">
        <v>0</v>
      </c>
      <c r="K63" s="22">
        <v>0</v>
      </c>
      <c r="L63" s="51">
        <v>0</v>
      </c>
      <c r="M63" s="51">
        <v>0</v>
      </c>
      <c r="N63" s="22">
        <v>0</v>
      </c>
      <c r="O63" s="51">
        <v>0</v>
      </c>
      <c r="P63" s="51">
        <v>0</v>
      </c>
      <c r="Q63" s="22">
        <v>0</v>
      </c>
      <c r="R63" s="51">
        <v>0</v>
      </c>
      <c r="S63" s="51">
        <v>0</v>
      </c>
      <c r="T63" s="22">
        <v>0</v>
      </c>
      <c r="U63" s="51">
        <v>0</v>
      </c>
      <c r="V63" s="51">
        <v>0</v>
      </c>
      <c r="W63" s="22">
        <v>0</v>
      </c>
      <c r="X63" s="51">
        <v>0</v>
      </c>
      <c r="Y63" s="51">
        <v>0</v>
      </c>
      <c r="Z63" s="22">
        <v>0</v>
      </c>
      <c r="AA63" s="51">
        <v>0</v>
      </c>
      <c r="AB63" s="104">
        <v>0</v>
      </c>
      <c r="AC63" s="104">
        <v>0</v>
      </c>
      <c r="AD63" s="51">
        <v>486.5</v>
      </c>
      <c r="AE63" s="51">
        <v>486.5</v>
      </c>
      <c r="AF63" s="51">
        <f t="shared" si="59"/>
        <v>100</v>
      </c>
      <c r="AG63" s="51">
        <v>0</v>
      </c>
      <c r="AH63" s="51">
        <v>0</v>
      </c>
      <c r="AI63" s="51">
        <v>0</v>
      </c>
      <c r="AJ63" s="51">
        <v>0</v>
      </c>
      <c r="AK63" s="51">
        <v>0</v>
      </c>
      <c r="AL63" s="51">
        <v>0</v>
      </c>
      <c r="AM63" s="51">
        <v>0</v>
      </c>
      <c r="AN63" s="51">
        <v>0</v>
      </c>
      <c r="AO63" s="51">
        <v>0</v>
      </c>
      <c r="AP63" s="51">
        <v>0</v>
      </c>
      <c r="AQ63" s="51">
        <v>0</v>
      </c>
      <c r="AR63" s="51">
        <v>0</v>
      </c>
      <c r="AS63" s="41"/>
      <c r="AT63" s="108"/>
    </row>
    <row r="64" s="15" customFormat="1" ht="26.100000000000001" customHeight="1">
      <c r="A64" s="105"/>
      <c r="B64" s="106"/>
      <c r="C64" s="13"/>
      <c r="D64" s="107"/>
      <c r="E64" s="42" t="s">
        <v>30</v>
      </c>
      <c r="F64" s="21">
        <f t="shared" si="26"/>
        <v>208.5</v>
      </c>
      <c r="G64" s="21">
        <f t="shared" si="26"/>
        <v>208.5</v>
      </c>
      <c r="H64" s="53">
        <f t="shared" si="27"/>
        <v>100</v>
      </c>
      <c r="I64" s="51">
        <v>0</v>
      </c>
      <c r="J64" s="51">
        <v>0</v>
      </c>
      <c r="K64" s="22">
        <v>0</v>
      </c>
      <c r="L64" s="51">
        <v>0</v>
      </c>
      <c r="M64" s="51">
        <v>0</v>
      </c>
      <c r="N64" s="22">
        <v>0</v>
      </c>
      <c r="O64" s="51">
        <v>0</v>
      </c>
      <c r="P64" s="51">
        <v>0</v>
      </c>
      <c r="Q64" s="22">
        <v>0</v>
      </c>
      <c r="R64" s="51">
        <v>0</v>
      </c>
      <c r="S64" s="51">
        <v>0</v>
      </c>
      <c r="T64" s="22">
        <v>0</v>
      </c>
      <c r="U64" s="51">
        <v>0</v>
      </c>
      <c r="V64" s="51">
        <v>0</v>
      </c>
      <c r="W64" s="22">
        <v>0</v>
      </c>
      <c r="X64" s="51">
        <v>0</v>
      </c>
      <c r="Y64" s="51">
        <v>0</v>
      </c>
      <c r="Z64" s="22">
        <v>0</v>
      </c>
      <c r="AA64" s="51">
        <v>0</v>
      </c>
      <c r="AB64" s="104">
        <v>0</v>
      </c>
      <c r="AC64" s="50">
        <v>0</v>
      </c>
      <c r="AD64" s="51">
        <v>208.5</v>
      </c>
      <c r="AE64" s="51">
        <v>208.5</v>
      </c>
      <c r="AF64" s="51">
        <f t="shared" si="59"/>
        <v>100</v>
      </c>
      <c r="AG64" s="51">
        <v>0</v>
      </c>
      <c r="AH64" s="51">
        <v>0</v>
      </c>
      <c r="AI64" s="51">
        <v>0</v>
      </c>
      <c r="AJ64" s="51">
        <v>0</v>
      </c>
      <c r="AK64" s="51">
        <v>0</v>
      </c>
      <c r="AL64" s="51">
        <v>0</v>
      </c>
      <c r="AM64" s="51">
        <v>0</v>
      </c>
      <c r="AN64" s="51">
        <v>0</v>
      </c>
      <c r="AO64" s="51">
        <v>0</v>
      </c>
      <c r="AP64" s="51">
        <v>0</v>
      </c>
      <c r="AQ64" s="51">
        <v>0</v>
      </c>
      <c r="AR64" s="51">
        <v>0</v>
      </c>
      <c r="AS64" s="41"/>
      <c r="AT64" s="108"/>
    </row>
    <row r="65" s="15" customFormat="1" ht="36.75" customHeight="1">
      <c r="A65" s="109"/>
      <c r="B65" s="110"/>
      <c r="C65" s="13"/>
      <c r="D65" s="111"/>
      <c r="E65" s="42" t="s">
        <v>31</v>
      </c>
      <c r="F65" s="21">
        <v>0</v>
      </c>
      <c r="G65" s="21">
        <v>0</v>
      </c>
      <c r="H65" s="21">
        <v>0</v>
      </c>
      <c r="I65" s="45">
        <v>0</v>
      </c>
      <c r="J65" s="45">
        <v>0</v>
      </c>
      <c r="K65" s="22">
        <v>0</v>
      </c>
      <c r="L65" s="45">
        <v>0</v>
      </c>
      <c r="M65" s="45">
        <v>0</v>
      </c>
      <c r="N65" s="22">
        <v>0</v>
      </c>
      <c r="O65" s="45">
        <v>0</v>
      </c>
      <c r="P65" s="45">
        <v>0</v>
      </c>
      <c r="Q65" s="22">
        <v>0</v>
      </c>
      <c r="R65" s="45">
        <v>0</v>
      </c>
      <c r="S65" s="45">
        <v>0</v>
      </c>
      <c r="T65" s="22">
        <v>0</v>
      </c>
      <c r="U65" s="45">
        <v>0</v>
      </c>
      <c r="V65" s="45">
        <v>0</v>
      </c>
      <c r="W65" s="22">
        <v>0</v>
      </c>
      <c r="X65" s="45">
        <v>0</v>
      </c>
      <c r="Y65" s="45">
        <v>0</v>
      </c>
      <c r="Z65" s="22">
        <v>0</v>
      </c>
      <c r="AA65" s="45">
        <v>0</v>
      </c>
      <c r="AB65" s="21">
        <v>0</v>
      </c>
      <c r="AC65" s="21">
        <v>0</v>
      </c>
      <c r="AD65" s="45">
        <v>0</v>
      </c>
      <c r="AE65" s="45">
        <v>0</v>
      </c>
      <c r="AF65" s="45">
        <v>0</v>
      </c>
      <c r="AG65" s="45">
        <v>0</v>
      </c>
      <c r="AH65" s="45">
        <v>0</v>
      </c>
      <c r="AI65" s="45">
        <v>0</v>
      </c>
      <c r="AJ65" s="45">
        <v>0</v>
      </c>
      <c r="AK65" s="45">
        <v>0</v>
      </c>
      <c r="AL65" s="45">
        <v>0</v>
      </c>
      <c r="AM65" s="45">
        <v>0</v>
      </c>
      <c r="AN65" s="45">
        <v>0</v>
      </c>
      <c r="AO65" s="45">
        <v>0</v>
      </c>
      <c r="AP65" s="45">
        <v>0</v>
      </c>
      <c r="AQ65" s="45">
        <v>0</v>
      </c>
      <c r="AR65" s="45">
        <v>0</v>
      </c>
      <c r="AS65" s="48"/>
      <c r="AT65" s="112"/>
    </row>
    <row r="66" s="34" customFormat="1" ht="54" hidden="1" customHeight="1">
      <c r="A66" s="52"/>
      <c r="B66" s="57"/>
      <c r="C66" s="36"/>
      <c r="D66" s="13"/>
      <c r="E66" s="20"/>
      <c r="F66" s="21"/>
      <c r="G66" s="21"/>
      <c r="H66" s="53"/>
      <c r="I66" s="50"/>
      <c r="J66" s="50"/>
      <c r="K66" s="22" t="e">
        <f t="shared" ref="K66:K91" si="66">J66/I66*100</f>
        <v>#DIV/0!</v>
      </c>
      <c r="L66" s="50"/>
      <c r="M66" s="50"/>
      <c r="N66" s="50"/>
      <c r="O66" s="50"/>
      <c r="P66" s="50"/>
      <c r="Q66" s="50"/>
      <c r="R66" s="99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36"/>
      <c r="AT66" s="38"/>
    </row>
    <row r="67" s="34" customFormat="1" ht="30.75" hidden="1" customHeight="1">
      <c r="A67" s="54"/>
      <c r="B67" s="79"/>
      <c r="C67" s="41"/>
      <c r="D67" s="13"/>
      <c r="E67" s="42"/>
      <c r="F67" s="21"/>
      <c r="G67" s="21"/>
      <c r="H67" s="53"/>
      <c r="I67" s="51"/>
      <c r="J67" s="51"/>
      <c r="K67" s="22" t="e">
        <f t="shared" si="66"/>
        <v>#DIV/0!</v>
      </c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0"/>
      <c r="AQ67" s="50"/>
      <c r="AR67" s="50"/>
      <c r="AS67" s="41"/>
      <c r="AT67" s="46"/>
    </row>
    <row r="68" s="39" customFormat="1" ht="39.75" hidden="1" customHeight="1">
      <c r="A68" s="54"/>
      <c r="B68" s="79"/>
      <c r="C68" s="41"/>
      <c r="D68" s="13"/>
      <c r="E68" s="42"/>
      <c r="F68" s="21"/>
      <c r="G68" s="21"/>
      <c r="H68" s="53"/>
      <c r="I68" s="51"/>
      <c r="J68" s="51"/>
      <c r="K68" s="22" t="e">
        <f t="shared" si="66"/>
        <v>#DIV/0!</v>
      </c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41"/>
      <c r="AT68" s="46"/>
    </row>
    <row r="69" s="39" customFormat="1" ht="42.75" hidden="1" customHeight="1">
      <c r="A69" s="54"/>
      <c r="B69" s="79"/>
      <c r="C69" s="41"/>
      <c r="D69" s="13"/>
      <c r="E69" s="42"/>
      <c r="F69" s="21"/>
      <c r="G69" s="21"/>
      <c r="H69" s="53"/>
      <c r="I69" s="51"/>
      <c r="J69" s="51"/>
      <c r="K69" s="22" t="e">
        <f t="shared" si="66"/>
        <v>#DIV/0!</v>
      </c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45"/>
      <c r="AB69" s="51"/>
      <c r="AC69" s="51"/>
      <c r="AD69" s="45"/>
      <c r="AE69" s="51"/>
      <c r="AF69" s="51"/>
      <c r="AG69" s="45"/>
      <c r="AH69" s="51"/>
      <c r="AI69" s="51"/>
      <c r="AJ69" s="45"/>
      <c r="AK69" s="51"/>
      <c r="AL69" s="51"/>
      <c r="AM69" s="45"/>
      <c r="AN69" s="51"/>
      <c r="AO69" s="51"/>
      <c r="AP69" s="45"/>
      <c r="AQ69" s="51"/>
      <c r="AR69" s="51"/>
      <c r="AS69" s="48"/>
      <c r="AT69" s="49"/>
    </row>
    <row r="70" s="39" customFormat="1" ht="42.75" hidden="1" customHeight="1">
      <c r="A70" s="56"/>
      <c r="B70" s="82"/>
      <c r="C70" s="48"/>
      <c r="D70" s="13"/>
      <c r="E70" s="42"/>
      <c r="F70" s="21"/>
      <c r="G70" s="21"/>
      <c r="H70" s="21"/>
      <c r="I70" s="21"/>
      <c r="J70" s="21"/>
      <c r="K70" s="22" t="e">
        <f t="shared" si="66"/>
        <v>#DIV/0!</v>
      </c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41"/>
      <c r="AT70" s="46"/>
    </row>
    <row r="71" s="34" customFormat="1" ht="66" hidden="1" customHeight="1">
      <c r="A71" s="52"/>
      <c r="B71" s="57"/>
      <c r="C71" s="36"/>
      <c r="D71" s="13"/>
      <c r="E71" s="20"/>
      <c r="F71" s="21"/>
      <c r="G71" s="21"/>
      <c r="H71" s="21"/>
      <c r="I71" s="50"/>
      <c r="J71" s="50"/>
      <c r="K71" s="22" t="e">
        <f t="shared" si="66"/>
        <v>#DIV/0!</v>
      </c>
      <c r="L71" s="50"/>
      <c r="M71" s="50"/>
      <c r="N71" s="50"/>
      <c r="O71" s="50"/>
      <c r="P71" s="50"/>
      <c r="Q71" s="50"/>
      <c r="R71" s="99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113"/>
      <c r="AT71" s="38"/>
    </row>
    <row r="72" s="34" customFormat="1" ht="40.5" hidden="1" customHeight="1">
      <c r="A72" s="54"/>
      <c r="B72" s="79"/>
      <c r="C72" s="41"/>
      <c r="D72" s="13"/>
      <c r="E72" s="42"/>
      <c r="F72" s="21"/>
      <c r="G72" s="21"/>
      <c r="H72" s="21"/>
      <c r="I72" s="51"/>
      <c r="J72" s="51"/>
      <c r="K72" s="22" t="e">
        <f t="shared" si="66"/>
        <v>#DIV/0!</v>
      </c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1"/>
      <c r="AP72" s="51"/>
      <c r="AQ72" s="50"/>
      <c r="AR72" s="50"/>
      <c r="AS72" s="114"/>
      <c r="AT72" s="46"/>
    </row>
    <row r="73" s="39" customFormat="1" ht="36" hidden="1" customHeight="1">
      <c r="A73" s="54"/>
      <c r="B73" s="79"/>
      <c r="C73" s="41"/>
      <c r="D73" s="13"/>
      <c r="E73" s="42"/>
      <c r="F73" s="21"/>
      <c r="G73" s="21"/>
      <c r="H73" s="21"/>
      <c r="I73" s="51"/>
      <c r="J73" s="51"/>
      <c r="K73" s="22" t="e">
        <f t="shared" si="66"/>
        <v>#DIV/0!</v>
      </c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114"/>
      <c r="AT73" s="46"/>
    </row>
    <row r="74" s="39" customFormat="1" ht="26.100000000000001" hidden="1" customHeight="1">
      <c r="A74" s="54"/>
      <c r="B74" s="79"/>
      <c r="C74" s="41"/>
      <c r="D74" s="13"/>
      <c r="E74" s="42"/>
      <c r="F74" s="21"/>
      <c r="G74" s="21"/>
      <c r="H74" s="21"/>
      <c r="I74" s="51"/>
      <c r="J74" s="51"/>
      <c r="K74" s="22" t="e">
        <f t="shared" si="66"/>
        <v>#DIV/0!</v>
      </c>
      <c r="L74" s="51"/>
      <c r="M74" s="51"/>
      <c r="N74" s="51"/>
      <c r="O74" s="51"/>
      <c r="P74" s="51"/>
      <c r="Q74" s="51"/>
      <c r="R74" s="100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115"/>
      <c r="AT74" s="49"/>
    </row>
    <row r="75" s="39" customFormat="1" ht="40.5" hidden="1" customHeight="1">
      <c r="A75" s="56"/>
      <c r="B75" s="82"/>
      <c r="C75" s="48"/>
      <c r="D75" s="36"/>
      <c r="E75" s="42"/>
      <c r="F75" s="21"/>
      <c r="G75" s="21"/>
      <c r="H75" s="21"/>
      <c r="I75" s="21"/>
      <c r="J75" s="21"/>
      <c r="K75" s="22" t="e">
        <f t="shared" si="66"/>
        <v>#DIV/0!</v>
      </c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51"/>
      <c r="AR75" s="51"/>
      <c r="AS75" s="114"/>
      <c r="AT75" s="46"/>
    </row>
    <row r="76" s="34" customFormat="1" ht="26.100000000000001" hidden="1" customHeight="1">
      <c r="A76" s="84"/>
      <c r="B76" s="116"/>
      <c r="C76" s="13"/>
      <c r="D76" s="87"/>
      <c r="E76" s="20"/>
      <c r="F76" s="21"/>
      <c r="G76" s="21"/>
      <c r="H76" s="21"/>
      <c r="I76" s="50"/>
      <c r="J76" s="50"/>
      <c r="K76" s="22" t="e">
        <f t="shared" si="66"/>
        <v>#DIV/0!</v>
      </c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36"/>
      <c r="AT76" s="78"/>
    </row>
    <row r="77" s="34" customFormat="1" ht="26.100000000000001" hidden="1" customHeight="1">
      <c r="A77" s="84"/>
      <c r="B77" s="116"/>
      <c r="C77" s="13"/>
      <c r="D77" s="117"/>
      <c r="E77" s="42"/>
      <c r="F77" s="21"/>
      <c r="G77" s="21"/>
      <c r="H77" s="21"/>
      <c r="I77" s="51"/>
      <c r="J77" s="51"/>
      <c r="K77" s="22" t="e">
        <f t="shared" si="66"/>
        <v>#DIV/0!</v>
      </c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51"/>
      <c r="AS77" s="41"/>
      <c r="AT77" s="81"/>
    </row>
    <row r="78" s="39" customFormat="1" ht="26.100000000000001" hidden="1" customHeight="1">
      <c r="A78" s="84"/>
      <c r="B78" s="116"/>
      <c r="C78" s="13"/>
      <c r="D78" s="117"/>
      <c r="E78" s="42"/>
      <c r="F78" s="21"/>
      <c r="G78" s="21"/>
      <c r="H78" s="21"/>
      <c r="I78" s="51"/>
      <c r="J78" s="51"/>
      <c r="K78" s="22" t="e">
        <f t="shared" si="66"/>
        <v>#DIV/0!</v>
      </c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1"/>
      <c r="AQ78" s="51"/>
      <c r="AR78" s="51"/>
      <c r="AS78" s="41"/>
      <c r="AT78" s="81"/>
    </row>
    <row r="79" s="39" customFormat="1" ht="26.100000000000001" hidden="1" customHeight="1">
      <c r="A79" s="84"/>
      <c r="B79" s="116"/>
      <c r="C79" s="13"/>
      <c r="D79" s="118"/>
      <c r="E79" s="42"/>
      <c r="F79" s="21"/>
      <c r="G79" s="21"/>
      <c r="H79" s="21"/>
      <c r="I79" s="51"/>
      <c r="J79" s="51"/>
      <c r="K79" s="22" t="e">
        <f t="shared" si="66"/>
        <v>#DIV/0!</v>
      </c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51"/>
      <c r="AQ79" s="51"/>
      <c r="AR79" s="51"/>
      <c r="AS79" s="48"/>
      <c r="AT79" s="83"/>
    </row>
    <row r="80" s="39" customFormat="1" ht="39.75" hidden="1" customHeight="1">
      <c r="A80" s="84"/>
      <c r="B80" s="116"/>
      <c r="C80" s="13"/>
      <c r="D80" s="117"/>
      <c r="E80" s="42"/>
      <c r="F80" s="21"/>
      <c r="G80" s="21"/>
      <c r="H80" s="21"/>
      <c r="I80" s="21"/>
      <c r="J80" s="21"/>
      <c r="K80" s="22" t="e">
        <f t="shared" si="66"/>
        <v>#DIV/0!</v>
      </c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51"/>
      <c r="AR80" s="51"/>
      <c r="AS80" s="48"/>
      <c r="AT80" s="83"/>
    </row>
    <row r="81" s="34" customFormat="1" ht="26.100000000000001" hidden="1" customHeight="1">
      <c r="A81" s="84"/>
      <c r="B81" s="116"/>
      <c r="C81" s="13"/>
      <c r="D81" s="87"/>
      <c r="E81" s="58"/>
      <c r="F81" s="21"/>
      <c r="G81" s="21"/>
      <c r="H81" s="21"/>
      <c r="I81" s="21"/>
      <c r="J81" s="21"/>
      <c r="K81" s="22" t="e">
        <f t="shared" si="66"/>
        <v>#DIV/0!</v>
      </c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50"/>
      <c r="AR81" s="50"/>
      <c r="AS81" s="36"/>
      <c r="AT81" s="78"/>
    </row>
    <row r="82" s="34" customFormat="1" ht="26.100000000000001" hidden="1" customHeight="1">
      <c r="A82" s="84"/>
      <c r="B82" s="116"/>
      <c r="C82" s="13"/>
      <c r="D82" s="117"/>
      <c r="E82" s="65"/>
      <c r="F82" s="21"/>
      <c r="G82" s="21"/>
      <c r="H82" s="21"/>
      <c r="I82" s="21"/>
      <c r="J82" s="21"/>
      <c r="K82" s="22" t="e">
        <f t="shared" si="66"/>
        <v>#DIV/0!</v>
      </c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51"/>
      <c r="AR82" s="51"/>
      <c r="AS82" s="41"/>
      <c r="AT82" s="81"/>
    </row>
    <row r="83" s="39" customFormat="1" ht="26.100000000000001" hidden="1" customHeight="1">
      <c r="A83" s="84"/>
      <c r="B83" s="116"/>
      <c r="C83" s="13"/>
      <c r="D83" s="117"/>
      <c r="E83" s="65"/>
      <c r="F83" s="21"/>
      <c r="G83" s="21"/>
      <c r="H83" s="21"/>
      <c r="I83" s="21"/>
      <c r="J83" s="21"/>
      <c r="K83" s="22" t="e">
        <f t="shared" si="66"/>
        <v>#DIV/0!</v>
      </c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51"/>
      <c r="AR83" s="51"/>
      <c r="AS83" s="41"/>
      <c r="AT83" s="81"/>
    </row>
    <row r="84" s="39" customFormat="1" ht="26.100000000000001" hidden="1" customHeight="1">
      <c r="A84" s="84"/>
      <c r="B84" s="116"/>
      <c r="C84" s="13"/>
      <c r="D84" s="118"/>
      <c r="E84" s="65"/>
      <c r="F84" s="21"/>
      <c r="G84" s="21"/>
      <c r="H84" s="21"/>
      <c r="I84" s="21"/>
      <c r="J84" s="21"/>
      <c r="K84" s="22" t="e">
        <f t="shared" si="66"/>
        <v>#DIV/0!</v>
      </c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51"/>
      <c r="AR84" s="51"/>
      <c r="AS84" s="41"/>
      <c r="AT84" s="81"/>
    </row>
    <row r="85" s="39" customFormat="1" ht="39.75" hidden="1" customHeight="1">
      <c r="A85" s="84"/>
      <c r="B85" s="116"/>
      <c r="C85" s="13"/>
      <c r="D85" s="117"/>
      <c r="E85" s="72"/>
      <c r="F85" s="21"/>
      <c r="G85" s="21"/>
      <c r="H85" s="21"/>
      <c r="I85" s="21"/>
      <c r="J85" s="21"/>
      <c r="K85" s="22" t="e">
        <f t="shared" si="66"/>
        <v>#DIV/0!</v>
      </c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51"/>
      <c r="AR85" s="51"/>
      <c r="AS85" s="48"/>
      <c r="AT85" s="83"/>
    </row>
    <row r="86" s="119" customFormat="1" ht="30" customHeight="1">
      <c r="A86" s="120" t="s">
        <v>67</v>
      </c>
      <c r="B86" s="121"/>
      <c r="C86" s="121"/>
      <c r="D86" s="122"/>
      <c r="E86" s="20" t="s">
        <v>27</v>
      </c>
      <c r="F86" s="22">
        <f t="shared" ref="F86:G90" si="67">F6+F46</f>
        <v>269695.6999999999</v>
      </c>
      <c r="G86" s="22">
        <f t="shared" si="67"/>
        <v>269695.59999999998</v>
      </c>
      <c r="H86" s="22">
        <f t="shared" ref="H75:H91" si="68">G86/F86*100</f>
        <v>99.999962921173775</v>
      </c>
      <c r="I86" s="22">
        <f t="shared" ref="I86:J90" si="69">I6+I46</f>
        <v>4591.3000000000002</v>
      </c>
      <c r="J86" s="22">
        <f>J6+J46</f>
        <v>3657.3999999999996</v>
      </c>
      <c r="K86" s="22">
        <f t="shared" si="66"/>
        <v>79.659355738026264</v>
      </c>
      <c r="L86" s="22">
        <f t="shared" ref="L86:M90" si="70">L6+L46</f>
        <v>23412.299999999999</v>
      </c>
      <c r="M86" s="22">
        <f t="shared" si="70"/>
        <v>21806.399999999998</v>
      </c>
      <c r="N86" s="22">
        <f>M86/L86*100</f>
        <v>93.140784972001882</v>
      </c>
      <c r="O86" s="22">
        <f t="shared" ref="O86:P90" si="71">O6+O46</f>
        <v>19138</v>
      </c>
      <c r="P86" s="22">
        <f t="shared" si="71"/>
        <v>16799.5</v>
      </c>
      <c r="Q86" s="22">
        <f t="shared" ref="Q77:Q89" si="72">P86/O86*100</f>
        <v>87.780854843766335</v>
      </c>
      <c r="R86" s="22">
        <f t="shared" ref="R86:S90" si="73">R6+R46</f>
        <v>25098.300000000003</v>
      </c>
      <c r="S86" s="22">
        <f t="shared" si="73"/>
        <v>25380.399999999998</v>
      </c>
      <c r="T86" s="22">
        <f t="shared" si="61"/>
        <v>101.12398050864</v>
      </c>
      <c r="U86" s="22">
        <f t="shared" ref="U86:V90" si="74">U6+U46</f>
        <v>29253.799999999999</v>
      </c>
      <c r="V86" s="22">
        <f t="shared" si="74"/>
        <v>27762</v>
      </c>
      <c r="W86" s="22">
        <f t="shared" ref="W77:W96" si="75">V86/U86*100</f>
        <v>94.900491560070833</v>
      </c>
      <c r="X86" s="22">
        <f t="shared" ref="X86:Y90" si="76">X6+X46</f>
        <v>28825.700000000012</v>
      </c>
      <c r="Y86" s="22">
        <f t="shared" si="76"/>
        <v>28770.599999999999</v>
      </c>
      <c r="Z86" s="22">
        <f t="shared" si="58"/>
        <v>99.808851129374091</v>
      </c>
      <c r="AA86" s="22">
        <f t="shared" ref="AA86:AA89" si="77">AA6+AA46</f>
        <v>27116</v>
      </c>
      <c r="AB86" s="22">
        <f t="shared" ref="AB86:AB89" si="78">AB6+AB46+AB61</f>
        <v>28072.299999999999</v>
      </c>
      <c r="AC86" s="22">
        <f t="shared" ref="AC77:AC89" si="79">AB86/AA86*100</f>
        <v>103.52670010326005</v>
      </c>
      <c r="AD86" s="22">
        <f t="shared" ref="AD86:AD89" si="80">AD6+AD46</f>
        <v>13714.799999999999</v>
      </c>
      <c r="AE86" s="22">
        <f t="shared" ref="AE86:AE89" si="81">AE6+AE46+AE61</f>
        <v>14454.5</v>
      </c>
      <c r="AF86" s="22">
        <f t="shared" si="59"/>
        <v>105.39344357919911</v>
      </c>
      <c r="AG86" s="22">
        <f t="shared" ref="AG86:AP89" si="82">AG6+AG46</f>
        <v>13144.300000000001</v>
      </c>
      <c r="AH86" s="22">
        <f t="shared" si="82"/>
        <v>14508.4</v>
      </c>
      <c r="AI86" s="22">
        <f t="shared" si="82"/>
        <v>106.77099579285316</v>
      </c>
      <c r="AJ86" s="22">
        <f t="shared" si="82"/>
        <v>24999.999999999996</v>
      </c>
      <c r="AK86" s="22">
        <f t="shared" si="82"/>
        <v>24865.800000000003</v>
      </c>
      <c r="AL86" s="22">
        <f>AK86/AJ86*100</f>
        <v>99.463200000000029</v>
      </c>
      <c r="AM86" s="22">
        <f t="shared" si="82"/>
        <v>17462.900000000001</v>
      </c>
      <c r="AN86" s="22">
        <f t="shared" si="82"/>
        <v>17532.800000000003</v>
      </c>
      <c r="AO86" s="22">
        <f>AN86/AM86*100</f>
        <v>100.40027715900568</v>
      </c>
      <c r="AP86" s="22">
        <f t="shared" si="82"/>
        <v>42938.299999999901</v>
      </c>
      <c r="AQ86" s="22">
        <f t="shared" ref="AQ86:AQ89" si="83">AQ6+AQ46+AQ61</f>
        <v>46780.5</v>
      </c>
      <c r="AR86" s="22">
        <f>AQ86/AP86*100</f>
        <v>108.94818844714418</v>
      </c>
      <c r="AS86" s="94"/>
      <c r="AT86" s="94"/>
    </row>
    <row r="87" s="119" customFormat="1" ht="30" customHeight="1">
      <c r="A87" s="123"/>
      <c r="B87" s="124"/>
      <c r="C87" s="124"/>
      <c r="D87" s="125"/>
      <c r="E87" s="28" t="s">
        <v>28</v>
      </c>
      <c r="F87" s="22">
        <f t="shared" si="67"/>
        <v>67.200000000000003</v>
      </c>
      <c r="G87" s="22">
        <f t="shared" si="67"/>
        <v>67.200000000000003</v>
      </c>
      <c r="H87" s="22">
        <f t="shared" si="68"/>
        <v>100</v>
      </c>
      <c r="I87" s="22">
        <f t="shared" si="69"/>
        <v>0</v>
      </c>
      <c r="J87" s="22">
        <f t="shared" si="69"/>
        <v>0</v>
      </c>
      <c r="K87" s="22">
        <v>0</v>
      </c>
      <c r="L87" s="22">
        <f t="shared" si="70"/>
        <v>0</v>
      </c>
      <c r="M87" s="22">
        <f t="shared" si="70"/>
        <v>0</v>
      </c>
      <c r="N87" s="22">
        <v>0</v>
      </c>
      <c r="O87" s="22">
        <f t="shared" si="71"/>
        <v>0</v>
      </c>
      <c r="P87" s="22">
        <f t="shared" si="71"/>
        <v>0</v>
      </c>
      <c r="Q87" s="22">
        <v>0</v>
      </c>
      <c r="R87" s="22">
        <f t="shared" si="73"/>
        <v>0</v>
      </c>
      <c r="S87" s="22">
        <f t="shared" si="73"/>
        <v>0</v>
      </c>
      <c r="T87" s="22">
        <v>0</v>
      </c>
      <c r="U87" s="22">
        <f t="shared" si="74"/>
        <v>0</v>
      </c>
      <c r="V87" s="22">
        <f t="shared" si="74"/>
        <v>0</v>
      </c>
      <c r="W87" s="22">
        <v>0</v>
      </c>
      <c r="X87" s="22">
        <f t="shared" si="76"/>
        <v>67.200000000000003</v>
      </c>
      <c r="Y87" s="22">
        <f t="shared" si="76"/>
        <v>67.200000000000003</v>
      </c>
      <c r="Z87" s="22">
        <f t="shared" si="58"/>
        <v>100</v>
      </c>
      <c r="AA87" s="22">
        <f t="shared" si="77"/>
        <v>0</v>
      </c>
      <c r="AB87" s="22">
        <f t="shared" si="78"/>
        <v>0</v>
      </c>
      <c r="AC87" s="22">
        <v>0</v>
      </c>
      <c r="AD87" s="22">
        <f t="shared" si="80"/>
        <v>0</v>
      </c>
      <c r="AE87" s="22">
        <f t="shared" si="81"/>
        <v>0</v>
      </c>
      <c r="AF87" s="22">
        <v>0</v>
      </c>
      <c r="AG87" s="22">
        <f t="shared" si="82"/>
        <v>0</v>
      </c>
      <c r="AH87" s="22">
        <f t="shared" si="82"/>
        <v>0</v>
      </c>
      <c r="AI87" s="22">
        <f t="shared" si="82"/>
        <v>0</v>
      </c>
      <c r="AJ87" s="22">
        <f t="shared" si="82"/>
        <v>0</v>
      </c>
      <c r="AK87" s="22">
        <f t="shared" si="82"/>
        <v>0</v>
      </c>
      <c r="AL87" s="22">
        <v>0</v>
      </c>
      <c r="AM87" s="22">
        <f t="shared" si="82"/>
        <v>0</v>
      </c>
      <c r="AN87" s="22">
        <f t="shared" si="82"/>
        <v>0</v>
      </c>
      <c r="AO87" s="22">
        <v>0</v>
      </c>
      <c r="AP87" s="22">
        <f t="shared" si="82"/>
        <v>0</v>
      </c>
      <c r="AQ87" s="22">
        <f t="shared" si="83"/>
        <v>0</v>
      </c>
      <c r="AR87" s="22">
        <v>0</v>
      </c>
      <c r="AS87" s="94"/>
      <c r="AT87" s="94"/>
    </row>
    <row r="88" s="119" customFormat="1" ht="30" customHeight="1">
      <c r="A88" s="123"/>
      <c r="B88" s="124"/>
      <c r="C88" s="124"/>
      <c r="D88" s="125"/>
      <c r="E88" s="28" t="s">
        <v>68</v>
      </c>
      <c r="F88" s="22">
        <f t="shared" si="67"/>
        <v>2395.5999999999999</v>
      </c>
      <c r="G88" s="22">
        <f t="shared" si="67"/>
        <v>2395.5999999999999</v>
      </c>
      <c r="H88" s="22">
        <f t="shared" si="68"/>
        <v>100</v>
      </c>
      <c r="I88" s="22">
        <f t="shared" si="69"/>
        <v>0</v>
      </c>
      <c r="J88" s="22">
        <f t="shared" si="69"/>
        <v>0</v>
      </c>
      <c r="K88" s="22">
        <v>0</v>
      </c>
      <c r="L88" s="22">
        <f t="shared" si="70"/>
        <v>156.30000000000001</v>
      </c>
      <c r="M88" s="22">
        <f t="shared" si="70"/>
        <v>8.6999999999999993</v>
      </c>
      <c r="N88" s="22">
        <v>0</v>
      </c>
      <c r="O88" s="22">
        <f t="shared" si="71"/>
        <v>498.20000000000005</v>
      </c>
      <c r="P88" s="22">
        <f t="shared" si="71"/>
        <v>8.5999999999999996</v>
      </c>
      <c r="Q88" s="22">
        <f t="shared" si="72"/>
        <v>1.7262143717382574</v>
      </c>
      <c r="R88" s="22">
        <f t="shared" si="73"/>
        <v>58.700000000001012</v>
      </c>
      <c r="S88" s="22">
        <f t="shared" si="73"/>
        <v>541</v>
      </c>
      <c r="T88" s="22">
        <f t="shared" si="61"/>
        <v>921.63543441224988</v>
      </c>
      <c r="U88" s="22">
        <f t="shared" si="74"/>
        <v>571.49999999999898</v>
      </c>
      <c r="V88" s="22">
        <f t="shared" si="74"/>
        <v>167.5</v>
      </c>
      <c r="W88" s="22">
        <f t="shared" si="75"/>
        <v>29.308836395450623</v>
      </c>
      <c r="X88" s="22">
        <f t="shared" si="76"/>
        <v>162.09999999999991</v>
      </c>
      <c r="Y88" s="22">
        <f t="shared" si="76"/>
        <v>90.799999999999883</v>
      </c>
      <c r="Z88" s="22">
        <f t="shared" si="58"/>
        <v>56.014805675508903</v>
      </c>
      <c r="AA88" s="22">
        <f t="shared" si="77"/>
        <v>8.6999999999999993</v>
      </c>
      <c r="AB88" s="22">
        <f t="shared" si="78"/>
        <v>218.69999999999999</v>
      </c>
      <c r="AC88" s="22">
        <f t="shared" si="79"/>
        <v>2513.7931034482758</v>
      </c>
      <c r="AD88" s="22">
        <f t="shared" si="80"/>
        <v>519.60000000000002</v>
      </c>
      <c r="AE88" s="22">
        <f t="shared" si="81"/>
        <v>1281.7</v>
      </c>
      <c r="AF88" s="22">
        <f t="shared" si="59"/>
        <v>246.67051578137028</v>
      </c>
      <c r="AG88" s="22">
        <f t="shared" si="82"/>
        <v>8.6999999999999993</v>
      </c>
      <c r="AH88" s="22">
        <f t="shared" si="82"/>
        <v>33.100000000000001</v>
      </c>
      <c r="AI88" s="22">
        <f t="shared" si="82"/>
        <v>380.45977011494256</v>
      </c>
      <c r="AJ88" s="22">
        <f t="shared" si="82"/>
        <v>266.10000000000002</v>
      </c>
      <c r="AK88" s="22">
        <f t="shared" si="82"/>
        <v>216.09999999999999</v>
      </c>
      <c r="AL88" s="22">
        <f t="shared" ref="AL88:AL89" si="84">AK88/AJ88*100</f>
        <v>81.210071401728669</v>
      </c>
      <c r="AM88" s="22">
        <f t="shared" si="82"/>
        <v>138.69999999999999</v>
      </c>
      <c r="AN88" s="22">
        <f t="shared" si="82"/>
        <v>8.6999999999999993</v>
      </c>
      <c r="AO88" s="22">
        <f t="shared" ref="AO88:AO89" si="85">AN88/AM88*100</f>
        <v>6.2725306416726747</v>
      </c>
      <c r="AP88" s="22">
        <f t="shared" si="82"/>
        <v>7</v>
      </c>
      <c r="AQ88" s="22">
        <f t="shared" si="83"/>
        <v>307.19999999999999</v>
      </c>
      <c r="AR88" s="22">
        <v>0</v>
      </c>
      <c r="AS88" s="94"/>
      <c r="AT88" s="94"/>
    </row>
    <row r="89" s="119" customFormat="1" ht="30" customHeight="1">
      <c r="A89" s="123"/>
      <c r="B89" s="124"/>
      <c r="C89" s="124"/>
      <c r="D89" s="125"/>
      <c r="E89" s="28" t="s">
        <v>30</v>
      </c>
      <c r="F89" s="22">
        <f t="shared" si="67"/>
        <v>267232.89999999997</v>
      </c>
      <c r="G89" s="22">
        <f t="shared" si="67"/>
        <v>267232.79999999999</v>
      </c>
      <c r="H89" s="22">
        <f t="shared" si="68"/>
        <v>99.999962579457858</v>
      </c>
      <c r="I89" s="22">
        <f t="shared" si="69"/>
        <v>4591.3000000000002</v>
      </c>
      <c r="J89" s="22">
        <f t="shared" si="69"/>
        <v>3657.3999999999996</v>
      </c>
      <c r="K89" s="22">
        <f t="shared" si="66"/>
        <v>79.659355738026264</v>
      </c>
      <c r="L89" s="22">
        <f t="shared" si="70"/>
        <v>23256</v>
      </c>
      <c r="M89" s="22">
        <f t="shared" si="70"/>
        <v>21797.700000000001</v>
      </c>
      <c r="N89" s="22">
        <f>M89/L89*100</f>
        <v>93.729360165118678</v>
      </c>
      <c r="O89" s="22">
        <f t="shared" si="71"/>
        <v>18639.799999999999</v>
      </c>
      <c r="P89" s="22">
        <f t="shared" si="71"/>
        <v>16790.900000000001</v>
      </c>
      <c r="Q89" s="22">
        <f t="shared" si="72"/>
        <v>90.080902155602544</v>
      </c>
      <c r="R89" s="22">
        <f t="shared" si="73"/>
        <v>25039.600000000002</v>
      </c>
      <c r="S89" s="22">
        <f t="shared" si="73"/>
        <v>24839.400000000001</v>
      </c>
      <c r="T89" s="22">
        <f t="shared" si="61"/>
        <v>99.200466461125572</v>
      </c>
      <c r="U89" s="22">
        <f t="shared" si="74"/>
        <v>28682.300000000003</v>
      </c>
      <c r="V89" s="22">
        <f t="shared" si="74"/>
        <v>27594.5</v>
      </c>
      <c r="W89" s="22">
        <f t="shared" si="75"/>
        <v>96.207417117874087</v>
      </c>
      <c r="X89" s="22">
        <f t="shared" si="76"/>
        <v>28596.400000000009</v>
      </c>
      <c r="Y89" s="22">
        <f t="shared" si="76"/>
        <v>28612.599999999999</v>
      </c>
      <c r="Z89" s="22">
        <f t="shared" si="58"/>
        <v>100.05665048747392</v>
      </c>
      <c r="AA89" s="22">
        <f t="shared" si="77"/>
        <v>27107.299999999999</v>
      </c>
      <c r="AB89" s="22">
        <f t="shared" si="78"/>
        <v>27853.599999999999</v>
      </c>
      <c r="AC89" s="22">
        <f t="shared" si="79"/>
        <v>102.75313291991456</v>
      </c>
      <c r="AD89" s="22">
        <f t="shared" si="80"/>
        <v>13195.199999999999</v>
      </c>
      <c r="AE89" s="22">
        <f t="shared" si="81"/>
        <v>13172.799999999999</v>
      </c>
      <c r="AF89" s="22">
        <f t="shared" si="59"/>
        <v>99.830241299866614</v>
      </c>
      <c r="AG89" s="22">
        <f t="shared" si="82"/>
        <v>13135.6</v>
      </c>
      <c r="AH89" s="22">
        <f t="shared" si="82"/>
        <v>14475.299999999999</v>
      </c>
      <c r="AI89" s="22">
        <f t="shared" si="82"/>
        <v>106.58972563110933</v>
      </c>
      <c r="AJ89" s="22">
        <f t="shared" si="82"/>
        <v>24733.899999999994</v>
      </c>
      <c r="AK89" s="22">
        <f t="shared" si="82"/>
        <v>24649.699999999997</v>
      </c>
      <c r="AL89" s="22">
        <f t="shared" si="84"/>
        <v>99.659576532613144</v>
      </c>
      <c r="AM89" s="22">
        <f t="shared" si="82"/>
        <v>17324.199999999997</v>
      </c>
      <c r="AN89" s="22">
        <f t="shared" si="82"/>
        <v>17524.099999999999</v>
      </c>
      <c r="AO89" s="22">
        <f t="shared" si="85"/>
        <v>101.15387723531246</v>
      </c>
      <c r="AP89" s="22">
        <f t="shared" si="82"/>
        <v>42931.299999999901</v>
      </c>
      <c r="AQ89" s="22">
        <f t="shared" si="83"/>
        <v>46473.299999999996</v>
      </c>
      <c r="AR89" s="22">
        <f>AQ89/AP89*100</f>
        <v>108.25039074055549</v>
      </c>
      <c r="AS89" s="94"/>
      <c r="AT89" s="94"/>
    </row>
    <row r="90" s="119" customFormat="1" ht="41.25" customHeight="1">
      <c r="A90" s="126"/>
      <c r="B90" s="127"/>
      <c r="C90" s="127"/>
      <c r="D90" s="128"/>
      <c r="E90" s="28" t="s">
        <v>31</v>
      </c>
      <c r="F90" s="22">
        <f t="shared" si="67"/>
        <v>0</v>
      </c>
      <c r="G90" s="22">
        <f t="shared" si="67"/>
        <v>0</v>
      </c>
      <c r="H90" s="22">
        <v>0</v>
      </c>
      <c r="I90" s="22">
        <f t="shared" si="69"/>
        <v>0</v>
      </c>
      <c r="J90" s="22">
        <f t="shared" si="69"/>
        <v>0</v>
      </c>
      <c r="K90" s="22">
        <v>0</v>
      </c>
      <c r="L90" s="22">
        <f t="shared" si="70"/>
        <v>0</v>
      </c>
      <c r="M90" s="22">
        <f t="shared" si="70"/>
        <v>0</v>
      </c>
      <c r="N90" s="22">
        <v>0</v>
      </c>
      <c r="O90" s="22">
        <f t="shared" si="71"/>
        <v>0</v>
      </c>
      <c r="P90" s="22">
        <f t="shared" si="71"/>
        <v>0</v>
      </c>
      <c r="Q90" s="22">
        <v>0</v>
      </c>
      <c r="R90" s="22">
        <f t="shared" si="73"/>
        <v>0</v>
      </c>
      <c r="S90" s="22">
        <f t="shared" si="73"/>
        <v>0</v>
      </c>
      <c r="T90" s="22">
        <v>0</v>
      </c>
      <c r="U90" s="22">
        <f t="shared" si="74"/>
        <v>0</v>
      </c>
      <c r="V90" s="22">
        <f t="shared" si="74"/>
        <v>0</v>
      </c>
      <c r="W90" s="22">
        <v>0</v>
      </c>
      <c r="X90" s="22">
        <f t="shared" si="76"/>
        <v>0</v>
      </c>
      <c r="Y90" s="22">
        <f t="shared" si="76"/>
        <v>0</v>
      </c>
      <c r="Z90" s="22">
        <v>0</v>
      </c>
      <c r="AA90" s="22">
        <f>AA10+AA50</f>
        <v>0</v>
      </c>
      <c r="AB90" s="22">
        <f>AB10+AB50+AB65</f>
        <v>0</v>
      </c>
      <c r="AC90" s="22">
        <v>0</v>
      </c>
      <c r="AD90" s="22">
        <f>AD10+AD50</f>
        <v>0</v>
      </c>
      <c r="AE90" s="22">
        <f>AE10+AE50+AE65</f>
        <v>0</v>
      </c>
      <c r="AF90" s="22">
        <v>0</v>
      </c>
      <c r="AG90" s="22">
        <f t="shared" ref="AG90:AP90" si="86">AG10+AG50</f>
        <v>0</v>
      </c>
      <c r="AH90" s="22">
        <f t="shared" si="86"/>
        <v>0</v>
      </c>
      <c r="AI90" s="22">
        <f t="shared" si="86"/>
        <v>0</v>
      </c>
      <c r="AJ90" s="22">
        <f t="shared" si="86"/>
        <v>0</v>
      </c>
      <c r="AK90" s="22">
        <f t="shared" si="86"/>
        <v>0</v>
      </c>
      <c r="AL90" s="22">
        <f t="shared" si="86"/>
        <v>0</v>
      </c>
      <c r="AM90" s="22">
        <f t="shared" si="86"/>
        <v>0</v>
      </c>
      <c r="AN90" s="22">
        <f t="shared" si="86"/>
        <v>0</v>
      </c>
      <c r="AO90" s="22">
        <f t="shared" si="86"/>
        <v>0</v>
      </c>
      <c r="AP90" s="22">
        <f t="shared" si="86"/>
        <v>0</v>
      </c>
      <c r="AQ90" s="22">
        <f>AQ10+AQ50+AQ65</f>
        <v>0</v>
      </c>
      <c r="AR90" s="22">
        <v>0</v>
      </c>
      <c r="AS90" s="94"/>
      <c r="AT90" s="94"/>
    </row>
    <row r="91" s="129" customFormat="1" ht="169.5" hidden="1" customHeight="1">
      <c r="A91" s="130"/>
      <c r="B91" s="131" t="s">
        <v>69</v>
      </c>
      <c r="C91" s="132" t="s">
        <v>34</v>
      </c>
      <c r="D91" s="133">
        <v>1</v>
      </c>
      <c r="E91" s="132" t="s">
        <v>70</v>
      </c>
      <c r="F91" s="21">
        <f>I91+L91+O91+R91+U91+X91+AA91+AD91+AG91+AJ91+AM91+AP91</f>
        <v>0</v>
      </c>
      <c r="G91" s="21">
        <f>J91+M91+P91+S91+V91+Y91+AB91+AE91+AH91+AK91+AN91+AQ91</f>
        <v>0</v>
      </c>
      <c r="H91" s="22" t="e">
        <f t="shared" si="68"/>
        <v>#DIV/0!</v>
      </c>
      <c r="I91" s="45">
        <v>0</v>
      </c>
      <c r="J91" s="45">
        <v>0</v>
      </c>
      <c r="K91" s="22" t="e">
        <f t="shared" si="66"/>
        <v>#DIV/0!</v>
      </c>
      <c r="L91" s="45">
        <v>0</v>
      </c>
      <c r="M91" s="45">
        <v>0</v>
      </c>
      <c r="N91" s="45">
        <v>0</v>
      </c>
      <c r="O91" s="45">
        <v>0</v>
      </c>
      <c r="P91" s="45">
        <v>0</v>
      </c>
      <c r="Q91" s="45">
        <v>0</v>
      </c>
      <c r="R91" s="134">
        <v>0</v>
      </c>
      <c r="S91" s="45">
        <v>0</v>
      </c>
      <c r="T91" s="45">
        <v>0</v>
      </c>
      <c r="U91" s="45">
        <v>0</v>
      </c>
      <c r="V91" s="45">
        <v>0</v>
      </c>
      <c r="W91" s="45">
        <v>0</v>
      </c>
      <c r="X91" s="45">
        <v>0</v>
      </c>
      <c r="Y91" s="45">
        <v>0</v>
      </c>
      <c r="Z91" s="45">
        <v>0</v>
      </c>
      <c r="AA91" s="45">
        <v>0</v>
      </c>
      <c r="AB91" s="45">
        <v>0</v>
      </c>
      <c r="AC91" s="45">
        <v>0</v>
      </c>
      <c r="AD91" s="45">
        <v>0</v>
      </c>
      <c r="AE91" s="45">
        <v>0</v>
      </c>
      <c r="AF91" s="45">
        <v>0</v>
      </c>
      <c r="AG91" s="45">
        <v>0</v>
      </c>
      <c r="AH91" s="45">
        <v>0</v>
      </c>
      <c r="AI91" s="45">
        <v>0</v>
      </c>
      <c r="AJ91" s="45">
        <v>0</v>
      </c>
      <c r="AK91" s="45"/>
      <c r="AL91" s="45"/>
      <c r="AM91" s="45">
        <v>0</v>
      </c>
      <c r="AN91" s="45"/>
      <c r="AO91" s="45"/>
      <c r="AP91" s="45">
        <v>0</v>
      </c>
      <c r="AQ91" s="51"/>
      <c r="AR91" s="51"/>
      <c r="AS91" s="13"/>
      <c r="AT91" s="13"/>
    </row>
    <row r="92" s="129" customFormat="1" ht="28.5" customHeight="1">
      <c r="A92" s="35"/>
      <c r="B92" s="135" t="s">
        <v>71</v>
      </c>
      <c r="C92" s="132"/>
      <c r="D92" s="133"/>
      <c r="E92" s="20" t="s">
        <v>27</v>
      </c>
      <c r="F92" s="21">
        <v>0</v>
      </c>
      <c r="G92" s="21">
        <v>0</v>
      </c>
      <c r="H92" s="21">
        <v>0</v>
      </c>
      <c r="I92" s="45">
        <v>0</v>
      </c>
      <c r="J92" s="45">
        <v>0</v>
      </c>
      <c r="K92" s="22">
        <v>0</v>
      </c>
      <c r="L92" s="45">
        <v>0</v>
      </c>
      <c r="M92" s="45">
        <v>0</v>
      </c>
      <c r="N92" s="45">
        <v>0</v>
      </c>
      <c r="O92" s="45">
        <v>0</v>
      </c>
      <c r="P92" s="45">
        <v>0</v>
      </c>
      <c r="Q92" s="45">
        <v>0</v>
      </c>
      <c r="R92" s="45">
        <v>0</v>
      </c>
      <c r="S92" s="45">
        <v>0</v>
      </c>
      <c r="T92" s="45">
        <v>0</v>
      </c>
      <c r="U92" s="45">
        <v>0</v>
      </c>
      <c r="V92" s="45">
        <v>0</v>
      </c>
      <c r="W92" s="45">
        <v>0</v>
      </c>
      <c r="X92" s="45">
        <v>0</v>
      </c>
      <c r="Y92" s="45">
        <v>0</v>
      </c>
      <c r="Z92" s="45">
        <v>0</v>
      </c>
      <c r="AA92" s="45">
        <v>0</v>
      </c>
      <c r="AB92" s="45">
        <v>0</v>
      </c>
      <c r="AC92" s="45">
        <v>0</v>
      </c>
      <c r="AD92" s="45">
        <v>0</v>
      </c>
      <c r="AE92" s="45">
        <v>0</v>
      </c>
      <c r="AF92" s="45">
        <v>0</v>
      </c>
      <c r="AG92" s="45">
        <v>0</v>
      </c>
      <c r="AH92" s="45">
        <v>0</v>
      </c>
      <c r="AI92" s="45">
        <v>0</v>
      </c>
      <c r="AJ92" s="45">
        <v>0</v>
      </c>
      <c r="AK92" s="45">
        <v>0</v>
      </c>
      <c r="AL92" s="45">
        <v>0</v>
      </c>
      <c r="AM92" s="45">
        <v>0</v>
      </c>
      <c r="AN92" s="45">
        <v>0</v>
      </c>
      <c r="AO92" s="45">
        <v>0</v>
      </c>
      <c r="AP92" s="45">
        <v>0</v>
      </c>
      <c r="AQ92" s="45">
        <v>0</v>
      </c>
      <c r="AR92" s="45">
        <v>0</v>
      </c>
      <c r="AS92" s="136"/>
      <c r="AT92" s="137"/>
    </row>
    <row r="93" s="129" customFormat="1" ht="28.5" customHeight="1">
      <c r="A93" s="40"/>
      <c r="B93" s="138"/>
      <c r="C93" s="132"/>
      <c r="D93" s="133"/>
      <c r="E93" s="42" t="s">
        <v>28</v>
      </c>
      <c r="F93" s="21">
        <v>0</v>
      </c>
      <c r="G93" s="21">
        <v>0</v>
      </c>
      <c r="H93" s="21">
        <v>0</v>
      </c>
      <c r="I93" s="45">
        <v>0</v>
      </c>
      <c r="J93" s="45">
        <v>0</v>
      </c>
      <c r="K93" s="22">
        <v>0</v>
      </c>
      <c r="L93" s="45">
        <v>0</v>
      </c>
      <c r="M93" s="45">
        <v>0</v>
      </c>
      <c r="N93" s="45">
        <v>0</v>
      </c>
      <c r="O93" s="45">
        <v>0</v>
      </c>
      <c r="P93" s="45">
        <v>0</v>
      </c>
      <c r="Q93" s="45">
        <v>0</v>
      </c>
      <c r="R93" s="45">
        <v>0</v>
      </c>
      <c r="S93" s="45">
        <v>0</v>
      </c>
      <c r="T93" s="45">
        <v>0</v>
      </c>
      <c r="U93" s="45">
        <v>0</v>
      </c>
      <c r="V93" s="45">
        <v>0</v>
      </c>
      <c r="W93" s="45">
        <v>0</v>
      </c>
      <c r="X93" s="45">
        <v>0</v>
      </c>
      <c r="Y93" s="45">
        <v>0</v>
      </c>
      <c r="Z93" s="45">
        <v>0</v>
      </c>
      <c r="AA93" s="45">
        <v>0</v>
      </c>
      <c r="AB93" s="45">
        <v>0</v>
      </c>
      <c r="AC93" s="45">
        <v>0</v>
      </c>
      <c r="AD93" s="45">
        <v>0</v>
      </c>
      <c r="AE93" s="45">
        <v>0</v>
      </c>
      <c r="AF93" s="45">
        <v>0</v>
      </c>
      <c r="AG93" s="45">
        <v>0</v>
      </c>
      <c r="AH93" s="45">
        <v>0</v>
      </c>
      <c r="AI93" s="45">
        <v>0</v>
      </c>
      <c r="AJ93" s="45">
        <v>0</v>
      </c>
      <c r="AK93" s="45">
        <v>0</v>
      </c>
      <c r="AL93" s="45">
        <v>0</v>
      </c>
      <c r="AM93" s="45">
        <v>0</v>
      </c>
      <c r="AN93" s="45">
        <v>0</v>
      </c>
      <c r="AO93" s="45">
        <v>0</v>
      </c>
      <c r="AP93" s="45">
        <v>0</v>
      </c>
      <c r="AQ93" s="45">
        <v>0</v>
      </c>
      <c r="AR93" s="45">
        <v>0</v>
      </c>
      <c r="AS93" s="136"/>
      <c r="AT93" s="137"/>
    </row>
    <row r="94" s="129" customFormat="1" ht="28.5" customHeight="1">
      <c r="A94" s="40"/>
      <c r="B94" s="138"/>
      <c r="C94" s="132"/>
      <c r="D94" s="133"/>
      <c r="E94" s="42" t="s">
        <v>29</v>
      </c>
      <c r="F94" s="21">
        <v>0</v>
      </c>
      <c r="G94" s="21">
        <v>0</v>
      </c>
      <c r="H94" s="21">
        <v>0</v>
      </c>
      <c r="I94" s="45">
        <v>0</v>
      </c>
      <c r="J94" s="45">
        <v>0</v>
      </c>
      <c r="K94" s="22">
        <v>0</v>
      </c>
      <c r="L94" s="45">
        <v>0</v>
      </c>
      <c r="M94" s="45">
        <v>0</v>
      </c>
      <c r="N94" s="45">
        <v>0</v>
      </c>
      <c r="O94" s="45">
        <v>0</v>
      </c>
      <c r="P94" s="45">
        <v>0</v>
      </c>
      <c r="Q94" s="45">
        <v>0</v>
      </c>
      <c r="R94" s="45">
        <v>0</v>
      </c>
      <c r="S94" s="45">
        <v>0</v>
      </c>
      <c r="T94" s="45">
        <v>0</v>
      </c>
      <c r="U94" s="45">
        <v>0</v>
      </c>
      <c r="V94" s="45">
        <v>0</v>
      </c>
      <c r="W94" s="45">
        <v>0</v>
      </c>
      <c r="X94" s="45">
        <v>0</v>
      </c>
      <c r="Y94" s="45">
        <v>0</v>
      </c>
      <c r="Z94" s="45">
        <v>0</v>
      </c>
      <c r="AA94" s="45">
        <v>0</v>
      </c>
      <c r="AB94" s="45">
        <v>0</v>
      </c>
      <c r="AC94" s="45">
        <v>0</v>
      </c>
      <c r="AD94" s="45">
        <v>0</v>
      </c>
      <c r="AE94" s="45">
        <v>0</v>
      </c>
      <c r="AF94" s="45">
        <v>0</v>
      </c>
      <c r="AG94" s="45">
        <v>0</v>
      </c>
      <c r="AH94" s="45">
        <v>0</v>
      </c>
      <c r="AI94" s="45">
        <v>0</v>
      </c>
      <c r="AJ94" s="45">
        <v>0</v>
      </c>
      <c r="AK94" s="45">
        <v>0</v>
      </c>
      <c r="AL94" s="45">
        <v>0</v>
      </c>
      <c r="AM94" s="45">
        <v>0</v>
      </c>
      <c r="AN94" s="45">
        <v>0</v>
      </c>
      <c r="AO94" s="45">
        <v>0</v>
      </c>
      <c r="AP94" s="45">
        <v>0</v>
      </c>
      <c r="AQ94" s="45">
        <v>0</v>
      </c>
      <c r="AR94" s="45">
        <v>0</v>
      </c>
      <c r="AS94" s="136"/>
      <c r="AT94" s="137"/>
    </row>
    <row r="95" s="129" customFormat="1" ht="28.5" customHeight="1">
      <c r="A95" s="47"/>
      <c r="B95" s="139"/>
      <c r="C95" s="132"/>
      <c r="D95" s="133"/>
      <c r="E95" s="42" t="s">
        <v>30</v>
      </c>
      <c r="F95" s="21">
        <v>0</v>
      </c>
      <c r="G95" s="21">
        <v>0</v>
      </c>
      <c r="H95" s="21">
        <v>0</v>
      </c>
      <c r="I95" s="45">
        <v>0</v>
      </c>
      <c r="J95" s="45">
        <v>0</v>
      </c>
      <c r="K95" s="22">
        <v>0</v>
      </c>
      <c r="L95" s="45">
        <v>0</v>
      </c>
      <c r="M95" s="45">
        <v>0</v>
      </c>
      <c r="N95" s="45">
        <v>0</v>
      </c>
      <c r="O95" s="45">
        <v>0</v>
      </c>
      <c r="P95" s="45">
        <v>0</v>
      </c>
      <c r="Q95" s="45">
        <v>0</v>
      </c>
      <c r="R95" s="45">
        <v>0</v>
      </c>
      <c r="S95" s="45">
        <v>0</v>
      </c>
      <c r="T95" s="45">
        <v>0</v>
      </c>
      <c r="U95" s="45">
        <v>0</v>
      </c>
      <c r="V95" s="45">
        <v>0</v>
      </c>
      <c r="W95" s="45">
        <v>0</v>
      </c>
      <c r="X95" s="45">
        <v>0</v>
      </c>
      <c r="Y95" s="45">
        <v>0</v>
      </c>
      <c r="Z95" s="45">
        <v>0</v>
      </c>
      <c r="AA95" s="45">
        <v>0</v>
      </c>
      <c r="AB95" s="45">
        <v>0</v>
      </c>
      <c r="AC95" s="45">
        <v>0</v>
      </c>
      <c r="AD95" s="45">
        <v>0</v>
      </c>
      <c r="AE95" s="45">
        <v>0</v>
      </c>
      <c r="AF95" s="45">
        <v>0</v>
      </c>
      <c r="AG95" s="45">
        <v>0</v>
      </c>
      <c r="AH95" s="45">
        <v>0</v>
      </c>
      <c r="AI95" s="45">
        <v>0</v>
      </c>
      <c r="AJ95" s="45">
        <v>0</v>
      </c>
      <c r="AK95" s="45">
        <v>0</v>
      </c>
      <c r="AL95" s="45">
        <v>0</v>
      </c>
      <c r="AM95" s="45">
        <v>0</v>
      </c>
      <c r="AN95" s="45">
        <v>0</v>
      </c>
      <c r="AO95" s="45">
        <v>0</v>
      </c>
      <c r="AP95" s="45">
        <v>0</v>
      </c>
      <c r="AQ95" s="45">
        <v>0</v>
      </c>
      <c r="AR95" s="45">
        <v>0</v>
      </c>
      <c r="AS95" s="136"/>
      <c r="AT95" s="137"/>
    </row>
    <row r="96" s="129" customFormat="1" ht="28.5" customHeight="1">
      <c r="A96" s="35"/>
      <c r="B96" s="135" t="s">
        <v>72</v>
      </c>
      <c r="C96" s="132"/>
      <c r="D96" s="133"/>
      <c r="E96" s="20" t="s">
        <v>27</v>
      </c>
      <c r="F96" s="21">
        <f t="shared" ref="F96:AR100" si="87">F86</f>
        <v>269695.6999999999</v>
      </c>
      <c r="G96" s="21">
        <f t="shared" si="87"/>
        <v>269695.59999999998</v>
      </c>
      <c r="H96" s="21">
        <f>H86</f>
        <v>99.999962921173775</v>
      </c>
      <c r="I96" s="21">
        <f t="shared" si="87"/>
        <v>4591.3000000000002</v>
      </c>
      <c r="J96" s="21">
        <f t="shared" si="87"/>
        <v>3657.3999999999996</v>
      </c>
      <c r="K96" s="22">
        <f t="shared" si="87"/>
        <v>79.659355738026264</v>
      </c>
      <c r="L96" s="21">
        <f t="shared" si="87"/>
        <v>23412.299999999999</v>
      </c>
      <c r="M96" s="21">
        <f t="shared" si="87"/>
        <v>21806.399999999998</v>
      </c>
      <c r="N96" s="21">
        <f t="shared" si="87"/>
        <v>93.140784972001882</v>
      </c>
      <c r="O96" s="21">
        <f t="shared" si="87"/>
        <v>19138</v>
      </c>
      <c r="P96" s="21">
        <f t="shared" si="87"/>
        <v>16799.5</v>
      </c>
      <c r="Q96" s="21">
        <f t="shared" si="87"/>
        <v>87.780854843766335</v>
      </c>
      <c r="R96" s="86">
        <f t="shared" si="87"/>
        <v>25098.300000000003</v>
      </c>
      <c r="S96" s="21">
        <f t="shared" si="87"/>
        <v>25380.399999999998</v>
      </c>
      <c r="T96" s="21">
        <f t="shared" si="87"/>
        <v>101.12398050864</v>
      </c>
      <c r="U96" s="21">
        <f t="shared" si="87"/>
        <v>29253.799999999999</v>
      </c>
      <c r="V96" s="21">
        <f t="shared" si="87"/>
        <v>27762</v>
      </c>
      <c r="W96" s="21">
        <f t="shared" si="75"/>
        <v>94.900491560070833</v>
      </c>
      <c r="X96" s="21">
        <f t="shared" si="87"/>
        <v>28825.700000000012</v>
      </c>
      <c r="Y96" s="21">
        <f t="shared" si="87"/>
        <v>28770.599999999999</v>
      </c>
      <c r="Z96" s="21">
        <f t="shared" si="87"/>
        <v>99.808851129374091</v>
      </c>
      <c r="AA96" s="21">
        <f t="shared" si="87"/>
        <v>27116</v>
      </c>
      <c r="AB96" s="21">
        <f t="shared" si="87"/>
        <v>28072.299999999999</v>
      </c>
      <c r="AC96" s="21">
        <f t="shared" si="87"/>
        <v>103.52670010326005</v>
      </c>
      <c r="AD96" s="21">
        <f t="shared" si="87"/>
        <v>13714.799999999999</v>
      </c>
      <c r="AE96" s="21">
        <f t="shared" si="87"/>
        <v>14454.5</v>
      </c>
      <c r="AF96" s="21">
        <f t="shared" si="87"/>
        <v>105.39344357919911</v>
      </c>
      <c r="AG96" s="21">
        <f t="shared" si="87"/>
        <v>13144.300000000001</v>
      </c>
      <c r="AH96" s="21">
        <f t="shared" si="87"/>
        <v>14508.4</v>
      </c>
      <c r="AI96" s="21">
        <f t="shared" si="87"/>
        <v>106.77099579285316</v>
      </c>
      <c r="AJ96" s="21">
        <f t="shared" si="87"/>
        <v>24999.999999999996</v>
      </c>
      <c r="AK96" s="21">
        <f t="shared" si="87"/>
        <v>24865.800000000003</v>
      </c>
      <c r="AL96" s="21">
        <f t="shared" si="87"/>
        <v>99.463200000000029</v>
      </c>
      <c r="AM96" s="21">
        <f t="shared" si="87"/>
        <v>17462.900000000001</v>
      </c>
      <c r="AN96" s="21">
        <f t="shared" si="87"/>
        <v>17532.800000000003</v>
      </c>
      <c r="AO96" s="21">
        <f t="shared" si="87"/>
        <v>100.40027715900568</v>
      </c>
      <c r="AP96" s="21">
        <f t="shared" si="87"/>
        <v>42938.299999999901</v>
      </c>
      <c r="AQ96" s="21">
        <f t="shared" si="87"/>
        <v>46780.5</v>
      </c>
      <c r="AR96" s="21">
        <f t="shared" si="87"/>
        <v>108.94818844714418</v>
      </c>
      <c r="AS96" s="136"/>
      <c r="AT96" s="137"/>
    </row>
    <row r="97" s="129" customFormat="1" ht="28.5" customHeight="1">
      <c r="A97" s="40"/>
      <c r="B97" s="138"/>
      <c r="C97" s="132"/>
      <c r="D97" s="133"/>
      <c r="E97" s="42" t="s">
        <v>28</v>
      </c>
      <c r="F97" s="21">
        <f t="shared" si="87"/>
        <v>67.200000000000003</v>
      </c>
      <c r="G97" s="21">
        <f t="shared" si="87"/>
        <v>67.200000000000003</v>
      </c>
      <c r="H97" s="21">
        <f t="shared" si="87"/>
        <v>100</v>
      </c>
      <c r="I97" s="21">
        <f t="shared" si="87"/>
        <v>0</v>
      </c>
      <c r="J97" s="21">
        <f t="shared" si="87"/>
        <v>0</v>
      </c>
      <c r="K97" s="22">
        <v>0</v>
      </c>
      <c r="L97" s="21">
        <f t="shared" si="87"/>
        <v>0</v>
      </c>
      <c r="M97" s="21">
        <f t="shared" si="87"/>
        <v>0</v>
      </c>
      <c r="N97" s="21">
        <f t="shared" si="87"/>
        <v>0</v>
      </c>
      <c r="O97" s="21">
        <f t="shared" si="87"/>
        <v>0</v>
      </c>
      <c r="P97" s="21">
        <f t="shared" si="87"/>
        <v>0</v>
      </c>
      <c r="Q97" s="21">
        <f t="shared" si="87"/>
        <v>0</v>
      </c>
      <c r="R97" s="86">
        <f t="shared" si="87"/>
        <v>0</v>
      </c>
      <c r="S97" s="21">
        <f t="shared" si="87"/>
        <v>0</v>
      </c>
      <c r="T97" s="21">
        <f t="shared" si="87"/>
        <v>0</v>
      </c>
      <c r="U97" s="21">
        <f t="shared" si="87"/>
        <v>0</v>
      </c>
      <c r="V97" s="21">
        <f t="shared" si="87"/>
        <v>0</v>
      </c>
      <c r="W97" s="21">
        <f t="shared" si="87"/>
        <v>0</v>
      </c>
      <c r="X97" s="21">
        <f t="shared" si="87"/>
        <v>67.200000000000003</v>
      </c>
      <c r="Y97" s="21">
        <f t="shared" si="87"/>
        <v>67.200000000000003</v>
      </c>
      <c r="Z97" s="21">
        <f>Y97/X97*100</f>
        <v>100</v>
      </c>
      <c r="AA97" s="21">
        <f t="shared" si="87"/>
        <v>0</v>
      </c>
      <c r="AB97" s="21">
        <f t="shared" si="87"/>
        <v>0</v>
      </c>
      <c r="AC97" s="21">
        <f t="shared" si="87"/>
        <v>0</v>
      </c>
      <c r="AD97" s="21">
        <f t="shared" si="87"/>
        <v>0</v>
      </c>
      <c r="AE97" s="21">
        <f t="shared" si="87"/>
        <v>0</v>
      </c>
      <c r="AF97" s="21">
        <f t="shared" si="87"/>
        <v>0</v>
      </c>
      <c r="AG97" s="21">
        <f t="shared" si="87"/>
        <v>0</v>
      </c>
      <c r="AH97" s="21">
        <f t="shared" si="87"/>
        <v>0</v>
      </c>
      <c r="AI97" s="21">
        <f t="shared" si="87"/>
        <v>0</v>
      </c>
      <c r="AJ97" s="21">
        <f t="shared" si="87"/>
        <v>0</v>
      </c>
      <c r="AK97" s="21">
        <f t="shared" si="87"/>
        <v>0</v>
      </c>
      <c r="AL97" s="21">
        <f t="shared" si="87"/>
        <v>0</v>
      </c>
      <c r="AM97" s="21">
        <f t="shared" si="87"/>
        <v>0</v>
      </c>
      <c r="AN97" s="21">
        <f t="shared" si="87"/>
        <v>0</v>
      </c>
      <c r="AO97" s="21">
        <f t="shared" si="87"/>
        <v>0</v>
      </c>
      <c r="AP97" s="21">
        <f t="shared" si="87"/>
        <v>0</v>
      </c>
      <c r="AQ97" s="21">
        <f t="shared" si="87"/>
        <v>0</v>
      </c>
      <c r="AR97" s="21">
        <f t="shared" si="87"/>
        <v>0</v>
      </c>
      <c r="AS97" s="136"/>
      <c r="AT97" s="137"/>
    </row>
    <row r="98" s="129" customFormat="1" ht="28.5" customHeight="1">
      <c r="A98" s="40"/>
      <c r="B98" s="138"/>
      <c r="C98" s="132"/>
      <c r="D98" s="133"/>
      <c r="E98" s="42" t="s">
        <v>29</v>
      </c>
      <c r="F98" s="21">
        <f t="shared" si="87"/>
        <v>2395.5999999999999</v>
      </c>
      <c r="G98" s="21">
        <f t="shared" si="87"/>
        <v>2395.5999999999999</v>
      </c>
      <c r="H98" s="21">
        <f t="shared" si="87"/>
        <v>100</v>
      </c>
      <c r="I98" s="21">
        <f t="shared" si="87"/>
        <v>0</v>
      </c>
      <c r="J98" s="21">
        <f t="shared" si="87"/>
        <v>0</v>
      </c>
      <c r="K98" s="22">
        <v>0</v>
      </c>
      <c r="L98" s="21">
        <f t="shared" si="87"/>
        <v>156.30000000000001</v>
      </c>
      <c r="M98" s="21">
        <f t="shared" si="87"/>
        <v>8.6999999999999993</v>
      </c>
      <c r="N98" s="21">
        <f t="shared" si="87"/>
        <v>0</v>
      </c>
      <c r="O98" s="21">
        <f t="shared" si="87"/>
        <v>498.20000000000005</v>
      </c>
      <c r="P98" s="21">
        <f t="shared" si="87"/>
        <v>8.5999999999999996</v>
      </c>
      <c r="Q98" s="21">
        <f t="shared" si="87"/>
        <v>1.7262143717382574</v>
      </c>
      <c r="R98" s="86">
        <f t="shared" si="87"/>
        <v>58.700000000001012</v>
      </c>
      <c r="S98" s="21">
        <f t="shared" si="87"/>
        <v>541</v>
      </c>
      <c r="T98" s="21">
        <f t="shared" si="87"/>
        <v>921.63543441224988</v>
      </c>
      <c r="U98" s="21">
        <f t="shared" si="87"/>
        <v>571.49999999999898</v>
      </c>
      <c r="V98" s="21">
        <f t="shared" si="87"/>
        <v>167.5</v>
      </c>
      <c r="W98" s="21">
        <f t="shared" ref="W98:W99" si="88">V98/U98*100</f>
        <v>29.308836395450623</v>
      </c>
      <c r="X98" s="21">
        <f t="shared" si="87"/>
        <v>162.09999999999991</v>
      </c>
      <c r="Y98" s="21">
        <f t="shared" si="87"/>
        <v>90.799999999999883</v>
      </c>
      <c r="Z98" s="21">
        <f t="shared" si="87"/>
        <v>56.014805675508903</v>
      </c>
      <c r="AA98" s="21">
        <f t="shared" si="87"/>
        <v>8.6999999999999993</v>
      </c>
      <c r="AB98" s="21">
        <f t="shared" si="87"/>
        <v>218.69999999999999</v>
      </c>
      <c r="AC98" s="21">
        <f t="shared" si="87"/>
        <v>2513.7931034482758</v>
      </c>
      <c r="AD98" s="21">
        <f t="shared" si="87"/>
        <v>519.60000000000002</v>
      </c>
      <c r="AE98" s="21">
        <f t="shared" si="87"/>
        <v>1281.7</v>
      </c>
      <c r="AF98" s="21">
        <f t="shared" si="87"/>
        <v>246.67051578137028</v>
      </c>
      <c r="AG98" s="21">
        <f t="shared" si="87"/>
        <v>8.6999999999999993</v>
      </c>
      <c r="AH98" s="21">
        <f t="shared" si="87"/>
        <v>33.100000000000001</v>
      </c>
      <c r="AI98" s="21">
        <f t="shared" si="87"/>
        <v>380.45977011494256</v>
      </c>
      <c r="AJ98" s="21">
        <f t="shared" si="87"/>
        <v>266.10000000000002</v>
      </c>
      <c r="AK98" s="21">
        <f t="shared" si="87"/>
        <v>216.09999999999999</v>
      </c>
      <c r="AL98" s="21">
        <f t="shared" si="87"/>
        <v>81.210071401728669</v>
      </c>
      <c r="AM98" s="21">
        <f t="shared" si="87"/>
        <v>138.69999999999999</v>
      </c>
      <c r="AN98" s="21">
        <f t="shared" si="87"/>
        <v>8.6999999999999993</v>
      </c>
      <c r="AO98" s="21">
        <f t="shared" si="87"/>
        <v>6.2725306416726747</v>
      </c>
      <c r="AP98" s="21">
        <f t="shared" si="87"/>
        <v>7</v>
      </c>
      <c r="AQ98" s="21">
        <f t="shared" si="87"/>
        <v>307.19999999999999</v>
      </c>
      <c r="AR98" s="21">
        <f t="shared" si="87"/>
        <v>0</v>
      </c>
      <c r="AS98" s="136"/>
      <c r="AT98" s="137"/>
    </row>
    <row r="99" s="129" customFormat="1" ht="28.5" customHeight="1">
      <c r="A99" s="40"/>
      <c r="B99" s="138"/>
      <c r="C99" s="132"/>
      <c r="D99" s="133"/>
      <c r="E99" s="42" t="s">
        <v>30</v>
      </c>
      <c r="F99" s="21">
        <f t="shared" si="87"/>
        <v>267232.89999999997</v>
      </c>
      <c r="G99" s="21">
        <f t="shared" ref="G99:AR100" si="89">G89</f>
        <v>267232.79999999999</v>
      </c>
      <c r="H99" s="21">
        <f t="shared" si="89"/>
        <v>99.999962579457858</v>
      </c>
      <c r="I99" s="21">
        <f t="shared" si="89"/>
        <v>4591.3000000000002</v>
      </c>
      <c r="J99" s="21">
        <f t="shared" si="89"/>
        <v>3657.3999999999996</v>
      </c>
      <c r="K99" s="22">
        <f t="shared" si="89"/>
        <v>79.659355738026264</v>
      </c>
      <c r="L99" s="21">
        <f t="shared" si="89"/>
        <v>23256</v>
      </c>
      <c r="M99" s="21">
        <f t="shared" si="89"/>
        <v>21797.700000000001</v>
      </c>
      <c r="N99" s="21">
        <f t="shared" si="89"/>
        <v>93.729360165118678</v>
      </c>
      <c r="O99" s="21">
        <f t="shared" si="89"/>
        <v>18639.799999999999</v>
      </c>
      <c r="P99" s="21">
        <f t="shared" si="89"/>
        <v>16790.900000000001</v>
      </c>
      <c r="Q99" s="21">
        <f t="shared" si="89"/>
        <v>90.080902155602544</v>
      </c>
      <c r="R99" s="86">
        <f t="shared" si="89"/>
        <v>25039.600000000002</v>
      </c>
      <c r="S99" s="21">
        <f t="shared" si="89"/>
        <v>24839.400000000001</v>
      </c>
      <c r="T99" s="21">
        <f t="shared" si="89"/>
        <v>99.200466461125572</v>
      </c>
      <c r="U99" s="21">
        <f t="shared" si="89"/>
        <v>28682.300000000003</v>
      </c>
      <c r="V99" s="21">
        <f t="shared" si="89"/>
        <v>27594.5</v>
      </c>
      <c r="W99" s="21">
        <f t="shared" si="88"/>
        <v>96.207417117874087</v>
      </c>
      <c r="X99" s="21">
        <f t="shared" si="89"/>
        <v>28596.400000000009</v>
      </c>
      <c r="Y99" s="21">
        <f t="shared" si="89"/>
        <v>28612.599999999999</v>
      </c>
      <c r="Z99" s="21">
        <f t="shared" si="89"/>
        <v>100.05665048747392</v>
      </c>
      <c r="AA99" s="21">
        <f t="shared" si="89"/>
        <v>27107.299999999999</v>
      </c>
      <c r="AB99" s="21">
        <f t="shared" si="89"/>
        <v>27853.599999999999</v>
      </c>
      <c r="AC99" s="21">
        <f t="shared" si="89"/>
        <v>102.75313291991456</v>
      </c>
      <c r="AD99" s="21">
        <f t="shared" si="89"/>
        <v>13195.199999999999</v>
      </c>
      <c r="AE99" s="21">
        <f t="shared" si="89"/>
        <v>13172.799999999999</v>
      </c>
      <c r="AF99" s="21">
        <f t="shared" si="89"/>
        <v>99.830241299866614</v>
      </c>
      <c r="AG99" s="21">
        <f t="shared" si="89"/>
        <v>13135.6</v>
      </c>
      <c r="AH99" s="21">
        <f t="shared" si="89"/>
        <v>14475.299999999999</v>
      </c>
      <c r="AI99" s="21">
        <f t="shared" si="89"/>
        <v>106.58972563110933</v>
      </c>
      <c r="AJ99" s="21">
        <f t="shared" si="89"/>
        <v>24733.899999999994</v>
      </c>
      <c r="AK99" s="21">
        <f t="shared" si="89"/>
        <v>24649.699999999997</v>
      </c>
      <c r="AL99" s="21">
        <f t="shared" si="89"/>
        <v>99.659576532613144</v>
      </c>
      <c r="AM99" s="21">
        <f t="shared" si="89"/>
        <v>17324.199999999997</v>
      </c>
      <c r="AN99" s="21">
        <f t="shared" si="89"/>
        <v>17524.099999999999</v>
      </c>
      <c r="AO99" s="21">
        <f t="shared" si="89"/>
        <v>101.15387723531246</v>
      </c>
      <c r="AP99" s="21">
        <f t="shared" si="89"/>
        <v>42931.299999999901</v>
      </c>
      <c r="AQ99" s="21">
        <f t="shared" si="89"/>
        <v>46473.299999999996</v>
      </c>
      <c r="AR99" s="21">
        <f t="shared" si="89"/>
        <v>108.25039074055549</v>
      </c>
      <c r="AS99" s="136"/>
      <c r="AT99" s="137"/>
    </row>
    <row r="100" s="129" customFormat="1" ht="42" customHeight="1">
      <c r="A100" s="47"/>
      <c r="B100" s="139"/>
      <c r="C100" s="132"/>
      <c r="D100" s="133"/>
      <c r="E100" s="42" t="s">
        <v>31</v>
      </c>
      <c r="F100" s="21">
        <f t="shared" si="87"/>
        <v>0</v>
      </c>
      <c r="G100" s="21">
        <f t="shared" si="89"/>
        <v>0</v>
      </c>
      <c r="H100" s="21">
        <f t="shared" si="89"/>
        <v>0</v>
      </c>
      <c r="I100" s="21">
        <f t="shared" si="89"/>
        <v>0</v>
      </c>
      <c r="J100" s="21">
        <f t="shared" si="89"/>
        <v>0</v>
      </c>
      <c r="K100" s="22">
        <v>0</v>
      </c>
      <c r="L100" s="21">
        <f t="shared" si="89"/>
        <v>0</v>
      </c>
      <c r="M100" s="21">
        <f t="shared" si="89"/>
        <v>0</v>
      </c>
      <c r="N100" s="21">
        <v>0</v>
      </c>
      <c r="O100" s="21">
        <f t="shared" si="89"/>
        <v>0</v>
      </c>
      <c r="P100" s="21">
        <f t="shared" si="89"/>
        <v>0</v>
      </c>
      <c r="Q100" s="21">
        <v>0</v>
      </c>
      <c r="R100" s="86">
        <f t="shared" si="89"/>
        <v>0</v>
      </c>
      <c r="S100" s="21">
        <f t="shared" si="89"/>
        <v>0</v>
      </c>
      <c r="T100" s="21">
        <v>0</v>
      </c>
      <c r="U100" s="21">
        <f t="shared" si="89"/>
        <v>0</v>
      </c>
      <c r="V100" s="21">
        <f t="shared" si="89"/>
        <v>0</v>
      </c>
      <c r="W100" s="21">
        <v>0</v>
      </c>
      <c r="X100" s="21">
        <f t="shared" si="89"/>
        <v>0</v>
      </c>
      <c r="Y100" s="21">
        <f t="shared" si="89"/>
        <v>0</v>
      </c>
      <c r="Z100" s="21">
        <v>0</v>
      </c>
      <c r="AA100" s="21">
        <f t="shared" si="89"/>
        <v>0</v>
      </c>
      <c r="AB100" s="21">
        <f t="shared" si="89"/>
        <v>0</v>
      </c>
      <c r="AC100" s="21">
        <f t="shared" si="89"/>
        <v>0</v>
      </c>
      <c r="AD100" s="21">
        <f t="shared" si="89"/>
        <v>0</v>
      </c>
      <c r="AE100" s="21">
        <f t="shared" si="89"/>
        <v>0</v>
      </c>
      <c r="AF100" s="21">
        <f t="shared" si="89"/>
        <v>0</v>
      </c>
      <c r="AG100" s="21">
        <f t="shared" si="89"/>
        <v>0</v>
      </c>
      <c r="AH100" s="21">
        <f t="shared" si="89"/>
        <v>0</v>
      </c>
      <c r="AI100" s="21">
        <f t="shared" si="89"/>
        <v>0</v>
      </c>
      <c r="AJ100" s="21">
        <f t="shared" si="89"/>
        <v>0</v>
      </c>
      <c r="AK100" s="21">
        <f t="shared" si="89"/>
        <v>0</v>
      </c>
      <c r="AL100" s="21">
        <f t="shared" si="89"/>
        <v>0</v>
      </c>
      <c r="AM100" s="21">
        <f t="shared" si="89"/>
        <v>0</v>
      </c>
      <c r="AN100" s="21">
        <f t="shared" si="89"/>
        <v>0</v>
      </c>
      <c r="AO100" s="21">
        <f t="shared" si="89"/>
        <v>0</v>
      </c>
      <c r="AP100" s="21">
        <f t="shared" si="89"/>
        <v>0</v>
      </c>
      <c r="AQ100" s="21">
        <v>0</v>
      </c>
      <c r="AR100" s="21">
        <v>0</v>
      </c>
      <c r="AS100" s="136"/>
      <c r="AT100" s="137"/>
    </row>
    <row r="101" s="129" customFormat="1" ht="28.5" customHeight="1">
      <c r="A101" s="130"/>
      <c r="B101" s="132" t="s">
        <v>73</v>
      </c>
      <c r="C101" s="132"/>
      <c r="D101" s="133"/>
      <c r="E101" s="132"/>
      <c r="F101" s="21"/>
      <c r="G101" s="21"/>
      <c r="H101" s="21"/>
      <c r="I101" s="45"/>
      <c r="J101" s="45"/>
      <c r="K101" s="22"/>
      <c r="L101" s="45"/>
      <c r="M101" s="45"/>
      <c r="N101" s="45"/>
      <c r="O101" s="45"/>
      <c r="P101" s="45"/>
      <c r="Q101" s="45"/>
      <c r="R101" s="134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51"/>
      <c r="AR101" s="51"/>
      <c r="AS101" s="136"/>
      <c r="AT101" s="137"/>
    </row>
    <row r="102" s="129" customFormat="1" ht="29.25" customHeight="1">
      <c r="A102" s="130"/>
      <c r="B102" s="135" t="s">
        <v>74</v>
      </c>
      <c r="C102" s="132"/>
      <c r="D102" s="133"/>
      <c r="E102" s="20" t="s">
        <v>27</v>
      </c>
      <c r="F102" s="21">
        <f t="shared" ref="F102:AR106" si="90">F86</f>
        <v>269695.6999999999</v>
      </c>
      <c r="G102" s="21">
        <f t="shared" si="90"/>
        <v>269695.59999999998</v>
      </c>
      <c r="H102" s="21">
        <f t="shared" si="90"/>
        <v>99.999962921173775</v>
      </c>
      <c r="I102" s="21">
        <f t="shared" si="90"/>
        <v>4591.3000000000002</v>
      </c>
      <c r="J102" s="21">
        <f t="shared" si="90"/>
        <v>3657.3999999999996</v>
      </c>
      <c r="K102" s="22">
        <f t="shared" si="90"/>
        <v>79.659355738026264</v>
      </c>
      <c r="L102" s="21">
        <f t="shared" si="90"/>
        <v>23412.299999999999</v>
      </c>
      <c r="M102" s="21">
        <f t="shared" si="90"/>
        <v>21806.399999999998</v>
      </c>
      <c r="N102" s="21">
        <f t="shared" si="90"/>
        <v>93.140784972001882</v>
      </c>
      <c r="O102" s="21">
        <f t="shared" si="90"/>
        <v>19138</v>
      </c>
      <c r="P102" s="21">
        <f t="shared" si="90"/>
        <v>16799.5</v>
      </c>
      <c r="Q102" s="21">
        <f t="shared" si="90"/>
        <v>87.780854843766335</v>
      </c>
      <c r="R102" s="86">
        <f t="shared" si="90"/>
        <v>25098.300000000003</v>
      </c>
      <c r="S102" s="21">
        <f t="shared" si="90"/>
        <v>25380.399999999998</v>
      </c>
      <c r="T102" s="21">
        <f t="shared" si="90"/>
        <v>101.12398050864</v>
      </c>
      <c r="U102" s="21">
        <f t="shared" si="90"/>
        <v>29253.799999999999</v>
      </c>
      <c r="V102" s="21">
        <f t="shared" si="90"/>
        <v>27762</v>
      </c>
      <c r="W102" s="21">
        <f>V102/U102*100</f>
        <v>94.900491560070833</v>
      </c>
      <c r="X102" s="21">
        <f t="shared" si="90"/>
        <v>28825.700000000012</v>
      </c>
      <c r="Y102" s="21">
        <f t="shared" si="90"/>
        <v>28770.599999999999</v>
      </c>
      <c r="Z102" s="21">
        <f t="shared" si="90"/>
        <v>99.808851129374091</v>
      </c>
      <c r="AA102" s="21">
        <f t="shared" si="90"/>
        <v>27116</v>
      </c>
      <c r="AB102" s="21">
        <f t="shared" si="90"/>
        <v>28072.299999999999</v>
      </c>
      <c r="AC102" s="21">
        <f t="shared" si="90"/>
        <v>103.52670010326005</v>
      </c>
      <c r="AD102" s="21">
        <f t="shared" si="90"/>
        <v>13714.799999999999</v>
      </c>
      <c r="AE102" s="21">
        <f t="shared" si="90"/>
        <v>14454.5</v>
      </c>
      <c r="AF102" s="21">
        <f t="shared" si="90"/>
        <v>105.39344357919911</v>
      </c>
      <c r="AG102" s="21">
        <f t="shared" si="90"/>
        <v>13144.300000000001</v>
      </c>
      <c r="AH102" s="21">
        <f t="shared" si="90"/>
        <v>14508.4</v>
      </c>
      <c r="AI102" s="21">
        <f t="shared" si="90"/>
        <v>106.77099579285316</v>
      </c>
      <c r="AJ102" s="21">
        <f t="shared" si="90"/>
        <v>24999.999999999996</v>
      </c>
      <c r="AK102" s="21">
        <f t="shared" si="90"/>
        <v>24865.800000000003</v>
      </c>
      <c r="AL102" s="21">
        <f t="shared" si="90"/>
        <v>99.463200000000029</v>
      </c>
      <c r="AM102" s="21">
        <f t="shared" si="90"/>
        <v>17462.900000000001</v>
      </c>
      <c r="AN102" s="21">
        <f t="shared" si="90"/>
        <v>17532.800000000003</v>
      </c>
      <c r="AO102" s="21">
        <f t="shared" si="90"/>
        <v>100.40027715900568</v>
      </c>
      <c r="AP102" s="21">
        <f t="shared" si="90"/>
        <v>42938.299999999901</v>
      </c>
      <c r="AQ102" s="21">
        <f t="shared" si="90"/>
        <v>46780.5</v>
      </c>
      <c r="AR102" s="21">
        <f t="shared" si="90"/>
        <v>108.94818844714418</v>
      </c>
      <c r="AS102" s="136"/>
      <c r="AT102" s="137"/>
    </row>
    <row r="103" s="129" customFormat="1" ht="29.25" customHeight="1">
      <c r="A103" s="130"/>
      <c r="B103" s="138"/>
      <c r="C103" s="132"/>
      <c r="D103" s="133"/>
      <c r="E103" s="42" t="s">
        <v>28</v>
      </c>
      <c r="F103" s="21">
        <f t="shared" si="90"/>
        <v>67.200000000000003</v>
      </c>
      <c r="G103" s="21">
        <f t="shared" si="90"/>
        <v>67.200000000000003</v>
      </c>
      <c r="H103" s="21">
        <f t="shared" si="90"/>
        <v>100</v>
      </c>
      <c r="I103" s="21">
        <f t="shared" si="90"/>
        <v>0</v>
      </c>
      <c r="J103" s="21">
        <f t="shared" si="90"/>
        <v>0</v>
      </c>
      <c r="K103" s="22">
        <f t="shared" ref="K103:K104" si="91">IF(J103,I103/J103,0)</f>
        <v>0</v>
      </c>
      <c r="L103" s="21">
        <f t="shared" si="90"/>
        <v>0</v>
      </c>
      <c r="M103" s="21">
        <f t="shared" si="90"/>
        <v>0</v>
      </c>
      <c r="N103" s="21">
        <f t="shared" si="90"/>
        <v>0</v>
      </c>
      <c r="O103" s="21">
        <f t="shared" si="90"/>
        <v>0</v>
      </c>
      <c r="P103" s="21">
        <f t="shared" si="90"/>
        <v>0</v>
      </c>
      <c r="Q103" s="21">
        <f t="shared" si="90"/>
        <v>0</v>
      </c>
      <c r="R103" s="86">
        <f t="shared" si="90"/>
        <v>0</v>
      </c>
      <c r="S103" s="21">
        <f t="shared" si="90"/>
        <v>0</v>
      </c>
      <c r="T103" s="21">
        <f t="shared" si="90"/>
        <v>0</v>
      </c>
      <c r="U103" s="21">
        <f t="shared" si="90"/>
        <v>0</v>
      </c>
      <c r="V103" s="21">
        <f t="shared" si="90"/>
        <v>0</v>
      </c>
      <c r="W103" s="21">
        <f t="shared" si="90"/>
        <v>0</v>
      </c>
      <c r="X103" s="21">
        <f t="shared" si="90"/>
        <v>67.200000000000003</v>
      </c>
      <c r="Y103" s="21">
        <f t="shared" si="90"/>
        <v>67.200000000000003</v>
      </c>
      <c r="Z103" s="21">
        <f t="shared" si="90"/>
        <v>100</v>
      </c>
      <c r="AA103" s="21">
        <f t="shared" si="90"/>
        <v>0</v>
      </c>
      <c r="AB103" s="21">
        <f t="shared" si="90"/>
        <v>0</v>
      </c>
      <c r="AC103" s="21">
        <f t="shared" si="90"/>
        <v>0</v>
      </c>
      <c r="AD103" s="21">
        <f t="shared" si="90"/>
        <v>0</v>
      </c>
      <c r="AE103" s="21">
        <f t="shared" si="90"/>
        <v>0</v>
      </c>
      <c r="AF103" s="21">
        <f t="shared" si="90"/>
        <v>0</v>
      </c>
      <c r="AG103" s="21">
        <f t="shared" si="90"/>
        <v>0</v>
      </c>
      <c r="AH103" s="21">
        <f t="shared" si="90"/>
        <v>0</v>
      </c>
      <c r="AI103" s="21">
        <f t="shared" si="90"/>
        <v>0</v>
      </c>
      <c r="AJ103" s="21">
        <f t="shared" si="90"/>
        <v>0</v>
      </c>
      <c r="AK103" s="21">
        <f t="shared" si="90"/>
        <v>0</v>
      </c>
      <c r="AL103" s="21">
        <f t="shared" si="90"/>
        <v>0</v>
      </c>
      <c r="AM103" s="21">
        <f t="shared" si="90"/>
        <v>0</v>
      </c>
      <c r="AN103" s="21">
        <f t="shared" si="90"/>
        <v>0</v>
      </c>
      <c r="AO103" s="21">
        <f t="shared" si="90"/>
        <v>0</v>
      </c>
      <c r="AP103" s="21">
        <f t="shared" si="90"/>
        <v>0</v>
      </c>
      <c r="AQ103" s="21">
        <f t="shared" si="90"/>
        <v>0</v>
      </c>
      <c r="AR103" s="21">
        <f t="shared" si="90"/>
        <v>0</v>
      </c>
      <c r="AS103" s="136"/>
      <c r="AT103" s="137"/>
    </row>
    <row r="104" s="129" customFormat="1" ht="29.25" customHeight="1">
      <c r="A104" s="130"/>
      <c r="B104" s="138"/>
      <c r="C104" s="132"/>
      <c r="D104" s="133"/>
      <c r="E104" s="42" t="s">
        <v>29</v>
      </c>
      <c r="F104" s="21">
        <f t="shared" si="90"/>
        <v>2395.5999999999999</v>
      </c>
      <c r="G104" s="21">
        <f t="shared" si="90"/>
        <v>2395.5999999999999</v>
      </c>
      <c r="H104" s="21">
        <f t="shared" si="90"/>
        <v>100</v>
      </c>
      <c r="I104" s="21">
        <f t="shared" si="90"/>
        <v>0</v>
      </c>
      <c r="J104" s="21">
        <f t="shared" si="90"/>
        <v>0</v>
      </c>
      <c r="K104" s="22">
        <f t="shared" si="91"/>
        <v>0</v>
      </c>
      <c r="L104" s="21">
        <f t="shared" si="90"/>
        <v>156.30000000000001</v>
      </c>
      <c r="M104" s="21">
        <f t="shared" si="90"/>
        <v>8.6999999999999993</v>
      </c>
      <c r="N104" s="21">
        <f t="shared" si="90"/>
        <v>0</v>
      </c>
      <c r="O104" s="21">
        <f t="shared" si="90"/>
        <v>498.20000000000005</v>
      </c>
      <c r="P104" s="21">
        <f t="shared" si="90"/>
        <v>8.5999999999999996</v>
      </c>
      <c r="Q104" s="21">
        <f t="shared" si="90"/>
        <v>1.7262143717382574</v>
      </c>
      <c r="R104" s="86">
        <f t="shared" si="90"/>
        <v>58.700000000001012</v>
      </c>
      <c r="S104" s="21">
        <f t="shared" si="90"/>
        <v>541</v>
      </c>
      <c r="T104" s="21">
        <f t="shared" si="90"/>
        <v>921.63543441224988</v>
      </c>
      <c r="U104" s="21">
        <f t="shared" si="90"/>
        <v>571.49999999999898</v>
      </c>
      <c r="V104" s="21">
        <f t="shared" si="90"/>
        <v>167.5</v>
      </c>
      <c r="W104" s="21">
        <f t="shared" ref="W104:W105" si="92">V104/U104*100</f>
        <v>29.308836395450623</v>
      </c>
      <c r="X104" s="21">
        <f t="shared" si="90"/>
        <v>162.09999999999991</v>
      </c>
      <c r="Y104" s="21">
        <f t="shared" si="90"/>
        <v>90.799999999999883</v>
      </c>
      <c r="Z104" s="21">
        <f t="shared" si="90"/>
        <v>56.014805675508903</v>
      </c>
      <c r="AA104" s="21">
        <f t="shared" si="90"/>
        <v>8.6999999999999993</v>
      </c>
      <c r="AB104" s="21">
        <f t="shared" si="90"/>
        <v>218.69999999999999</v>
      </c>
      <c r="AC104" s="21">
        <f t="shared" si="90"/>
        <v>2513.7931034482758</v>
      </c>
      <c r="AD104" s="21">
        <f t="shared" si="90"/>
        <v>519.60000000000002</v>
      </c>
      <c r="AE104" s="21">
        <f t="shared" si="90"/>
        <v>1281.7</v>
      </c>
      <c r="AF104" s="21">
        <f t="shared" si="90"/>
        <v>246.67051578137028</v>
      </c>
      <c r="AG104" s="21">
        <f t="shared" si="90"/>
        <v>8.6999999999999993</v>
      </c>
      <c r="AH104" s="21">
        <f t="shared" si="90"/>
        <v>33.100000000000001</v>
      </c>
      <c r="AI104" s="21">
        <f t="shared" si="90"/>
        <v>380.45977011494256</v>
      </c>
      <c r="AJ104" s="21">
        <f t="shared" si="90"/>
        <v>266.10000000000002</v>
      </c>
      <c r="AK104" s="21">
        <f t="shared" si="90"/>
        <v>216.09999999999999</v>
      </c>
      <c r="AL104" s="21">
        <f t="shared" si="90"/>
        <v>81.210071401728669</v>
      </c>
      <c r="AM104" s="21">
        <f t="shared" si="90"/>
        <v>138.69999999999999</v>
      </c>
      <c r="AN104" s="21">
        <f t="shared" si="90"/>
        <v>8.6999999999999993</v>
      </c>
      <c r="AO104" s="21">
        <f t="shared" si="90"/>
        <v>6.2725306416726747</v>
      </c>
      <c r="AP104" s="21">
        <f t="shared" si="90"/>
        <v>7</v>
      </c>
      <c r="AQ104" s="21">
        <f t="shared" si="90"/>
        <v>307.19999999999999</v>
      </c>
      <c r="AR104" s="21">
        <f t="shared" si="90"/>
        <v>0</v>
      </c>
      <c r="AS104" s="136"/>
      <c r="AT104" s="137"/>
    </row>
    <row r="105" s="129" customFormat="1" ht="29.25" customHeight="1">
      <c r="A105" s="130"/>
      <c r="B105" s="138"/>
      <c r="C105" s="132"/>
      <c r="D105" s="133"/>
      <c r="E105" s="42" t="s">
        <v>30</v>
      </c>
      <c r="F105" s="21">
        <f t="shared" si="90"/>
        <v>267232.89999999997</v>
      </c>
      <c r="G105" s="21">
        <f t="shared" ref="G105:AR106" si="93">G89</f>
        <v>267232.79999999999</v>
      </c>
      <c r="H105" s="21">
        <f t="shared" si="93"/>
        <v>99.999962579457858</v>
      </c>
      <c r="I105" s="21">
        <f t="shared" si="93"/>
        <v>4591.3000000000002</v>
      </c>
      <c r="J105" s="21">
        <f t="shared" si="93"/>
        <v>3657.3999999999996</v>
      </c>
      <c r="K105" s="22">
        <f t="shared" si="93"/>
        <v>79.659355738026264</v>
      </c>
      <c r="L105" s="21">
        <f t="shared" si="93"/>
        <v>23256</v>
      </c>
      <c r="M105" s="21">
        <f t="shared" si="93"/>
        <v>21797.700000000001</v>
      </c>
      <c r="N105" s="21">
        <f t="shared" si="93"/>
        <v>93.729360165118678</v>
      </c>
      <c r="O105" s="21">
        <f t="shared" si="93"/>
        <v>18639.799999999999</v>
      </c>
      <c r="P105" s="21">
        <f t="shared" si="93"/>
        <v>16790.900000000001</v>
      </c>
      <c r="Q105" s="21">
        <f t="shared" si="93"/>
        <v>90.080902155602544</v>
      </c>
      <c r="R105" s="86">
        <f t="shared" si="93"/>
        <v>25039.600000000002</v>
      </c>
      <c r="S105" s="21">
        <f t="shared" si="93"/>
        <v>24839.400000000001</v>
      </c>
      <c r="T105" s="21">
        <f t="shared" si="93"/>
        <v>99.200466461125572</v>
      </c>
      <c r="U105" s="21">
        <f t="shared" si="93"/>
        <v>28682.300000000003</v>
      </c>
      <c r="V105" s="21">
        <f t="shared" si="93"/>
        <v>27594.5</v>
      </c>
      <c r="W105" s="21">
        <f t="shared" si="92"/>
        <v>96.207417117874087</v>
      </c>
      <c r="X105" s="21">
        <f t="shared" si="93"/>
        <v>28596.400000000009</v>
      </c>
      <c r="Y105" s="21">
        <f t="shared" si="93"/>
        <v>28612.599999999999</v>
      </c>
      <c r="Z105" s="21">
        <f t="shared" si="93"/>
        <v>100.05665048747392</v>
      </c>
      <c r="AA105" s="21">
        <f t="shared" si="93"/>
        <v>27107.299999999999</v>
      </c>
      <c r="AB105" s="21">
        <f t="shared" si="93"/>
        <v>27853.599999999999</v>
      </c>
      <c r="AC105" s="21">
        <f t="shared" si="93"/>
        <v>102.75313291991456</v>
      </c>
      <c r="AD105" s="21">
        <f t="shared" si="93"/>
        <v>13195.199999999999</v>
      </c>
      <c r="AE105" s="21">
        <f t="shared" si="93"/>
        <v>13172.799999999999</v>
      </c>
      <c r="AF105" s="21">
        <f t="shared" si="93"/>
        <v>99.830241299866614</v>
      </c>
      <c r="AG105" s="21">
        <f t="shared" si="93"/>
        <v>13135.6</v>
      </c>
      <c r="AH105" s="21">
        <f t="shared" si="93"/>
        <v>14475.299999999999</v>
      </c>
      <c r="AI105" s="21">
        <f t="shared" si="93"/>
        <v>106.58972563110933</v>
      </c>
      <c r="AJ105" s="21">
        <f t="shared" si="93"/>
        <v>24733.899999999994</v>
      </c>
      <c r="AK105" s="21">
        <f t="shared" si="93"/>
        <v>24649.699999999997</v>
      </c>
      <c r="AL105" s="21">
        <f t="shared" si="93"/>
        <v>99.659576532613144</v>
      </c>
      <c r="AM105" s="21">
        <f t="shared" si="93"/>
        <v>17324.199999999997</v>
      </c>
      <c r="AN105" s="21">
        <f t="shared" si="93"/>
        <v>17524.099999999999</v>
      </c>
      <c r="AO105" s="21">
        <f t="shared" si="93"/>
        <v>101.15387723531246</v>
      </c>
      <c r="AP105" s="21">
        <f t="shared" si="93"/>
        <v>42931.299999999901</v>
      </c>
      <c r="AQ105" s="21">
        <f t="shared" si="93"/>
        <v>46473.299999999996</v>
      </c>
      <c r="AR105" s="21">
        <f t="shared" si="93"/>
        <v>108.25039074055549</v>
      </c>
      <c r="AS105" s="136"/>
      <c r="AT105" s="137"/>
    </row>
    <row r="106" s="129" customFormat="1" ht="39.75" customHeight="1">
      <c r="A106" s="130"/>
      <c r="B106" s="139"/>
      <c r="C106" s="132"/>
      <c r="D106" s="133"/>
      <c r="E106" s="42" t="s">
        <v>31</v>
      </c>
      <c r="F106" s="21">
        <f t="shared" si="90"/>
        <v>0</v>
      </c>
      <c r="G106" s="21">
        <f t="shared" si="93"/>
        <v>0</v>
      </c>
      <c r="H106" s="21">
        <f t="shared" si="93"/>
        <v>0</v>
      </c>
      <c r="I106" s="21">
        <f t="shared" si="93"/>
        <v>0</v>
      </c>
      <c r="J106" s="21">
        <f t="shared" si="93"/>
        <v>0</v>
      </c>
      <c r="K106" s="22">
        <v>0</v>
      </c>
      <c r="L106" s="21">
        <f t="shared" si="93"/>
        <v>0</v>
      </c>
      <c r="M106" s="21">
        <f t="shared" si="93"/>
        <v>0</v>
      </c>
      <c r="N106" s="21">
        <f t="shared" si="93"/>
        <v>0</v>
      </c>
      <c r="O106" s="21">
        <f t="shared" si="93"/>
        <v>0</v>
      </c>
      <c r="P106" s="21">
        <f t="shared" si="93"/>
        <v>0</v>
      </c>
      <c r="Q106" s="21">
        <f t="shared" si="93"/>
        <v>0</v>
      </c>
      <c r="R106" s="86">
        <f t="shared" si="93"/>
        <v>0</v>
      </c>
      <c r="S106" s="21">
        <f t="shared" si="93"/>
        <v>0</v>
      </c>
      <c r="T106" s="21">
        <f t="shared" si="93"/>
        <v>0</v>
      </c>
      <c r="U106" s="21">
        <f t="shared" si="93"/>
        <v>0</v>
      </c>
      <c r="V106" s="21">
        <f t="shared" si="93"/>
        <v>0</v>
      </c>
      <c r="W106" s="21">
        <f t="shared" si="93"/>
        <v>0</v>
      </c>
      <c r="X106" s="21">
        <f t="shared" si="93"/>
        <v>0</v>
      </c>
      <c r="Y106" s="21">
        <f t="shared" si="93"/>
        <v>0</v>
      </c>
      <c r="Z106" s="21">
        <f t="shared" si="93"/>
        <v>0</v>
      </c>
      <c r="AA106" s="21">
        <f t="shared" si="93"/>
        <v>0</v>
      </c>
      <c r="AB106" s="21">
        <f t="shared" si="93"/>
        <v>0</v>
      </c>
      <c r="AC106" s="21">
        <f t="shared" si="93"/>
        <v>0</v>
      </c>
      <c r="AD106" s="21">
        <f t="shared" si="93"/>
        <v>0</v>
      </c>
      <c r="AE106" s="21">
        <f t="shared" si="93"/>
        <v>0</v>
      </c>
      <c r="AF106" s="21">
        <f t="shared" si="93"/>
        <v>0</v>
      </c>
      <c r="AG106" s="21">
        <f t="shared" si="93"/>
        <v>0</v>
      </c>
      <c r="AH106" s="21">
        <f t="shared" si="93"/>
        <v>0</v>
      </c>
      <c r="AI106" s="21">
        <f t="shared" si="93"/>
        <v>0</v>
      </c>
      <c r="AJ106" s="21">
        <f t="shared" si="93"/>
        <v>0</v>
      </c>
      <c r="AK106" s="21">
        <f t="shared" si="93"/>
        <v>0</v>
      </c>
      <c r="AL106" s="21">
        <f t="shared" si="93"/>
        <v>0</v>
      </c>
      <c r="AM106" s="21">
        <f t="shared" si="93"/>
        <v>0</v>
      </c>
      <c r="AN106" s="21">
        <f t="shared" si="93"/>
        <v>0</v>
      </c>
      <c r="AO106" s="21">
        <f t="shared" si="93"/>
        <v>0</v>
      </c>
      <c r="AP106" s="21">
        <f>AP96</f>
        <v>42938.299999999901</v>
      </c>
      <c r="AQ106" s="21">
        <v>0</v>
      </c>
      <c r="AR106" s="21">
        <v>0</v>
      </c>
      <c r="AS106" s="136"/>
      <c r="AT106" s="137"/>
    </row>
    <row r="107" s="129" customFormat="1" ht="29.25" hidden="1" customHeight="1">
      <c r="A107" s="35"/>
      <c r="B107" s="135" t="s">
        <v>75</v>
      </c>
      <c r="C107" s="132"/>
      <c r="D107" s="133"/>
      <c r="E107" s="20" t="s">
        <v>27</v>
      </c>
      <c r="F107" s="21">
        <v>0</v>
      </c>
      <c r="G107" s="21">
        <v>0</v>
      </c>
      <c r="H107" s="21">
        <v>0</v>
      </c>
      <c r="I107" s="21">
        <v>0</v>
      </c>
      <c r="J107" s="21">
        <v>0</v>
      </c>
      <c r="K107" s="21">
        <v>0</v>
      </c>
      <c r="L107" s="21">
        <v>0</v>
      </c>
      <c r="M107" s="21">
        <v>0</v>
      </c>
      <c r="N107" s="21">
        <v>0</v>
      </c>
      <c r="O107" s="21">
        <v>0</v>
      </c>
      <c r="P107" s="21">
        <v>0</v>
      </c>
      <c r="Q107" s="21">
        <v>0</v>
      </c>
      <c r="R107" s="21">
        <v>0</v>
      </c>
      <c r="S107" s="21">
        <v>0</v>
      </c>
      <c r="T107" s="21">
        <v>0</v>
      </c>
      <c r="U107" s="21">
        <v>0</v>
      </c>
      <c r="V107" s="21">
        <v>0</v>
      </c>
      <c r="W107" s="21">
        <v>0</v>
      </c>
      <c r="X107" s="21">
        <v>0</v>
      </c>
      <c r="Y107" s="21">
        <v>0</v>
      </c>
      <c r="Z107" s="21">
        <v>0</v>
      </c>
      <c r="AA107" s="21">
        <v>0</v>
      </c>
      <c r="AB107" s="21">
        <v>0</v>
      </c>
      <c r="AC107" s="21">
        <v>0</v>
      </c>
      <c r="AD107" s="21">
        <v>0</v>
      </c>
      <c r="AE107" s="21">
        <v>0</v>
      </c>
      <c r="AF107" s="21">
        <v>0</v>
      </c>
      <c r="AG107" s="21">
        <v>0</v>
      </c>
      <c r="AH107" s="21">
        <v>0</v>
      </c>
      <c r="AI107" s="21">
        <v>0</v>
      </c>
      <c r="AJ107" s="21">
        <v>0</v>
      </c>
      <c r="AK107" s="21">
        <v>0</v>
      </c>
      <c r="AL107" s="21">
        <v>0</v>
      </c>
      <c r="AM107" s="21">
        <v>0</v>
      </c>
      <c r="AN107" s="21">
        <v>0</v>
      </c>
      <c r="AO107" s="21">
        <v>0</v>
      </c>
      <c r="AP107" s="21">
        <v>0</v>
      </c>
      <c r="AQ107" s="21"/>
      <c r="AR107" s="21"/>
      <c r="AS107" s="136"/>
      <c r="AT107" s="137"/>
    </row>
    <row r="108" s="129" customFormat="1" ht="29.25" hidden="1" customHeight="1">
      <c r="A108" s="40"/>
      <c r="B108" s="138"/>
      <c r="C108" s="132"/>
      <c r="D108" s="133"/>
      <c r="E108" s="42" t="s">
        <v>28</v>
      </c>
      <c r="F108" s="21">
        <v>0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  <c r="L108" s="21">
        <v>0</v>
      </c>
      <c r="M108" s="21">
        <v>0</v>
      </c>
      <c r="N108" s="21">
        <v>0</v>
      </c>
      <c r="O108" s="21">
        <v>0</v>
      </c>
      <c r="P108" s="21">
        <v>0</v>
      </c>
      <c r="Q108" s="21">
        <v>0</v>
      </c>
      <c r="R108" s="21">
        <v>0</v>
      </c>
      <c r="S108" s="21">
        <v>0</v>
      </c>
      <c r="T108" s="21">
        <v>0</v>
      </c>
      <c r="U108" s="21">
        <v>0</v>
      </c>
      <c r="V108" s="21">
        <v>0</v>
      </c>
      <c r="W108" s="21">
        <v>0</v>
      </c>
      <c r="X108" s="21">
        <v>0</v>
      </c>
      <c r="Y108" s="21">
        <v>0</v>
      </c>
      <c r="Z108" s="21">
        <v>0</v>
      </c>
      <c r="AA108" s="21">
        <v>0</v>
      </c>
      <c r="AB108" s="21">
        <v>0</v>
      </c>
      <c r="AC108" s="21">
        <v>0</v>
      </c>
      <c r="AD108" s="21">
        <v>0</v>
      </c>
      <c r="AE108" s="21">
        <v>0</v>
      </c>
      <c r="AF108" s="21">
        <v>0</v>
      </c>
      <c r="AG108" s="21">
        <v>0</v>
      </c>
      <c r="AH108" s="21">
        <v>0</v>
      </c>
      <c r="AI108" s="21">
        <v>0</v>
      </c>
      <c r="AJ108" s="21">
        <v>0</v>
      </c>
      <c r="AK108" s="21">
        <v>0</v>
      </c>
      <c r="AL108" s="21">
        <v>0</v>
      </c>
      <c r="AM108" s="21">
        <v>0</v>
      </c>
      <c r="AN108" s="21">
        <v>0</v>
      </c>
      <c r="AO108" s="21">
        <v>0</v>
      </c>
      <c r="AP108" s="21">
        <v>0</v>
      </c>
      <c r="AQ108" s="21"/>
      <c r="AR108" s="21"/>
      <c r="AS108" s="136"/>
      <c r="AT108" s="137"/>
    </row>
    <row r="109" s="129" customFormat="1" ht="29.25" hidden="1" customHeight="1">
      <c r="A109" s="40"/>
      <c r="B109" s="138"/>
      <c r="C109" s="132"/>
      <c r="D109" s="133"/>
      <c r="E109" s="42" t="s">
        <v>29</v>
      </c>
      <c r="F109" s="21">
        <v>0</v>
      </c>
      <c r="G109" s="21">
        <v>0</v>
      </c>
      <c r="H109" s="21">
        <v>0</v>
      </c>
      <c r="I109" s="21">
        <v>0</v>
      </c>
      <c r="J109" s="21">
        <v>0</v>
      </c>
      <c r="K109" s="21">
        <v>0</v>
      </c>
      <c r="L109" s="21">
        <v>0</v>
      </c>
      <c r="M109" s="21">
        <v>0</v>
      </c>
      <c r="N109" s="21">
        <v>0</v>
      </c>
      <c r="O109" s="21">
        <v>0</v>
      </c>
      <c r="P109" s="21">
        <v>0</v>
      </c>
      <c r="Q109" s="21">
        <v>0</v>
      </c>
      <c r="R109" s="21">
        <v>0</v>
      </c>
      <c r="S109" s="21">
        <v>0</v>
      </c>
      <c r="T109" s="21">
        <v>0</v>
      </c>
      <c r="U109" s="21">
        <v>0</v>
      </c>
      <c r="V109" s="21">
        <v>0</v>
      </c>
      <c r="W109" s="21">
        <v>0</v>
      </c>
      <c r="X109" s="21">
        <v>0</v>
      </c>
      <c r="Y109" s="21">
        <v>0</v>
      </c>
      <c r="Z109" s="21">
        <v>0</v>
      </c>
      <c r="AA109" s="21">
        <v>0</v>
      </c>
      <c r="AB109" s="21">
        <v>0</v>
      </c>
      <c r="AC109" s="21">
        <v>0</v>
      </c>
      <c r="AD109" s="21">
        <v>0</v>
      </c>
      <c r="AE109" s="21">
        <v>0</v>
      </c>
      <c r="AF109" s="21">
        <v>0</v>
      </c>
      <c r="AG109" s="21">
        <v>0</v>
      </c>
      <c r="AH109" s="21">
        <v>0</v>
      </c>
      <c r="AI109" s="21">
        <v>0</v>
      </c>
      <c r="AJ109" s="21">
        <v>0</v>
      </c>
      <c r="AK109" s="21">
        <v>0</v>
      </c>
      <c r="AL109" s="21">
        <v>0</v>
      </c>
      <c r="AM109" s="21">
        <v>0</v>
      </c>
      <c r="AN109" s="21">
        <v>0</v>
      </c>
      <c r="AO109" s="21">
        <v>0</v>
      </c>
      <c r="AP109" s="21">
        <v>0</v>
      </c>
      <c r="AQ109" s="21"/>
      <c r="AR109" s="21"/>
      <c r="AS109" s="136"/>
      <c r="AT109" s="137"/>
    </row>
    <row r="110" s="129" customFormat="1" ht="43.5" hidden="1" customHeight="1">
      <c r="A110" s="47"/>
      <c r="B110" s="139"/>
      <c r="C110" s="132"/>
      <c r="D110" s="133"/>
      <c r="E110" s="42" t="s">
        <v>30</v>
      </c>
      <c r="F110" s="21">
        <v>0</v>
      </c>
      <c r="G110" s="21">
        <v>0</v>
      </c>
      <c r="H110" s="21">
        <v>0</v>
      </c>
      <c r="I110" s="21">
        <v>0</v>
      </c>
      <c r="J110" s="21">
        <v>0</v>
      </c>
      <c r="K110" s="21">
        <v>0</v>
      </c>
      <c r="L110" s="21">
        <v>0</v>
      </c>
      <c r="M110" s="21">
        <v>0</v>
      </c>
      <c r="N110" s="21">
        <v>0</v>
      </c>
      <c r="O110" s="21">
        <v>0</v>
      </c>
      <c r="P110" s="21">
        <v>0</v>
      </c>
      <c r="Q110" s="21">
        <v>0</v>
      </c>
      <c r="R110" s="21">
        <v>0</v>
      </c>
      <c r="S110" s="21">
        <v>0</v>
      </c>
      <c r="T110" s="21">
        <v>0</v>
      </c>
      <c r="U110" s="21">
        <v>0</v>
      </c>
      <c r="V110" s="21">
        <v>0</v>
      </c>
      <c r="W110" s="21">
        <v>0</v>
      </c>
      <c r="X110" s="21">
        <v>0</v>
      </c>
      <c r="Y110" s="21">
        <v>0</v>
      </c>
      <c r="Z110" s="21">
        <v>0</v>
      </c>
      <c r="AA110" s="21">
        <v>0</v>
      </c>
      <c r="AB110" s="21">
        <v>0</v>
      </c>
      <c r="AC110" s="21">
        <v>0</v>
      </c>
      <c r="AD110" s="21">
        <v>0</v>
      </c>
      <c r="AE110" s="21">
        <v>0</v>
      </c>
      <c r="AF110" s="21">
        <v>0</v>
      </c>
      <c r="AG110" s="21">
        <v>0</v>
      </c>
      <c r="AH110" s="21">
        <v>0</v>
      </c>
      <c r="AI110" s="21">
        <v>0</v>
      </c>
      <c r="AJ110" s="21">
        <v>0</v>
      </c>
      <c r="AK110" s="21">
        <v>0</v>
      </c>
      <c r="AL110" s="21">
        <v>0</v>
      </c>
      <c r="AM110" s="21">
        <v>0</v>
      </c>
      <c r="AN110" s="21">
        <v>0</v>
      </c>
      <c r="AO110" s="21">
        <v>0</v>
      </c>
      <c r="AP110" s="21">
        <v>0</v>
      </c>
      <c r="AQ110" s="51"/>
      <c r="AR110" s="51"/>
      <c r="AS110" s="136"/>
      <c r="AT110" s="137"/>
    </row>
    <row r="112" s="39" customFormat="1" ht="12.75">
      <c r="A112" s="140"/>
      <c r="B112" s="141"/>
      <c r="C112" s="141"/>
      <c r="D112" s="141"/>
    </row>
    <row r="113" s="39" customFormat="1" ht="15.75">
      <c r="A113" s="142" t="s">
        <v>76</v>
      </c>
      <c r="B113" s="143"/>
      <c r="C113" s="143"/>
      <c r="D113" s="143"/>
      <c r="E113" s="144"/>
      <c r="F113" s="144"/>
      <c r="G113" s="144"/>
      <c r="H113" s="144"/>
      <c r="I113" s="144" t="s">
        <v>77</v>
      </c>
      <c r="J113" s="145"/>
      <c r="K113" s="145"/>
      <c r="L113" s="145"/>
      <c r="M113" s="145"/>
      <c r="N113" s="145"/>
      <c r="O113" s="145"/>
      <c r="P113" s="145"/>
      <c r="Q113" s="145"/>
      <c r="R113" s="145"/>
      <c r="S113" s="145"/>
      <c r="T113" s="145"/>
      <c r="U113" s="145"/>
      <c r="V113" s="145"/>
      <c r="W113" s="145"/>
      <c r="X113" s="145"/>
      <c r="Y113" s="145"/>
      <c r="Z113" s="145"/>
      <c r="AA113" s="145"/>
      <c r="AB113" s="145"/>
      <c r="AC113" s="145"/>
      <c r="AD113" s="145"/>
      <c r="AE113" s="145"/>
      <c r="AF113" s="145"/>
      <c r="AG113" s="145"/>
      <c r="AH113" s="145"/>
      <c r="AI113" s="145"/>
      <c r="AJ113" s="145"/>
      <c r="AK113" s="145"/>
      <c r="AL113" s="145"/>
      <c r="AM113" s="145"/>
      <c r="AN113" s="145"/>
      <c r="AO113" s="145"/>
      <c r="AP113" s="145"/>
      <c r="AQ113" s="145"/>
      <c r="AR113" s="145"/>
      <c r="AS113" s="145"/>
      <c r="AT113" s="145"/>
    </row>
    <row r="114" s="39" customFormat="1" ht="15.75">
      <c r="A114" s="142" t="s">
        <v>78</v>
      </c>
      <c r="B114" s="143"/>
      <c r="C114" s="143"/>
      <c r="D114" s="143"/>
      <c r="E114" s="146"/>
      <c r="F114" s="146"/>
      <c r="G114" s="146"/>
      <c r="H114" s="146"/>
      <c r="I114" s="144"/>
      <c r="J114" s="4"/>
      <c r="K114" s="4"/>
      <c r="L114" s="4"/>
      <c r="M114" s="145"/>
      <c r="N114" s="145"/>
      <c r="O114" s="145"/>
      <c r="P114" s="145"/>
      <c r="Q114" s="145"/>
      <c r="R114" s="145"/>
      <c r="S114" s="145"/>
      <c r="T114" s="145"/>
      <c r="U114" s="145"/>
      <c r="V114" s="145"/>
      <c r="W114" s="145"/>
      <c r="X114" s="145"/>
      <c r="Y114" s="145"/>
      <c r="Z114" s="145"/>
      <c r="AA114" s="145"/>
      <c r="AB114" s="145"/>
      <c r="AC114" s="145"/>
      <c r="AD114" s="145"/>
      <c r="AE114" s="145"/>
      <c r="AF114" s="145"/>
      <c r="AG114" s="145"/>
      <c r="AH114" s="145"/>
      <c r="AI114" s="145"/>
      <c r="AJ114" s="145"/>
      <c r="AK114" s="145"/>
      <c r="AL114" s="145"/>
      <c r="AM114" s="145"/>
      <c r="AN114" s="145"/>
      <c r="AO114" s="145"/>
      <c r="AP114" s="145"/>
      <c r="AQ114" s="145"/>
      <c r="AR114" s="145"/>
      <c r="AS114" s="145"/>
      <c r="AT114" s="145"/>
    </row>
    <row r="115" s="39" customFormat="1" ht="29.25" customHeight="1">
      <c r="A115" s="147" t="s">
        <v>79</v>
      </c>
      <c r="B115" s="147"/>
      <c r="C115" s="147"/>
      <c r="D115" s="143"/>
      <c r="E115" s="146"/>
      <c r="F115" s="146"/>
      <c r="G115" s="146"/>
      <c r="H115" s="146"/>
      <c r="I115" s="148" t="s">
        <v>80</v>
      </c>
      <c r="J115" s="148"/>
      <c r="K115" s="148"/>
      <c r="L115" s="148"/>
      <c r="M115" s="148"/>
      <c r="N115" s="145"/>
      <c r="O115" s="145"/>
      <c r="P115" s="145"/>
      <c r="Q115" s="145"/>
      <c r="R115" s="145"/>
      <c r="S115" s="145"/>
      <c r="T115" s="145"/>
      <c r="U115" s="145"/>
      <c r="V115" s="145"/>
      <c r="W115" s="145"/>
      <c r="X115" s="145"/>
      <c r="Y115" s="145"/>
      <c r="Z115" s="145"/>
      <c r="AA115" s="145"/>
      <c r="AB115" s="145"/>
      <c r="AC115" s="145"/>
      <c r="AD115" s="145"/>
      <c r="AE115" s="145"/>
      <c r="AF115" s="145"/>
      <c r="AG115" s="145"/>
      <c r="AH115" s="145"/>
      <c r="AI115" s="145"/>
      <c r="AJ115" s="145"/>
      <c r="AK115" s="145"/>
      <c r="AL115" s="145"/>
      <c r="AM115" s="145"/>
      <c r="AN115" s="145"/>
      <c r="AO115" s="145"/>
      <c r="AP115" s="145"/>
      <c r="AQ115" s="145"/>
      <c r="AR115" s="145"/>
      <c r="AS115" s="145"/>
      <c r="AT115" s="145"/>
    </row>
    <row r="116" s="39" customFormat="1" ht="27.75" customHeight="1">
      <c r="A116" s="147"/>
      <c r="B116" s="147"/>
      <c r="C116" s="147"/>
      <c r="D116" s="143"/>
      <c r="E116" s="146"/>
      <c r="F116" s="146"/>
      <c r="G116" s="146"/>
      <c r="H116" s="146"/>
      <c r="I116" s="148"/>
      <c r="J116" s="148"/>
      <c r="K116" s="148"/>
      <c r="L116" s="148"/>
      <c r="M116" s="148"/>
      <c r="N116" s="145"/>
      <c r="O116" s="145"/>
      <c r="P116" s="145"/>
      <c r="Q116" s="145"/>
      <c r="R116" s="145"/>
      <c r="S116" s="145"/>
      <c r="T116" s="145"/>
      <c r="U116" s="145"/>
      <c r="V116" s="145"/>
      <c r="W116" s="145"/>
      <c r="X116" s="145"/>
      <c r="Y116" s="145"/>
      <c r="Z116" s="145"/>
      <c r="AA116" s="145"/>
      <c r="AB116" s="145"/>
      <c r="AC116" s="145"/>
      <c r="AD116" s="145"/>
      <c r="AE116" s="145"/>
      <c r="AF116" s="145"/>
      <c r="AG116" s="145"/>
      <c r="AH116" s="145"/>
      <c r="AI116" s="145"/>
      <c r="AJ116" s="145"/>
      <c r="AK116" s="145"/>
      <c r="AL116" s="145"/>
      <c r="AM116" s="145"/>
      <c r="AN116" s="145"/>
      <c r="AO116" s="145"/>
      <c r="AP116" s="145"/>
      <c r="AQ116" s="145"/>
      <c r="AR116" s="145"/>
      <c r="AS116" s="145"/>
      <c r="AT116" s="145"/>
    </row>
    <row r="117" s="39" customFormat="1" ht="15.75">
      <c r="B117" s="143"/>
      <c r="C117" s="143"/>
      <c r="D117" s="143"/>
      <c r="E117" s="4"/>
      <c r="F117" s="4"/>
      <c r="G117" s="4"/>
      <c r="H117" s="149"/>
      <c r="I117" s="144"/>
      <c r="J117" s="4"/>
      <c r="K117" s="4"/>
      <c r="L117" s="4"/>
      <c r="M117" s="145"/>
      <c r="N117" s="145"/>
      <c r="O117" s="145"/>
      <c r="P117" s="145"/>
      <c r="Q117" s="145"/>
      <c r="R117" s="145"/>
      <c r="S117" s="145"/>
      <c r="T117" s="145"/>
      <c r="U117" s="145"/>
      <c r="V117" s="145"/>
      <c r="W117" s="145"/>
      <c r="X117" s="145"/>
      <c r="Y117" s="145"/>
      <c r="Z117" s="145"/>
      <c r="AA117" s="145"/>
      <c r="AB117" s="145"/>
      <c r="AC117" s="145"/>
      <c r="AD117" s="145"/>
      <c r="AE117" s="145"/>
      <c r="AF117" s="145"/>
      <c r="AG117" s="145"/>
      <c r="AH117" s="145"/>
      <c r="AI117" s="145"/>
      <c r="AJ117" s="145"/>
      <c r="AK117" s="145"/>
      <c r="AL117" s="145"/>
      <c r="AM117" s="145"/>
      <c r="AN117" s="145"/>
      <c r="AO117" s="145"/>
      <c r="AP117" s="145"/>
      <c r="AQ117" s="145"/>
      <c r="AR117" s="145"/>
      <c r="AS117" s="145"/>
      <c r="AT117" s="145"/>
    </row>
    <row r="118" s="39" customFormat="1" ht="15.75">
      <c r="A118" s="150"/>
      <c r="B118" s="151"/>
      <c r="C118" s="152" t="s">
        <v>81</v>
      </c>
      <c r="D118" s="143"/>
      <c r="E118" s="149"/>
      <c r="F118" s="149"/>
      <c r="G118" s="149"/>
      <c r="H118" s="149"/>
      <c r="I118" s="144" t="s">
        <v>82</v>
      </c>
      <c r="M118" s="145"/>
      <c r="N118" s="145"/>
      <c r="O118" s="145"/>
      <c r="P118" s="145"/>
      <c r="Q118" s="145"/>
      <c r="R118" s="145"/>
      <c r="S118" s="145"/>
      <c r="T118" s="145"/>
      <c r="U118" s="145"/>
      <c r="V118" s="145"/>
      <c r="W118" s="145"/>
      <c r="X118" s="145"/>
      <c r="Y118" s="145"/>
      <c r="Z118" s="145"/>
      <c r="AA118" s="145"/>
      <c r="AB118" s="145"/>
      <c r="AC118" s="145"/>
      <c r="AD118" s="145"/>
      <c r="AE118" s="145"/>
      <c r="AF118" s="145"/>
      <c r="AG118" s="145"/>
      <c r="AH118" s="145"/>
      <c r="AI118" s="145"/>
      <c r="AJ118" s="145"/>
      <c r="AK118" s="145"/>
      <c r="AL118" s="145"/>
      <c r="AM118" s="145"/>
      <c r="AN118" s="145"/>
      <c r="AO118" s="145"/>
      <c r="AP118" s="145"/>
      <c r="AQ118" s="145"/>
      <c r="AR118" s="145"/>
      <c r="AS118" s="145"/>
      <c r="AT118" s="145"/>
    </row>
    <row r="119" s="39" customFormat="1" ht="15.75">
      <c r="A119" s="142" t="s">
        <v>83</v>
      </c>
      <c r="B119" s="143"/>
      <c r="C119" s="143" t="s">
        <v>84</v>
      </c>
      <c r="D119" s="143"/>
      <c r="E119" s="144"/>
      <c r="F119" s="144"/>
      <c r="G119" s="144"/>
      <c r="H119" s="144"/>
      <c r="I119" s="144" t="s">
        <v>85</v>
      </c>
      <c r="J119" s="4"/>
      <c r="K119" s="4"/>
      <c r="L119" s="4" t="s">
        <v>84</v>
      </c>
      <c r="M119" s="145"/>
      <c r="N119" s="145"/>
      <c r="O119" s="145"/>
      <c r="P119" s="145"/>
      <c r="Q119" s="145"/>
      <c r="R119" s="145"/>
      <c r="S119" s="145"/>
      <c r="T119" s="145"/>
      <c r="U119" s="145"/>
      <c r="V119" s="145"/>
      <c r="W119" s="145"/>
      <c r="X119" s="145"/>
      <c r="Y119" s="145"/>
      <c r="Z119" s="145"/>
      <c r="AA119" s="145"/>
      <c r="AB119" s="145"/>
      <c r="AC119" s="145"/>
      <c r="AD119" s="145"/>
      <c r="AE119" s="145"/>
      <c r="AF119" s="145"/>
      <c r="AG119" s="145"/>
      <c r="AH119" s="145"/>
      <c r="AI119" s="145"/>
      <c r="AJ119" s="145"/>
      <c r="AK119" s="145"/>
      <c r="AL119" s="145"/>
      <c r="AM119" s="145"/>
      <c r="AN119" s="145"/>
      <c r="AO119" s="145"/>
      <c r="AP119" s="145"/>
      <c r="AQ119" s="145"/>
      <c r="AR119" s="145"/>
      <c r="AS119" s="145"/>
      <c r="AT119" s="145"/>
    </row>
    <row r="120" s="39" customFormat="1" ht="12.75">
      <c r="A120" s="153"/>
      <c r="B120" s="154"/>
      <c r="C120" s="154"/>
      <c r="D120" s="154"/>
      <c r="E120" s="145"/>
      <c r="F120" s="145"/>
      <c r="G120" s="145"/>
      <c r="H120" s="145"/>
      <c r="I120" s="145"/>
      <c r="J120" s="145"/>
      <c r="K120" s="145"/>
      <c r="L120" s="145"/>
      <c r="M120" s="145"/>
      <c r="N120" s="145"/>
      <c r="O120" s="145"/>
      <c r="P120" s="145"/>
      <c r="Q120" s="145"/>
      <c r="R120" s="145"/>
      <c r="S120" s="145"/>
      <c r="T120" s="145"/>
      <c r="U120" s="145"/>
      <c r="V120" s="145"/>
      <c r="W120" s="145"/>
      <c r="X120" s="145"/>
      <c r="Y120" s="145"/>
      <c r="Z120" s="145"/>
      <c r="AA120" s="145"/>
      <c r="AB120" s="145"/>
      <c r="AC120" s="145"/>
      <c r="AD120" s="145"/>
      <c r="AE120" s="145"/>
      <c r="AF120" s="145"/>
      <c r="AG120" s="145"/>
      <c r="AH120" s="145"/>
      <c r="AI120" s="145"/>
      <c r="AJ120" s="145"/>
      <c r="AK120" s="145"/>
      <c r="AL120" s="145"/>
      <c r="AM120" s="145"/>
      <c r="AN120" s="145"/>
      <c r="AO120" s="145"/>
      <c r="AP120" s="145"/>
      <c r="AQ120" s="145"/>
      <c r="AR120" s="145"/>
      <c r="AS120" s="145"/>
      <c r="AT120" s="145"/>
    </row>
    <row r="121" s="39" customFormat="1" ht="12.75">
      <c r="A121" s="153"/>
      <c r="B121" s="154"/>
      <c r="C121" s="154"/>
      <c r="D121" s="154"/>
      <c r="E121" s="145"/>
      <c r="F121" s="145"/>
      <c r="G121" s="145"/>
      <c r="H121" s="145"/>
      <c r="I121" s="145"/>
      <c r="J121" s="145"/>
      <c r="K121" s="145"/>
      <c r="L121" s="145"/>
      <c r="M121" s="145"/>
      <c r="N121" s="145"/>
      <c r="O121" s="145"/>
      <c r="P121" s="145"/>
      <c r="Q121" s="145"/>
      <c r="R121" s="145"/>
      <c r="S121" s="145"/>
      <c r="T121" s="145"/>
      <c r="U121" s="145"/>
      <c r="V121" s="145"/>
      <c r="W121" s="145"/>
      <c r="X121" s="145"/>
      <c r="Y121" s="145"/>
      <c r="Z121" s="145"/>
      <c r="AA121" s="145"/>
      <c r="AB121" s="145"/>
      <c r="AC121" s="145"/>
      <c r="AD121" s="145"/>
      <c r="AE121" s="145"/>
      <c r="AF121" s="145"/>
      <c r="AG121" s="145"/>
      <c r="AH121" s="145"/>
      <c r="AI121" s="145"/>
      <c r="AJ121" s="145"/>
      <c r="AK121" s="145"/>
      <c r="AL121" s="145"/>
      <c r="AM121" s="145"/>
      <c r="AN121" s="145"/>
      <c r="AO121" s="145"/>
      <c r="AP121" s="145"/>
      <c r="AQ121" s="145"/>
      <c r="AR121" s="145"/>
      <c r="AS121" s="145"/>
      <c r="AT121" s="145"/>
    </row>
    <row r="122" s="39" customFormat="1" ht="12.75">
      <c r="A122" s="155" t="s">
        <v>86</v>
      </c>
      <c r="B122" s="154"/>
      <c r="C122" s="154"/>
      <c r="D122" s="154"/>
      <c r="E122" s="145"/>
      <c r="F122" s="145"/>
      <c r="G122" s="145"/>
      <c r="H122" s="145"/>
      <c r="I122" s="145"/>
      <c r="J122" s="145"/>
      <c r="K122" s="145"/>
      <c r="L122" s="145"/>
      <c r="M122" s="145"/>
      <c r="N122" s="145"/>
      <c r="O122" s="145"/>
      <c r="P122" s="145"/>
      <c r="Q122" s="145"/>
      <c r="R122" s="145"/>
      <c r="S122" s="145"/>
      <c r="T122" s="145"/>
      <c r="U122" s="145"/>
      <c r="V122" s="145"/>
      <c r="W122" s="145"/>
      <c r="X122" s="145"/>
      <c r="Y122" s="145"/>
      <c r="Z122" s="145"/>
      <c r="AA122" s="145"/>
      <c r="AB122" s="145"/>
      <c r="AC122" s="145"/>
      <c r="AD122" s="145"/>
      <c r="AE122" s="145"/>
      <c r="AF122" s="145"/>
      <c r="AG122" s="145"/>
      <c r="AH122" s="145"/>
      <c r="AI122" s="145"/>
      <c r="AJ122" s="145"/>
      <c r="AK122" s="145"/>
      <c r="AL122" s="145"/>
      <c r="AM122" s="145"/>
      <c r="AN122" s="145"/>
      <c r="AO122" s="145"/>
      <c r="AP122" s="145"/>
      <c r="AQ122" s="145"/>
      <c r="AR122" s="145"/>
      <c r="AS122" s="145"/>
      <c r="AT122" s="145"/>
    </row>
    <row r="123" s="39" customFormat="1" ht="12.75">
      <c r="A123" s="156" t="s">
        <v>87</v>
      </c>
      <c r="B123" s="154"/>
      <c r="C123" s="154"/>
      <c r="D123" s="154"/>
      <c r="E123" s="145"/>
      <c r="F123" s="145"/>
      <c r="G123" s="145"/>
      <c r="H123" s="145"/>
      <c r="I123" s="145"/>
      <c r="J123" s="145"/>
      <c r="K123" s="145"/>
      <c r="L123" s="145"/>
      <c r="M123" s="145"/>
      <c r="N123" s="145"/>
      <c r="O123" s="145"/>
      <c r="P123" s="145"/>
      <c r="Q123" s="145"/>
      <c r="R123" s="145"/>
      <c r="S123" s="145"/>
      <c r="T123" s="145"/>
      <c r="U123" s="145"/>
      <c r="V123" s="145"/>
      <c r="W123" s="145"/>
      <c r="X123" s="145"/>
      <c r="Y123" s="145"/>
      <c r="Z123" s="145"/>
      <c r="AA123" s="145"/>
      <c r="AB123" s="145"/>
      <c r="AC123" s="145"/>
      <c r="AD123" s="145"/>
      <c r="AE123" s="145"/>
      <c r="AF123" s="145"/>
      <c r="AG123" s="145"/>
      <c r="AH123" s="145"/>
      <c r="AI123" s="145"/>
      <c r="AJ123" s="145"/>
      <c r="AK123" s="145"/>
      <c r="AL123" s="145"/>
      <c r="AM123" s="145"/>
      <c r="AN123" s="145"/>
      <c r="AO123" s="145"/>
      <c r="AP123" s="145"/>
      <c r="AQ123" s="145"/>
      <c r="AR123" s="145"/>
      <c r="AS123" s="145"/>
      <c r="AT123" s="145"/>
    </row>
    <row r="124" s="39" customFormat="1" ht="12.75">
      <c r="A124" s="156" t="s">
        <v>88</v>
      </c>
      <c r="B124" s="154"/>
      <c r="C124" s="154"/>
      <c r="D124" s="154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  <c r="O124" s="145"/>
      <c r="P124" s="145"/>
      <c r="Q124" s="145"/>
      <c r="R124" s="145"/>
      <c r="S124" s="145"/>
      <c r="T124" s="145"/>
      <c r="U124" s="145"/>
      <c r="V124" s="145"/>
      <c r="W124" s="145"/>
      <c r="X124" s="145"/>
      <c r="Y124" s="145"/>
      <c r="Z124" s="145"/>
      <c r="AA124" s="145"/>
      <c r="AB124" s="145"/>
      <c r="AC124" s="145"/>
      <c r="AD124" s="145"/>
      <c r="AE124" s="145"/>
      <c r="AF124" s="145"/>
      <c r="AG124" s="145"/>
      <c r="AH124" s="145"/>
      <c r="AI124" s="145"/>
      <c r="AJ124" s="145"/>
      <c r="AK124" s="145"/>
      <c r="AL124" s="145"/>
      <c r="AM124" s="145"/>
      <c r="AN124" s="145"/>
      <c r="AO124" s="145"/>
      <c r="AP124" s="145"/>
      <c r="AQ124" s="145"/>
      <c r="AR124" s="145"/>
      <c r="AS124" s="145"/>
      <c r="AT124" s="145"/>
    </row>
    <row r="125" s="39" customFormat="1" ht="12.75">
      <c r="A125" s="156" t="s">
        <v>89</v>
      </c>
      <c r="B125" s="154"/>
      <c r="C125" s="154"/>
      <c r="D125" s="154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  <c r="P125" s="145"/>
      <c r="Q125" s="145"/>
      <c r="R125" s="145"/>
      <c r="S125" s="145"/>
      <c r="T125" s="145"/>
      <c r="U125" s="145"/>
      <c r="V125" s="145"/>
      <c r="W125" s="145"/>
      <c r="X125" s="145"/>
      <c r="Y125" s="145"/>
      <c r="Z125" s="145"/>
      <c r="AA125" s="145"/>
      <c r="AB125" s="145"/>
      <c r="AC125" s="145"/>
      <c r="AD125" s="145"/>
      <c r="AE125" s="145"/>
      <c r="AF125" s="145"/>
      <c r="AG125" s="145"/>
      <c r="AH125" s="145"/>
      <c r="AI125" s="145"/>
      <c r="AJ125" s="145"/>
      <c r="AK125" s="145"/>
      <c r="AL125" s="145"/>
      <c r="AM125" s="145"/>
      <c r="AN125" s="145"/>
      <c r="AO125" s="145"/>
      <c r="AP125" s="145"/>
      <c r="AQ125" s="145"/>
      <c r="AR125" s="145"/>
      <c r="AS125" s="145"/>
      <c r="AT125" s="145"/>
    </row>
    <row r="126" s="39" customFormat="1" ht="12.75">
      <c r="A126" s="156" t="s">
        <v>90</v>
      </c>
      <c r="B126" s="154"/>
      <c r="C126" s="154"/>
      <c r="D126" s="154"/>
      <c r="E126" s="145"/>
      <c r="F126" s="145"/>
      <c r="G126" s="145"/>
      <c r="H126" s="145"/>
      <c r="I126" s="145"/>
      <c r="J126" s="145"/>
      <c r="K126" s="145"/>
      <c r="L126" s="145"/>
      <c r="M126" s="145"/>
      <c r="N126" s="145"/>
      <c r="O126" s="145"/>
      <c r="P126" s="145"/>
      <c r="Q126" s="145"/>
      <c r="R126" s="145"/>
      <c r="S126" s="145"/>
      <c r="T126" s="145"/>
      <c r="U126" s="145"/>
      <c r="V126" s="145"/>
      <c r="W126" s="145"/>
      <c r="X126" s="145"/>
      <c r="Y126" s="145"/>
      <c r="Z126" s="145"/>
      <c r="AA126" s="145"/>
      <c r="AB126" s="145"/>
      <c r="AC126" s="145"/>
      <c r="AD126" s="145"/>
      <c r="AE126" s="145"/>
      <c r="AF126" s="145"/>
      <c r="AG126" s="145"/>
      <c r="AH126" s="145"/>
      <c r="AI126" s="145"/>
      <c r="AJ126" s="145"/>
      <c r="AK126" s="145"/>
      <c r="AL126" s="145"/>
      <c r="AM126" s="145"/>
      <c r="AN126" s="145"/>
      <c r="AO126" s="145"/>
      <c r="AP126" s="145"/>
      <c r="AQ126" s="145"/>
      <c r="AR126" s="145"/>
      <c r="AS126" s="145"/>
      <c r="AT126" s="145"/>
    </row>
    <row r="127" s="39" customFormat="1" ht="12.75">
      <c r="A127" s="156" t="s">
        <v>91</v>
      </c>
      <c r="B127" s="154"/>
      <c r="C127" s="154"/>
      <c r="D127" s="154"/>
      <c r="E127" s="145"/>
      <c r="F127" s="145"/>
      <c r="G127" s="145"/>
      <c r="H127" s="145"/>
      <c r="I127" s="145"/>
      <c r="J127" s="145"/>
      <c r="K127" s="145"/>
      <c r="L127" s="145"/>
      <c r="M127" s="145"/>
      <c r="N127" s="145"/>
      <c r="O127" s="145"/>
      <c r="P127" s="145"/>
      <c r="Q127" s="145"/>
      <c r="R127" s="145"/>
      <c r="S127" s="145"/>
      <c r="T127" s="145"/>
      <c r="U127" s="145"/>
      <c r="V127" s="145"/>
      <c r="W127" s="145"/>
      <c r="X127" s="145"/>
      <c r="Y127" s="145"/>
      <c r="Z127" s="145"/>
      <c r="AA127" s="145"/>
      <c r="AB127" s="145"/>
      <c r="AC127" s="145"/>
      <c r="AD127" s="145"/>
      <c r="AE127" s="145"/>
      <c r="AF127" s="145"/>
      <c r="AG127" s="145"/>
      <c r="AH127" s="145"/>
      <c r="AI127" s="145"/>
      <c r="AJ127" s="145"/>
      <c r="AK127" s="145"/>
      <c r="AL127" s="145"/>
      <c r="AM127" s="145"/>
      <c r="AN127" s="145"/>
      <c r="AO127" s="145"/>
      <c r="AP127" s="145"/>
      <c r="AQ127" s="145"/>
      <c r="AR127" s="145"/>
      <c r="AS127" s="145"/>
      <c r="AT127" s="145"/>
    </row>
    <row r="128" s="39" customFormat="1" ht="12.75">
      <c r="A128" s="156" t="s">
        <v>92</v>
      </c>
      <c r="B128" s="154"/>
      <c r="C128" s="154"/>
      <c r="D128" s="154"/>
      <c r="E128" s="145"/>
      <c r="F128" s="145"/>
      <c r="G128" s="145"/>
      <c r="H128" s="145"/>
      <c r="I128" s="145"/>
      <c r="J128" s="145"/>
      <c r="K128" s="145"/>
      <c r="L128" s="145"/>
      <c r="M128" s="145"/>
      <c r="N128" s="145"/>
      <c r="O128" s="145"/>
      <c r="P128" s="145"/>
      <c r="Q128" s="145"/>
      <c r="R128" s="145"/>
      <c r="S128" s="145"/>
      <c r="T128" s="145"/>
      <c r="U128" s="145"/>
      <c r="V128" s="145"/>
      <c r="W128" s="145"/>
      <c r="X128" s="145"/>
      <c r="Y128" s="145"/>
      <c r="Z128" s="145"/>
      <c r="AA128" s="145"/>
      <c r="AB128" s="145"/>
      <c r="AC128" s="145"/>
      <c r="AD128" s="145"/>
      <c r="AE128" s="145"/>
      <c r="AF128" s="145"/>
      <c r="AG128" s="145"/>
      <c r="AH128" s="145"/>
      <c r="AI128" s="145"/>
      <c r="AJ128" s="145"/>
      <c r="AK128" s="145"/>
      <c r="AL128" s="145"/>
      <c r="AM128" s="145"/>
      <c r="AN128" s="145"/>
      <c r="AO128" s="145"/>
      <c r="AP128" s="145"/>
      <c r="AQ128" s="145"/>
      <c r="AR128" s="145"/>
      <c r="AS128" s="145"/>
      <c r="AT128" s="145"/>
    </row>
    <row r="129" s="39" customFormat="1" ht="12.75">
      <c r="A129" s="156" t="s">
        <v>93</v>
      </c>
      <c r="B129" s="154"/>
      <c r="C129" s="154"/>
      <c r="D129" s="154"/>
      <c r="E129" s="145"/>
      <c r="F129" s="145"/>
      <c r="G129" s="145"/>
      <c r="H129" s="145"/>
      <c r="I129" s="145"/>
      <c r="J129" s="145"/>
      <c r="K129" s="145"/>
      <c r="L129" s="145"/>
      <c r="M129" s="145"/>
      <c r="N129" s="145"/>
      <c r="O129" s="145"/>
      <c r="P129" s="145"/>
      <c r="Q129" s="145"/>
      <c r="R129" s="145"/>
      <c r="S129" s="145"/>
      <c r="T129" s="145"/>
      <c r="U129" s="145"/>
      <c r="V129" s="145"/>
      <c r="W129" s="145"/>
      <c r="X129" s="145"/>
      <c r="Y129" s="145"/>
      <c r="Z129" s="145"/>
      <c r="AA129" s="145"/>
      <c r="AB129" s="145"/>
      <c r="AC129" s="145"/>
      <c r="AD129" s="145"/>
      <c r="AE129" s="145"/>
      <c r="AF129" s="145"/>
      <c r="AG129" s="145"/>
      <c r="AH129" s="145"/>
      <c r="AI129" s="145"/>
      <c r="AJ129" s="145"/>
      <c r="AK129" s="145"/>
      <c r="AL129" s="145"/>
      <c r="AM129" s="145"/>
      <c r="AN129" s="145"/>
      <c r="AO129" s="145"/>
      <c r="AP129" s="145"/>
      <c r="AQ129" s="145"/>
      <c r="AR129" s="145"/>
      <c r="AS129" s="145"/>
      <c r="AT129" s="145"/>
    </row>
    <row r="130" s="39" customFormat="1" ht="12.75">
      <c r="A130" s="156" t="s">
        <v>94</v>
      </c>
      <c r="B130" s="154"/>
      <c r="C130" s="154"/>
      <c r="D130" s="154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  <c r="P130" s="145"/>
      <c r="Q130" s="145"/>
      <c r="R130" s="145"/>
      <c r="S130" s="145"/>
      <c r="T130" s="145"/>
      <c r="U130" s="145"/>
      <c r="V130" s="145"/>
      <c r="W130" s="145"/>
      <c r="X130" s="145"/>
      <c r="Y130" s="145"/>
      <c r="Z130" s="145"/>
      <c r="AA130" s="145"/>
      <c r="AB130" s="145"/>
      <c r="AC130" s="145"/>
      <c r="AD130" s="145"/>
      <c r="AE130" s="145"/>
      <c r="AF130" s="145"/>
      <c r="AG130" s="145"/>
      <c r="AH130" s="145"/>
      <c r="AI130" s="145"/>
      <c r="AJ130" s="145"/>
      <c r="AK130" s="145"/>
      <c r="AL130" s="145"/>
      <c r="AM130" s="145"/>
      <c r="AN130" s="145"/>
      <c r="AO130" s="145"/>
      <c r="AP130" s="145"/>
      <c r="AQ130" s="145"/>
      <c r="AR130" s="145"/>
      <c r="AS130" s="145"/>
      <c r="AT130" s="145"/>
    </row>
    <row r="131" s="39" customFormat="1" ht="12.75">
      <c r="A131" s="153"/>
      <c r="B131" s="154"/>
      <c r="C131" s="154"/>
      <c r="D131" s="154"/>
      <c r="E131" s="145"/>
      <c r="F131" s="145"/>
      <c r="G131" s="145"/>
      <c r="H131" s="145"/>
      <c r="I131" s="145"/>
      <c r="J131" s="145"/>
      <c r="K131" s="145"/>
      <c r="L131" s="145"/>
      <c r="M131" s="145"/>
      <c r="N131" s="145"/>
      <c r="O131" s="145"/>
      <c r="P131" s="145"/>
      <c r="Q131" s="145"/>
      <c r="R131" s="145"/>
      <c r="S131" s="145"/>
      <c r="T131" s="145"/>
      <c r="U131" s="145"/>
      <c r="V131" s="145"/>
      <c r="W131" s="145"/>
      <c r="X131" s="145"/>
      <c r="Y131" s="145"/>
      <c r="Z131" s="145"/>
      <c r="AA131" s="145"/>
      <c r="AB131" s="145"/>
      <c r="AC131" s="145"/>
      <c r="AD131" s="145"/>
      <c r="AE131" s="145"/>
      <c r="AF131" s="145"/>
      <c r="AG131" s="145"/>
      <c r="AH131" s="145"/>
      <c r="AI131" s="145"/>
      <c r="AJ131" s="145"/>
      <c r="AK131" s="145"/>
      <c r="AL131" s="145"/>
      <c r="AM131" s="145"/>
      <c r="AN131" s="145"/>
      <c r="AO131" s="145"/>
      <c r="AP131" s="145"/>
      <c r="AQ131" s="145"/>
      <c r="AR131" s="145"/>
      <c r="AS131" s="145"/>
      <c r="AT131" s="145"/>
    </row>
    <row r="132" s="39" customFormat="1" ht="12.75">
      <c r="A132" s="140"/>
      <c r="B132" s="141"/>
      <c r="C132" s="141"/>
      <c r="D132" s="141"/>
    </row>
    <row r="133" s="39" customFormat="1" ht="12.75">
      <c r="A133" s="140"/>
      <c r="B133" s="141"/>
      <c r="C133" s="141"/>
      <c r="D133" s="141"/>
    </row>
    <row r="134" s="39" customFormat="1" ht="12.75">
      <c r="A134" s="140"/>
      <c r="B134" s="141"/>
      <c r="C134" s="141"/>
      <c r="D134" s="141"/>
    </row>
    <row r="135" s="39" customFormat="1" ht="12.75">
      <c r="A135" s="140"/>
      <c r="B135" s="141"/>
      <c r="C135" s="141"/>
      <c r="D135" s="141"/>
    </row>
    <row r="136" s="39" customFormat="1" ht="12.75">
      <c r="A136" s="140"/>
      <c r="B136" s="141"/>
      <c r="C136" s="141"/>
      <c r="D136" s="141"/>
    </row>
    <row r="137" s="39" customFormat="1" ht="12.75">
      <c r="A137" s="140"/>
      <c r="B137" s="141"/>
      <c r="C137" s="141"/>
      <c r="D137" s="141"/>
    </row>
    <row r="138" s="39" customFormat="1" ht="12.75">
      <c r="A138" s="140"/>
      <c r="B138" s="141"/>
      <c r="C138" s="141"/>
      <c r="D138" s="141"/>
    </row>
  </sheetData>
  <mergeCells count="123">
    <mergeCell ref="A1:AP1"/>
    <mergeCell ref="A2:L2"/>
    <mergeCell ref="A3:A5"/>
    <mergeCell ref="B3:B5"/>
    <mergeCell ref="C3:C5"/>
    <mergeCell ref="D3:D5"/>
    <mergeCell ref="E3:E5"/>
    <mergeCell ref="F3:H4"/>
    <mergeCell ref="I3:AR3"/>
    <mergeCell ref="I4:K4"/>
    <mergeCell ref="L4:N4"/>
    <mergeCell ref="O4:Q4"/>
    <mergeCell ref="R4:T4"/>
    <mergeCell ref="U4:W4"/>
    <mergeCell ref="X4:Z4"/>
    <mergeCell ref="AA4:AC4"/>
    <mergeCell ref="AD4:AF4"/>
    <mergeCell ref="AG4:AI4"/>
    <mergeCell ref="AJ4:AL4"/>
    <mergeCell ref="AM4:AO4"/>
    <mergeCell ref="AP4:AR4"/>
    <mergeCell ref="A6:A10"/>
    <mergeCell ref="B6:D10"/>
    <mergeCell ref="A11:A15"/>
    <mergeCell ref="B11:B15"/>
    <mergeCell ref="C11:C15"/>
    <mergeCell ref="D11:D14"/>
    <mergeCell ref="AS11:AS15"/>
    <mergeCell ref="AT11:AT15"/>
    <mergeCell ref="A16:A20"/>
    <mergeCell ref="B16:B20"/>
    <mergeCell ref="C16:C20"/>
    <mergeCell ref="D16:D19"/>
    <mergeCell ref="AS16:AS20"/>
    <mergeCell ref="AT16:AT20"/>
    <mergeCell ref="A21:A25"/>
    <mergeCell ref="B21:B25"/>
    <mergeCell ref="C21:C25"/>
    <mergeCell ref="D21:D24"/>
    <mergeCell ref="AS21:AS25"/>
    <mergeCell ref="AT21:AT25"/>
    <mergeCell ref="A26:A30"/>
    <mergeCell ref="B26:B30"/>
    <mergeCell ref="C26:C30"/>
    <mergeCell ref="D26:D29"/>
    <mergeCell ref="E26:E30"/>
    <mergeCell ref="AS26:AS30"/>
    <mergeCell ref="AT26:AT30"/>
    <mergeCell ref="A31:A35"/>
    <mergeCell ref="B31:B35"/>
    <mergeCell ref="C31:C35"/>
    <mergeCell ref="D31:D34"/>
    <mergeCell ref="E31:E35"/>
    <mergeCell ref="AS31:AS35"/>
    <mergeCell ref="AT31:AT35"/>
    <mergeCell ref="A36:A40"/>
    <mergeCell ref="B36:B40"/>
    <mergeCell ref="C36:C40"/>
    <mergeCell ref="D36:D39"/>
    <mergeCell ref="AS36:AS40"/>
    <mergeCell ref="AT36:AT40"/>
    <mergeCell ref="A41:A45"/>
    <mergeCell ref="B41:B45"/>
    <mergeCell ref="C41:C45"/>
    <mergeCell ref="AS41:AS45"/>
    <mergeCell ref="AT41:AT45"/>
    <mergeCell ref="A46:A50"/>
    <mergeCell ref="B46:D50"/>
    <mergeCell ref="A51:A55"/>
    <mergeCell ref="B51:B55"/>
    <mergeCell ref="C51:C55"/>
    <mergeCell ref="D51:D54"/>
    <mergeCell ref="AS51:AS55"/>
    <mergeCell ref="AT51:AT55"/>
    <mergeCell ref="A56:A60"/>
    <mergeCell ref="B56:B60"/>
    <mergeCell ref="C56:C60"/>
    <mergeCell ref="D56:D59"/>
    <mergeCell ref="AS56:AS60"/>
    <mergeCell ref="AT56:AT60"/>
    <mergeCell ref="A61:A65"/>
    <mergeCell ref="B61:B65"/>
    <mergeCell ref="C61:C65"/>
    <mergeCell ref="AS61:AS65"/>
    <mergeCell ref="AT61:AT65"/>
    <mergeCell ref="A66:A70"/>
    <mergeCell ref="B66:B70"/>
    <mergeCell ref="C66:C70"/>
    <mergeCell ref="D66:D69"/>
    <mergeCell ref="AS66:AS69"/>
    <mergeCell ref="AT66:AT69"/>
    <mergeCell ref="A71:A75"/>
    <mergeCell ref="B71:B75"/>
    <mergeCell ref="C71:C75"/>
    <mergeCell ref="D71:D74"/>
    <mergeCell ref="AS71:AS74"/>
    <mergeCell ref="AT71:AT74"/>
    <mergeCell ref="A76:A80"/>
    <mergeCell ref="B76:B80"/>
    <mergeCell ref="C76:C80"/>
    <mergeCell ref="D76:D79"/>
    <mergeCell ref="AS76:AS79"/>
    <mergeCell ref="AT76:AT79"/>
    <mergeCell ref="A81:A85"/>
    <mergeCell ref="B81:B85"/>
    <mergeCell ref="C81:C85"/>
    <mergeCell ref="D81:D84"/>
    <mergeCell ref="E81:E85"/>
    <mergeCell ref="AS81:AS85"/>
    <mergeCell ref="AT81:AT85"/>
    <mergeCell ref="A86:D90"/>
    <mergeCell ref="A92:A95"/>
    <mergeCell ref="B92:B95"/>
    <mergeCell ref="A96:A100"/>
    <mergeCell ref="B96:B100"/>
    <mergeCell ref="A102:A106"/>
    <mergeCell ref="B102:B106"/>
    <mergeCell ref="A107:A110"/>
    <mergeCell ref="B107:B110"/>
    <mergeCell ref="E114:H116"/>
    <mergeCell ref="A115:C116"/>
    <mergeCell ref="I115:M116"/>
    <mergeCell ref="E118:H118"/>
  </mergeCells>
  <printOptions headings="0" gridLines="0"/>
  <pageMargins left="0.70866099999999987" right="0.70866099999999987" top="0.748031" bottom="0.748031" header="0.31496099999999999" footer="0.31496099999999999"/>
  <pageSetup paperSize="9" scale="48" fitToWidth="1" fitToHeight="1" pageOrder="downThenOver" orientation="landscape" usePrinterDefaults="1" blackAndWhite="0" draft="0" cellComments="none" useFirstPageNumber="0" errors="displayed" horizontalDpi="180" verticalDpi="18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10" zoomScale="100" workbookViewId="0">
      <selection activeCell="A2" activeCellId="0" sqref="A2:G2"/>
    </sheetView>
  </sheetViews>
  <sheetFormatPr defaultRowHeight="14.25"/>
  <cols>
    <col customWidth="1" min="1" max="1" width="5.5703125"/>
    <col customWidth="1" min="2" max="2" width="27.42578125"/>
    <col customWidth="1" min="3" max="3" width="10.140625"/>
    <col customWidth="1" min="4" max="4" width="14.7109375"/>
    <col customWidth="1" min="5" max="5" width="13.42578125"/>
    <col customWidth="1" min="6" max="6" width="14.28515625"/>
    <col customWidth="1" min="7" max="7" width="50"/>
  </cols>
  <sheetData>
    <row r="2" ht="15.75">
      <c r="A2" s="157" t="s">
        <v>95</v>
      </c>
      <c r="B2" s="157"/>
      <c r="C2" s="157"/>
      <c r="D2" s="157"/>
      <c r="E2" s="157"/>
      <c r="F2" s="157"/>
      <c r="G2" s="157"/>
    </row>
    <row r="3" ht="15.75">
      <c r="A3" s="157" t="s">
        <v>96</v>
      </c>
      <c r="B3" s="157"/>
      <c r="C3" s="157"/>
      <c r="D3" s="157"/>
      <c r="E3" s="157"/>
      <c r="F3" s="157"/>
      <c r="G3" s="157"/>
    </row>
    <row r="4">
      <c r="A4" s="158"/>
      <c r="B4" s="158"/>
      <c r="C4" s="158"/>
      <c r="D4" s="158"/>
      <c r="E4" s="158"/>
      <c r="F4" s="158"/>
      <c r="G4" s="158"/>
    </row>
    <row r="5" ht="47.25" customHeight="1">
      <c r="A5" s="159" t="s">
        <v>1</v>
      </c>
      <c r="B5" s="159" t="s">
        <v>97</v>
      </c>
      <c r="C5" s="159" t="s">
        <v>98</v>
      </c>
      <c r="D5" s="160" t="s">
        <v>99</v>
      </c>
      <c r="E5" s="161"/>
      <c r="F5" s="159" t="s">
        <v>100</v>
      </c>
      <c r="G5" s="159" t="s">
        <v>101</v>
      </c>
    </row>
    <row r="6" ht="30">
      <c r="A6" s="162"/>
      <c r="B6" s="162"/>
      <c r="C6" s="162"/>
      <c r="D6" s="162" t="s">
        <v>102</v>
      </c>
      <c r="E6" s="162" t="s">
        <v>103</v>
      </c>
      <c r="F6" s="162"/>
      <c r="G6" s="162"/>
    </row>
    <row r="7" ht="15">
      <c r="A7" s="162"/>
      <c r="B7" s="162"/>
      <c r="C7" s="162"/>
      <c r="D7" s="162" t="s">
        <v>104</v>
      </c>
      <c r="E7" s="162" t="s">
        <v>105</v>
      </c>
      <c r="F7" s="162"/>
      <c r="G7" s="162"/>
    </row>
    <row r="8">
      <c r="A8" s="163">
        <v>1</v>
      </c>
      <c r="B8" s="163">
        <v>2</v>
      </c>
      <c r="C8" s="163">
        <v>3</v>
      </c>
      <c r="D8" s="163">
        <v>4</v>
      </c>
      <c r="E8" s="163">
        <v>5</v>
      </c>
      <c r="F8" s="163">
        <v>6</v>
      </c>
      <c r="G8" s="163">
        <v>7</v>
      </c>
    </row>
    <row r="9" ht="120" customHeight="1">
      <c r="A9" s="162" t="s">
        <v>106</v>
      </c>
      <c r="B9" s="162" t="s">
        <v>107</v>
      </c>
      <c r="C9" s="162" t="s">
        <v>108</v>
      </c>
      <c r="D9" s="162">
        <v>1</v>
      </c>
      <c r="E9" s="164">
        <f>1079/102279*100</f>
        <v>1.0549575181611084</v>
      </c>
      <c r="F9" s="164">
        <f>E9/D9*100</f>
        <v>105.49575181611084</v>
      </c>
      <c r="G9" s="162" t="s">
        <v>109</v>
      </c>
    </row>
    <row r="10" ht="195.75" customHeight="1">
      <c r="A10" s="162" t="s">
        <v>110</v>
      </c>
      <c r="B10" s="162" t="s">
        <v>111</v>
      </c>
      <c r="C10" s="162" t="s">
        <v>112</v>
      </c>
      <c r="D10" s="162">
        <v>50</v>
      </c>
      <c r="E10" s="165">
        <v>50</v>
      </c>
      <c r="F10" s="164">
        <f t="shared" ref="F10:F12" si="94">E10/D10*100</f>
        <v>100</v>
      </c>
      <c r="G10" s="162" t="s">
        <v>113</v>
      </c>
    </row>
    <row r="11" ht="102.75" customHeight="1">
      <c r="A11" s="162" t="s">
        <v>114</v>
      </c>
      <c r="B11" s="162" t="s">
        <v>115</v>
      </c>
      <c r="C11" s="162" t="s">
        <v>108</v>
      </c>
      <c r="D11" s="162">
        <v>96.599999999999994</v>
      </c>
      <c r="E11" s="164">
        <f>163/168*100</f>
        <v>97.023809523809518</v>
      </c>
      <c r="F11" s="164">
        <f t="shared" si="94"/>
        <v>100.43872621512374</v>
      </c>
      <c r="G11" s="166" t="s">
        <v>116</v>
      </c>
    </row>
    <row r="12" ht="189" customHeight="1">
      <c r="A12" s="162" t="s">
        <v>117</v>
      </c>
      <c r="B12" s="162" t="s">
        <v>118</v>
      </c>
      <c r="C12" s="162" t="s">
        <v>119</v>
      </c>
      <c r="D12" s="162">
        <v>276.19999999999999</v>
      </c>
      <c r="E12" s="164">
        <f>(155095+90063+27212+4066)/1000</f>
        <v>276.43599999999998</v>
      </c>
      <c r="F12" s="164">
        <f t="shared" si="94"/>
        <v>100.08544532947138</v>
      </c>
      <c r="G12" s="162" t="s">
        <v>120</v>
      </c>
    </row>
    <row r="13">
      <c r="A13" s="167"/>
      <c r="B13" s="167"/>
      <c r="C13" s="167"/>
      <c r="D13" s="167"/>
      <c r="E13" s="167"/>
      <c r="F13" s="167"/>
      <c r="G13" s="167"/>
    </row>
    <row r="14">
      <c r="A14" s="168" t="s">
        <v>121</v>
      </c>
      <c r="B14" s="168"/>
      <c r="C14" s="168"/>
      <c r="D14" s="168"/>
      <c r="E14" s="168"/>
      <c r="F14" s="168"/>
      <c r="G14" s="168"/>
    </row>
    <row r="15">
      <c r="A15" s="167"/>
      <c r="B15" s="167"/>
      <c r="C15" s="167"/>
      <c r="D15" s="167"/>
      <c r="E15" s="167"/>
      <c r="F15" s="167"/>
      <c r="G15" s="167"/>
    </row>
    <row r="16">
      <c r="A16" s="169"/>
      <c r="B16" s="169"/>
      <c r="C16" s="169"/>
      <c r="D16" s="169"/>
      <c r="E16" s="169"/>
      <c r="F16" s="169"/>
      <c r="G16" s="169"/>
    </row>
    <row r="17" ht="15">
      <c r="A17" s="142" t="s">
        <v>76</v>
      </c>
      <c r="B17" s="143"/>
      <c r="C17" s="143"/>
      <c r="D17" s="169"/>
      <c r="E17" s="169"/>
      <c r="F17" s="169"/>
      <c r="G17" s="169"/>
    </row>
    <row r="18" ht="15">
      <c r="A18" s="142" t="s">
        <v>78</v>
      </c>
      <c r="B18" s="143"/>
      <c r="C18" s="143"/>
      <c r="D18" s="169"/>
      <c r="E18" s="169"/>
      <c r="F18" s="169"/>
      <c r="G18" s="169"/>
    </row>
    <row r="19" ht="24.75" customHeight="1">
      <c r="A19" s="147" t="s">
        <v>79</v>
      </c>
      <c r="B19" s="147"/>
      <c r="C19" s="147"/>
      <c r="D19" s="169"/>
      <c r="E19" s="169"/>
      <c r="F19" s="169"/>
      <c r="G19" s="169"/>
    </row>
    <row r="20" ht="22.5" customHeight="1">
      <c r="A20" s="147"/>
      <c r="B20" s="147"/>
      <c r="C20" s="147"/>
      <c r="D20" s="169"/>
      <c r="E20" s="169"/>
      <c r="F20" s="169"/>
      <c r="G20" s="169"/>
    </row>
    <row r="21" ht="15">
      <c r="A21" s="150"/>
      <c r="B21" s="151"/>
      <c r="C21" s="152" t="s">
        <v>81</v>
      </c>
      <c r="D21" s="152"/>
      <c r="E21" s="169"/>
      <c r="F21" s="169"/>
      <c r="G21" s="169"/>
    </row>
    <row r="22" ht="15">
      <c r="A22" s="142" t="s">
        <v>122</v>
      </c>
      <c r="B22" s="143"/>
      <c r="C22" s="143"/>
      <c r="D22" s="169"/>
      <c r="E22" s="169"/>
      <c r="F22" s="169"/>
      <c r="G22" s="169"/>
    </row>
    <row r="23">
      <c r="A23" s="153"/>
      <c r="B23" s="154"/>
      <c r="C23" s="154"/>
      <c r="D23" s="169"/>
      <c r="E23" s="169"/>
      <c r="F23" s="169"/>
      <c r="G23" s="169"/>
    </row>
    <row r="24">
      <c r="A24" s="155" t="s">
        <v>86</v>
      </c>
      <c r="B24" s="154"/>
      <c r="C24" s="154"/>
      <c r="D24" s="169"/>
      <c r="E24" s="169"/>
      <c r="F24" s="169"/>
      <c r="G24" s="169"/>
    </row>
    <row r="25">
      <c r="A25" s="156" t="s">
        <v>123</v>
      </c>
      <c r="B25" s="154"/>
      <c r="C25" s="154"/>
      <c r="D25" s="169"/>
      <c r="E25" s="169"/>
      <c r="F25" s="169"/>
      <c r="G25" s="169"/>
    </row>
    <row r="26">
      <c r="A26" s="156" t="s">
        <v>92</v>
      </c>
      <c r="B26" s="154"/>
      <c r="C26" s="154"/>
      <c r="D26" s="169"/>
      <c r="E26" s="169"/>
      <c r="F26" s="169"/>
      <c r="G26" s="169"/>
    </row>
    <row r="27">
      <c r="A27" s="156" t="s">
        <v>93</v>
      </c>
      <c r="B27" s="154"/>
      <c r="C27" s="154"/>
      <c r="D27" s="169"/>
      <c r="E27" s="169"/>
      <c r="F27" s="169"/>
      <c r="G27" s="169"/>
    </row>
    <row r="28">
      <c r="A28" s="156" t="s">
        <v>124</v>
      </c>
      <c r="B28" s="154"/>
      <c r="C28" s="154"/>
      <c r="D28" s="169"/>
      <c r="E28" s="169"/>
      <c r="F28" s="169"/>
      <c r="G28" s="169"/>
    </row>
    <row r="29">
      <c r="A29" s="153"/>
      <c r="B29" s="154"/>
      <c r="C29" s="154"/>
      <c r="D29" s="169"/>
      <c r="E29" s="169"/>
      <c r="F29" s="169"/>
      <c r="G29" s="169"/>
    </row>
  </sheetData>
  <mergeCells count="13">
    <mergeCell ref="A2:G2"/>
    <mergeCell ref="A3:G3"/>
    <mergeCell ref="A5:A7"/>
    <mergeCell ref="B5:B7"/>
    <mergeCell ref="C5:C7"/>
    <mergeCell ref="D5:E5"/>
    <mergeCell ref="F5:F7"/>
    <mergeCell ref="G5:G7"/>
    <mergeCell ref="A13:G13"/>
    <mergeCell ref="A14:G14"/>
    <mergeCell ref="A15:G15"/>
    <mergeCell ref="A19:C20"/>
    <mergeCell ref="C21:D21"/>
  </mergeCells>
  <printOptions headings="0" gridLines="0"/>
  <pageMargins left="0.70078740157480324" right="0.70078740157480324" top="0.75196850393700787" bottom="0.75196850393700787" header="0.29999999999999999" footer="0.29999999999999999"/>
  <pageSetup paperSize="9" scale="6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Р7-Офис/7.4.0.351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5</cp:revision>
  <dcterms:created xsi:type="dcterms:W3CDTF">2006-09-28T05:33:00Z</dcterms:created>
  <dcterms:modified xsi:type="dcterms:W3CDTF">2024-04-01T06:33:43Z</dcterms:modified>
  <cp:version>786432</cp:version>
</cp:coreProperties>
</file>