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660" activeTab="0"/>
  </bookViews>
  <sheets>
    <sheet name="01.07.20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<sst xmlns="http://schemas.openxmlformats.org/spreadsheetml/2006/main" count="212" uniqueCount="97">
  <si>
    <t>№</t>
  </si>
  <si>
    <t>Целевой показатель, №</t>
  </si>
  <si>
    <t>Источники финансирования</t>
  </si>
  <si>
    <t>в том числе:</t>
  </si>
  <si>
    <t>Исполнение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</si>
  <si>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</si>
  <si>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</si>
  <si>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</si>
  <si>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</si>
  <si>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</si>
  <si>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</si>
  <si>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</si>
  <si>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</si>
  <si>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</si>
  <si>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</si>
  <si>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</si>
  <si>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</si>
  <si>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</si>
  <si>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</si>
  <si>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</si>
  <si>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всего:</t>
  </si>
  <si>
    <t>Федеральный бюджет</t>
  </si>
  <si>
    <t>Бюджет ХМАО-Югры</t>
  </si>
  <si>
    <t>Бюджет городского округа город Урай</t>
  </si>
  <si>
    <t>ВСЕГО по  программе:</t>
  </si>
  <si>
    <t>Бюджет автономного округа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</si>
  <si>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</si>
  <si>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</si>
  <si>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</si>
  <si>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</si>
  <si>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</si>
  <si>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Исполнители:</t>
  </si>
  <si>
    <t>социальным вопросам администрации города Урай</t>
  </si>
  <si>
    <t xml:space="preserve">К.В. Ермакова </t>
  </si>
  <si>
    <t>1.1</t>
  </si>
  <si>
    <t>1, 2</t>
  </si>
  <si>
    <t>Управление по культуре и социальным вопросам администрации города Урай</t>
  </si>
  <si>
    <t>1.2</t>
  </si>
  <si>
    <t>1.3</t>
  </si>
  <si>
    <t>1.4</t>
  </si>
  <si>
    <t>Управление по культуре и социальным вопросам администрации города Урай, МКУ «УКС" города Урай»</t>
  </si>
  <si>
    <t>1.5</t>
  </si>
  <si>
    <t>1.6</t>
  </si>
  <si>
    <t>1</t>
  </si>
  <si>
    <t>2</t>
  </si>
  <si>
    <t>2.1</t>
  </si>
  <si>
    <t>2.2</t>
  </si>
  <si>
    <t>Тел.: 8 (34676) 23330</t>
  </si>
  <si>
    <t>Тел.: 8 (34676) 23348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</si>
  <si>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</si>
  <si>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</si>
  <si>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</si>
  <si>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</si>
  <si>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</si>
  <si>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</si>
  <si>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исполнитель/соисполнитель</t>
  </si>
  <si>
    <t xml:space="preserve">Финансовые затраты на реализацию 
(тыс. рублей)
</t>
  </si>
  <si>
    <t>Остатки 2020 года - бюджет городского округа город Урай</t>
  </si>
  <si>
    <t>Причины отклонения  фактически исполненных расходных обязательств от запланированных</t>
  </si>
  <si>
    <t>иные источники финансирования (внебюджетные средства)</t>
  </si>
  <si>
    <t>Развитие библиотечного дела  (1)</t>
  </si>
  <si>
    <t>Оказание муниципальных услуг (выполнение работ) учреждениями культуры (3)</t>
  </si>
  <si>
    <t>Оказание муниципальных услуг (выполнение работ) организацией дополнительного образования в области искусств (3)</t>
  </si>
  <si>
    <t>Реализация основного мероприятия  «Региональный проект «Создание условий для реализации творческого потенциала нации («Творческие люди»)» (2)</t>
  </si>
  <si>
    <t>Оказание информационно-консультационной поддержки негосударственным (немуниципальным) организациям, в том числе СО НКО и социальным предпринимателям в сфере культуры (3)</t>
  </si>
  <si>
    <t>Реализация основного мероприятия "Региональный проект "Обеспечение качественно нового уровня развития инфраструктуры культуры ("Культурная среда") (3)</t>
  </si>
  <si>
    <t>1.7</t>
  </si>
  <si>
    <t>Укрепление материально-технической базы учреждений культуры и организаций дополнительного образования в области искусств (3)</t>
  </si>
  <si>
    <t>Без финансирования</t>
  </si>
  <si>
    <t>Подпрограмма 2. 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деятельность.</t>
  </si>
  <si>
    <t>Стимулирование культурного разнообразия в городе Урай (4)</t>
  </si>
  <si>
    <t>Реализация социокультурных проектов (4)</t>
  </si>
  <si>
    <t xml:space="preserve">За счет остатков прошлых лет  </t>
  </si>
  <si>
    <t xml:space="preserve">специалист-эксперт управления по культуре и </t>
  </si>
  <si>
    <t>Подпрограмма 1. 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искусств.</t>
  </si>
  <si>
    <t>Начальник управления по культуре и социальной вопросам администрации города Урай</t>
  </si>
  <si>
    <t>У.В. Кащеева</t>
  </si>
  <si>
    <t>"_______"_______________________ 202__г.</t>
  </si>
  <si>
    <t>СОГЛАСОВАНО:</t>
  </si>
  <si>
    <t>Председатель Комитета по финансам администрации города Урай</t>
  </si>
  <si>
    <t>______________________________________ И.В. Хусаинова</t>
  </si>
  <si>
    <t>"______"_______________2023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</si>
  <si>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</si>
  <si>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 xml:space="preserve">
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</si>
  <si>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Реализация мероприятий в 2023 году не предусмотрено.</t>
  </si>
  <si>
    <t xml:space="preserve">Отчет по комплексному плану (сетевому графику) реализации муниципальной программы "Культура города Урай"  на 01.07.2023 </t>
  </si>
  <si>
    <t>2.2.1</t>
  </si>
  <si>
    <t>Реализация инициативных проектов с применением механизма инициативного бюджетирования (4)</t>
  </si>
  <si>
    <t xml:space="preserve">Денежные средства были направлены на модернизацию муниципальных  библиотек: подключение к сети Интернет (абоненская плата); приобретено программное обеспечение  САБ «ИРБИС64»; приобретено электронная база данных для библиотек;   офрмлена подписка на периодические издания, а также приобретен книжный фонд. </t>
  </si>
  <si>
    <t>Денежные средства были направлены на приобретение зимней верхней одежды манси - сака  в качестве экспоната для этнографического зала Музея истории города Урай Культурно-исторического центра МАУ «Культура».</t>
  </si>
  <si>
    <t xml:space="preserve">Денежные средства были направлены на организацию и проведение общегородских праздничных мероприятий, в т.ч.: Международный женский День, Народные гуляния – проводы зимы (Масленица); День Весны и труда, День Победы в ВОВ 1941-1945 гг., День защиты детей, День России, День города Урай, а также городских конкурсов и фестивалей: Открытый городской фестиваль-конкурс среди трудовых коллективов «Свежий ветер», Открытый городской фестиваль-конкурс детского и юношеского творчества «Моя Россия». Реализован инициативный проект "Организация и проведение городского национального праздника "Сабантуй". </t>
  </si>
  <si>
    <t>Реализация мероприятия запланирована в 3 квартале 2023 года</t>
  </si>
  <si>
    <t>Денежные средства направлены на организацию спортивно - патриотического марафона «Время мужества» во взаимодействии с некоммерческими организациями. Организатор - ресурсный центр поддержки социально ориентированных некоммерческих организаций на территории города Урай МАУ «Культура».</t>
  </si>
  <si>
    <t>Неисполнение плановых назначений обусловлено тем, что плановый показатель среднесписочной численности педагогических работников дополнительного образования составляет 45 чел. Фактический показатель за 6 месяцев составил 39 чел.</t>
  </si>
  <si>
    <t>Остаток средств сложился в результате: по местному бюджету - в результате переноса срока заключения договоров по меропритию, посвященному празднования Дня города, отказом от проведения праздничного фейерверка, посвященному празднованию 78 годовщины Победы в ВОВ, непроведением мероприятия 23 февраля; по окружному бюджету - остаток средств от аранжировки песни, оплата по факту выполненных работ в 3 квартале.</t>
  </si>
  <si>
    <t>Остаток средств сложился в результате: по местному бюджету -  предполагаемый исполнитель по ремонту кровли объекта отказался от заключения договора по причине увеличения стоимости строительных материалов. Проводится работа по поиску исполнителя данной услуги в пределах доведенных средств; по окружному бюджету - заключены договора на приобретение сценических костюмов для хорового коллектива «Россияночка», костюмы будут оплачены по факту поставки в 3 квартале</t>
  </si>
  <si>
    <t>Оплата договора на приобретение книжного фонда по факту поставки в 3 квартале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</si>
</sst>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_-* #,##0.0\ &quot;₽&quot;_-;\-* #,##0.0\ &quot;₽&quot;_-;_-* &quot;-&quot;?\ &quot;₽&quot;_-;_-@_-"/>
    <numFmt numFmtId="184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6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3" fontId="5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0" xfId="6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4" fontId="5" fillId="0" borderId="17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7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7" xfId="60" applyNumberFormat="1" applyFont="1" applyFill="1" applyBorder="1" applyAlignment="1">
      <alignment horizontal="center" vertical="center" wrapText="1"/>
    </xf>
    <xf numFmtId="172" fontId="6" fillId="0" borderId="17" xfId="6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38"/>
  <sheetViews>
    <sheetView tabSelected="1" zoomScale="85" zoomScaleNormal="85" zoomScalePageLayoutView="0" workbookViewId="0" topLeftCell="A1">
      <pane xSplit="8" ySplit="5" topLeftCell="V42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T51" sqref="AT51:AT55"/>
    </sheetView>
  </sheetViews>
  <sheetFormatPr defaultColWidth="9.140625" defaultRowHeight="15"/>
  <cols>
    <col min="1" max="1" width="8.00390625" style="44" customWidth="1"/>
    <col min="2" max="2" width="29.7109375" style="17" customWidth="1"/>
    <col min="3" max="3" width="16.140625" style="45" customWidth="1"/>
    <col min="4" max="4" width="11.28125" style="17" hidden="1" customWidth="1"/>
    <col min="5" max="5" width="20.421875" style="17" customWidth="1"/>
    <col min="6" max="6" width="13.140625" style="17" customWidth="1"/>
    <col min="7" max="7" width="9.140625" style="17" customWidth="1"/>
    <col min="8" max="8" width="10.00390625" style="17" customWidth="1"/>
    <col min="9" max="9" width="8.421875" style="17" customWidth="1"/>
    <col min="10" max="10" width="8.28125" style="17" customWidth="1"/>
    <col min="11" max="11" width="8.421875" style="17" customWidth="1"/>
    <col min="12" max="12" width="9.28125" style="17" customWidth="1"/>
    <col min="13" max="13" width="10.28125" style="17" customWidth="1"/>
    <col min="14" max="14" width="8.28125" style="17" customWidth="1"/>
    <col min="15" max="15" width="9.7109375" style="17" customWidth="1"/>
    <col min="16" max="16" width="8.8515625" style="17" customWidth="1"/>
    <col min="17" max="17" width="8.57421875" style="17" customWidth="1"/>
    <col min="18" max="18" width="9.57421875" style="17" customWidth="1"/>
    <col min="19" max="19" width="8.421875" style="17" customWidth="1"/>
    <col min="20" max="20" width="9.00390625" style="17" customWidth="1"/>
    <col min="21" max="21" width="8.8515625" style="17" customWidth="1"/>
    <col min="22" max="23" width="7.8515625" style="17" customWidth="1"/>
    <col min="24" max="24" width="10.28125" style="17" customWidth="1"/>
    <col min="25" max="25" width="7.8515625" style="17" customWidth="1"/>
    <col min="26" max="26" width="8.421875" style="17" customWidth="1"/>
    <col min="27" max="27" width="9.28125" style="17" customWidth="1"/>
    <col min="28" max="28" width="8.57421875" style="17" hidden="1" customWidth="1"/>
    <col min="29" max="29" width="8.00390625" style="17" hidden="1" customWidth="1"/>
    <col min="30" max="30" width="10.140625" style="17" customWidth="1"/>
    <col min="31" max="31" width="9.7109375" style="17" hidden="1" customWidth="1"/>
    <col min="32" max="32" width="9.00390625" style="17" hidden="1" customWidth="1"/>
    <col min="33" max="33" width="9.57421875" style="17" customWidth="1"/>
    <col min="34" max="34" width="9.28125" style="17" hidden="1" customWidth="1"/>
    <col min="35" max="35" width="8.7109375" style="17" hidden="1" customWidth="1"/>
    <col min="36" max="36" width="9.00390625" style="17" customWidth="1"/>
    <col min="37" max="37" width="8.7109375" style="17" hidden="1" customWidth="1"/>
    <col min="38" max="38" width="8.00390625" style="17" hidden="1" customWidth="1"/>
    <col min="39" max="39" width="9.00390625" style="17" customWidth="1"/>
    <col min="40" max="40" width="9.140625" style="17" hidden="1" customWidth="1"/>
    <col min="41" max="41" width="6.8515625" style="17" hidden="1" customWidth="1"/>
    <col min="42" max="42" width="8.8515625" style="17" customWidth="1"/>
    <col min="43" max="43" width="8.28125" style="17" hidden="1" customWidth="1"/>
    <col min="44" max="44" width="9.00390625" style="17" hidden="1" customWidth="1"/>
    <col min="45" max="45" width="59.57421875" style="17" customWidth="1"/>
    <col min="46" max="46" width="43.28125" style="17" customWidth="1"/>
    <col min="47" max="16384" width="9.140625" style="17" customWidth="1"/>
  </cols>
  <sheetData>
    <row r="1" spans="1:42" ht="15.75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1:12" ht="15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46" ht="32.25" customHeight="1">
      <c r="A3" s="110" t="s">
        <v>0</v>
      </c>
      <c r="B3" s="102" t="s">
        <v>54</v>
      </c>
      <c r="C3" s="106" t="s">
        <v>55</v>
      </c>
      <c r="D3" s="106" t="s">
        <v>1</v>
      </c>
      <c r="E3" s="106" t="s">
        <v>2</v>
      </c>
      <c r="F3" s="109" t="s">
        <v>56</v>
      </c>
      <c r="G3" s="109"/>
      <c r="H3" s="109"/>
      <c r="I3" s="102" t="s">
        <v>3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1" t="s">
        <v>4</v>
      </c>
      <c r="AT3" s="11" t="s">
        <v>58</v>
      </c>
    </row>
    <row r="4" spans="1:46" ht="39.75" customHeight="1">
      <c r="A4" s="110"/>
      <c r="B4" s="102"/>
      <c r="C4" s="107"/>
      <c r="D4" s="107"/>
      <c r="E4" s="107"/>
      <c r="F4" s="109"/>
      <c r="G4" s="109"/>
      <c r="H4" s="109"/>
      <c r="I4" s="102" t="s">
        <v>5</v>
      </c>
      <c r="J4" s="102"/>
      <c r="K4" s="102"/>
      <c r="L4" s="102" t="s">
        <v>6</v>
      </c>
      <c r="M4" s="102"/>
      <c r="N4" s="102"/>
      <c r="O4" s="102" t="s">
        <v>7</v>
      </c>
      <c r="P4" s="102"/>
      <c r="Q4" s="102"/>
      <c r="R4" s="102" t="s">
        <v>8</v>
      </c>
      <c r="S4" s="102"/>
      <c r="T4" s="102"/>
      <c r="U4" s="102" t="s">
        <v>9</v>
      </c>
      <c r="V4" s="102"/>
      <c r="W4" s="102"/>
      <c r="X4" s="102" t="s">
        <v>10</v>
      </c>
      <c r="Y4" s="102"/>
      <c r="Z4" s="102"/>
      <c r="AA4" s="102" t="s">
        <v>11</v>
      </c>
      <c r="AB4" s="102"/>
      <c r="AC4" s="102"/>
      <c r="AD4" s="102" t="s">
        <v>12</v>
      </c>
      <c r="AE4" s="102"/>
      <c r="AF4" s="102"/>
      <c r="AG4" s="102" t="s">
        <v>13</v>
      </c>
      <c r="AH4" s="102"/>
      <c r="AI4" s="102"/>
      <c r="AJ4" s="102" t="s">
        <v>14</v>
      </c>
      <c r="AK4" s="102"/>
      <c r="AL4" s="102"/>
      <c r="AM4" s="102" t="s">
        <v>15</v>
      </c>
      <c r="AN4" s="102"/>
      <c r="AO4" s="102"/>
      <c r="AP4" s="102" t="s">
        <v>16</v>
      </c>
      <c r="AQ4" s="102"/>
      <c r="AR4" s="102"/>
      <c r="AS4" s="11"/>
      <c r="AT4" s="11"/>
    </row>
    <row r="5" spans="1:46" ht="38.25">
      <c r="A5" s="110"/>
      <c r="B5" s="102"/>
      <c r="C5" s="108"/>
      <c r="D5" s="108"/>
      <c r="E5" s="108"/>
      <c r="F5" s="24" t="s">
        <v>17</v>
      </c>
      <c r="G5" s="24" t="s">
        <v>18</v>
      </c>
      <c r="H5" s="25" t="s">
        <v>19</v>
      </c>
      <c r="I5" s="11" t="s">
        <v>17</v>
      </c>
      <c r="J5" s="11" t="s">
        <v>18</v>
      </c>
      <c r="K5" s="1" t="s">
        <v>19</v>
      </c>
      <c r="L5" s="11" t="s">
        <v>17</v>
      </c>
      <c r="M5" s="11" t="s">
        <v>18</v>
      </c>
      <c r="N5" s="1" t="s">
        <v>19</v>
      </c>
      <c r="O5" s="11" t="s">
        <v>17</v>
      </c>
      <c r="P5" s="11" t="s">
        <v>18</v>
      </c>
      <c r="Q5" s="1" t="s">
        <v>19</v>
      </c>
      <c r="R5" s="68" t="s">
        <v>17</v>
      </c>
      <c r="S5" s="11" t="s">
        <v>18</v>
      </c>
      <c r="T5" s="1" t="s">
        <v>19</v>
      </c>
      <c r="U5" s="11" t="s">
        <v>17</v>
      </c>
      <c r="V5" s="11" t="s">
        <v>18</v>
      </c>
      <c r="W5" s="1" t="s">
        <v>19</v>
      </c>
      <c r="X5" s="11" t="s">
        <v>17</v>
      </c>
      <c r="Y5" s="11" t="s">
        <v>18</v>
      </c>
      <c r="Z5" s="1" t="s">
        <v>19</v>
      </c>
      <c r="AA5" s="11" t="s">
        <v>17</v>
      </c>
      <c r="AB5" s="11" t="s">
        <v>18</v>
      </c>
      <c r="AC5" s="1" t="s">
        <v>19</v>
      </c>
      <c r="AD5" s="11" t="s">
        <v>17</v>
      </c>
      <c r="AE5" s="11" t="s">
        <v>18</v>
      </c>
      <c r="AF5" s="1" t="s">
        <v>19</v>
      </c>
      <c r="AG5" s="11" t="s">
        <v>17</v>
      </c>
      <c r="AH5" s="11" t="s">
        <v>18</v>
      </c>
      <c r="AI5" s="1" t="s">
        <v>19</v>
      </c>
      <c r="AJ5" s="11" t="s">
        <v>17</v>
      </c>
      <c r="AK5" s="11" t="s">
        <v>18</v>
      </c>
      <c r="AL5" s="1" t="s">
        <v>19</v>
      </c>
      <c r="AM5" s="11" t="s">
        <v>17</v>
      </c>
      <c r="AN5" s="11" t="s">
        <v>18</v>
      </c>
      <c r="AO5" s="1" t="s">
        <v>19</v>
      </c>
      <c r="AP5" s="11" t="s">
        <v>17</v>
      </c>
      <c r="AQ5" s="11" t="s">
        <v>18</v>
      </c>
      <c r="AR5" s="1" t="s">
        <v>19</v>
      </c>
      <c r="AS5" s="11"/>
      <c r="AT5" s="11"/>
    </row>
    <row r="6" spans="1:46" s="27" customFormat="1" ht="25.5" customHeight="1">
      <c r="A6" s="103" t="s">
        <v>43</v>
      </c>
      <c r="B6" s="116" t="s">
        <v>74</v>
      </c>
      <c r="C6" s="117"/>
      <c r="D6" s="118"/>
      <c r="E6" s="14" t="s">
        <v>20</v>
      </c>
      <c r="F6" s="9">
        <f>I6+L6+O6+R6+U6+X6+AA6+AD6+AG6+AJ6+AM6+AP6</f>
        <v>274827</v>
      </c>
      <c r="G6" s="9">
        <f aca="true" t="shared" si="0" ref="F6:G11">J6+M6+P6+S6+V6+Y6+AB6+AE6+AH6+AK6+AN6+AQ6</f>
        <v>122931.70000000001</v>
      </c>
      <c r="H6" s="9">
        <f>G6/F6*100</f>
        <v>44.73057596233267</v>
      </c>
      <c r="I6" s="26">
        <f>I11+I16+I21+I26+I31+I36+I41</f>
        <v>4188.8</v>
      </c>
      <c r="J6" s="26">
        <f>J11+J16+J21+J26+J31+J36+J41</f>
        <v>3657.3999999999996</v>
      </c>
      <c r="K6" s="26">
        <f>J6/I6*100</f>
        <v>87.31378915202444</v>
      </c>
      <c r="L6" s="26">
        <f aca="true" t="shared" si="1" ref="L6:M10">L11+L16+L21+L26+L31+L36+L41</f>
        <v>23343.5</v>
      </c>
      <c r="M6" s="26">
        <f t="shared" si="1"/>
        <v>21806.399999999998</v>
      </c>
      <c r="N6" s="26">
        <f>M6/L6*100</f>
        <v>93.41529762032256</v>
      </c>
      <c r="O6" s="26">
        <f aca="true" t="shared" si="2" ref="O6:P10">O11+O16+O21+O26+O31+O36+O41</f>
        <v>18561.9</v>
      </c>
      <c r="P6" s="26">
        <f t="shared" si="2"/>
        <v>16690.6</v>
      </c>
      <c r="Q6" s="26">
        <f>P6/O6*100</f>
        <v>89.91859669538138</v>
      </c>
      <c r="R6" s="26">
        <f>R11+R16+R21+R26+R31+R36+R41</f>
        <v>24861.6</v>
      </c>
      <c r="S6" s="26">
        <f aca="true" t="shared" si="3" ref="R6:S10">S11+S16+S21+S26+S31+S36+S41</f>
        <v>24936.8</v>
      </c>
      <c r="T6" s="2">
        <f>S6/R6*100</f>
        <v>100.3024744988255</v>
      </c>
      <c r="U6" s="26">
        <f aca="true" t="shared" si="4" ref="U6:V10">U11+U16+U21+U26+U31+U36+U41</f>
        <v>27763.7</v>
      </c>
      <c r="V6" s="26">
        <f t="shared" si="4"/>
        <v>27434.9</v>
      </c>
      <c r="W6" s="2">
        <f>V6/U6*100</f>
        <v>98.81571980679809</v>
      </c>
      <c r="X6" s="26">
        <f aca="true" t="shared" si="5" ref="X6:Y10">X11+X16+X21+X26+X31+X36+X41</f>
        <v>28110</v>
      </c>
      <c r="Y6" s="26">
        <f t="shared" si="5"/>
        <v>28405.6</v>
      </c>
      <c r="Z6" s="2">
        <f>Y6/X6*100</f>
        <v>101.05158306652436</v>
      </c>
      <c r="AA6" s="26">
        <f aca="true" t="shared" si="6" ref="AA6:AB10">AA11+AA16+AA21+AA26+AA31+AA36+AA41</f>
        <v>23151</v>
      </c>
      <c r="AB6" s="26">
        <f t="shared" si="6"/>
        <v>0</v>
      </c>
      <c r="AC6" s="26">
        <f>AB6/AA6*100</f>
        <v>0</v>
      </c>
      <c r="AD6" s="26">
        <f aca="true" t="shared" si="7" ref="AD6:AE10">AD11+AD16+AD21+AD26+AD31+AD36+AD41</f>
        <v>14232</v>
      </c>
      <c r="AE6" s="26">
        <f t="shared" si="7"/>
        <v>0</v>
      </c>
      <c r="AF6" s="26">
        <f>AE6/AD6*100</f>
        <v>0</v>
      </c>
      <c r="AG6" s="26">
        <f aca="true" t="shared" si="8" ref="AG6:AH10">AG11+AG16+AG21+AG26+AG31+AG36+AG41</f>
        <v>15046.1</v>
      </c>
      <c r="AH6" s="26">
        <f t="shared" si="8"/>
        <v>0</v>
      </c>
      <c r="AI6" s="26">
        <f>AH6/AG6*100</f>
        <v>0</v>
      </c>
      <c r="AJ6" s="26">
        <f aca="true" t="shared" si="9" ref="AJ6:AK10">AJ11+AJ16+AJ21+AJ26+AJ31+AJ36+AJ41</f>
        <v>21458.9</v>
      </c>
      <c r="AK6" s="26">
        <f t="shared" si="9"/>
        <v>0</v>
      </c>
      <c r="AL6" s="26">
        <v>0</v>
      </c>
      <c r="AM6" s="26">
        <f aca="true" t="shared" si="10" ref="AM6:AN10">AM11+AM16+AM21+AM26+AM31+AM36+AM41</f>
        <v>19097.300000000003</v>
      </c>
      <c r="AN6" s="26">
        <f t="shared" si="10"/>
        <v>0</v>
      </c>
      <c r="AO6" s="26">
        <v>0</v>
      </c>
      <c r="AP6" s="26">
        <f aca="true" t="shared" si="11" ref="AP6:AQ10">AP11+AP16+AP21+AP26+AP31+AP36+AP41</f>
        <v>55012.2</v>
      </c>
      <c r="AQ6" s="26">
        <f t="shared" si="11"/>
        <v>0</v>
      </c>
      <c r="AR6" s="26">
        <v>0</v>
      </c>
      <c r="AS6" s="26"/>
      <c r="AT6" s="26"/>
    </row>
    <row r="7" spans="1:46" s="27" customFormat="1" ht="25.5" customHeight="1">
      <c r="A7" s="104"/>
      <c r="B7" s="119"/>
      <c r="C7" s="120"/>
      <c r="D7" s="121"/>
      <c r="E7" s="28" t="s">
        <v>21</v>
      </c>
      <c r="F7" s="9">
        <f>I7+L7+O7+R7+U7+X7+AA7+AD7+AG7+AJ7+AM7+AP7</f>
        <v>67.2</v>
      </c>
      <c r="G7" s="9">
        <f t="shared" si="0"/>
        <v>67.2</v>
      </c>
      <c r="H7" s="9">
        <v>0</v>
      </c>
      <c r="I7" s="26">
        <f aca="true" t="shared" si="12" ref="I7:J10">I12+I17+I22+I27+I32+I37+I42</f>
        <v>0</v>
      </c>
      <c r="J7" s="26">
        <f t="shared" si="12"/>
        <v>0</v>
      </c>
      <c r="K7" s="26">
        <v>0</v>
      </c>
      <c r="L7" s="26">
        <f t="shared" si="1"/>
        <v>0</v>
      </c>
      <c r="M7" s="26">
        <f t="shared" si="1"/>
        <v>0</v>
      </c>
      <c r="N7" s="26">
        <v>0</v>
      </c>
      <c r="O7" s="26">
        <f t="shared" si="2"/>
        <v>0</v>
      </c>
      <c r="P7" s="26">
        <f t="shared" si="2"/>
        <v>0</v>
      </c>
      <c r="Q7" s="26">
        <v>0</v>
      </c>
      <c r="R7" s="26">
        <f t="shared" si="3"/>
        <v>0</v>
      </c>
      <c r="S7" s="26">
        <f t="shared" si="3"/>
        <v>0</v>
      </c>
      <c r="T7" s="2">
        <v>0</v>
      </c>
      <c r="U7" s="26">
        <f t="shared" si="4"/>
        <v>0</v>
      </c>
      <c r="V7" s="26">
        <f t="shared" si="4"/>
        <v>0</v>
      </c>
      <c r="W7" s="2">
        <v>0</v>
      </c>
      <c r="X7" s="26">
        <f t="shared" si="5"/>
        <v>67.2</v>
      </c>
      <c r="Y7" s="26">
        <f t="shared" si="5"/>
        <v>67.2</v>
      </c>
      <c r="Z7" s="2">
        <f>Y7/X7*100</f>
        <v>100</v>
      </c>
      <c r="AA7" s="26">
        <f t="shared" si="6"/>
        <v>0</v>
      </c>
      <c r="AB7" s="26">
        <f t="shared" si="6"/>
        <v>0</v>
      </c>
      <c r="AC7" s="26">
        <v>0</v>
      </c>
      <c r="AD7" s="26">
        <f t="shared" si="7"/>
        <v>0</v>
      </c>
      <c r="AE7" s="26">
        <f t="shared" si="7"/>
        <v>0</v>
      </c>
      <c r="AF7" s="26">
        <v>0</v>
      </c>
      <c r="AG7" s="26">
        <f t="shared" si="8"/>
        <v>0</v>
      </c>
      <c r="AH7" s="26">
        <f t="shared" si="8"/>
        <v>0</v>
      </c>
      <c r="AI7" s="26">
        <v>0</v>
      </c>
      <c r="AJ7" s="26">
        <f t="shared" si="9"/>
        <v>0</v>
      </c>
      <c r="AK7" s="26">
        <f t="shared" si="9"/>
        <v>0</v>
      </c>
      <c r="AL7" s="26">
        <v>0</v>
      </c>
      <c r="AM7" s="26">
        <f t="shared" si="10"/>
        <v>0</v>
      </c>
      <c r="AN7" s="26">
        <f t="shared" si="10"/>
        <v>0</v>
      </c>
      <c r="AO7" s="26">
        <v>0</v>
      </c>
      <c r="AP7" s="26">
        <f t="shared" si="11"/>
        <v>0</v>
      </c>
      <c r="AQ7" s="26">
        <f t="shared" si="11"/>
        <v>0</v>
      </c>
      <c r="AR7" s="26">
        <v>0</v>
      </c>
      <c r="AS7" s="26"/>
      <c r="AT7" s="26"/>
    </row>
    <row r="8" spans="1:46" s="27" customFormat="1" ht="25.5" customHeight="1">
      <c r="A8" s="104"/>
      <c r="B8" s="119"/>
      <c r="C8" s="120"/>
      <c r="D8" s="121"/>
      <c r="E8" s="28" t="s">
        <v>22</v>
      </c>
      <c r="F8" s="9">
        <f t="shared" si="0"/>
        <v>902.1000000000003</v>
      </c>
      <c r="G8" s="9">
        <f t="shared" si="0"/>
        <v>347</v>
      </c>
      <c r="H8" s="9">
        <f>G8/F8*100</f>
        <v>38.465802017514676</v>
      </c>
      <c r="I8" s="26">
        <f t="shared" si="12"/>
        <v>0</v>
      </c>
      <c r="J8" s="26">
        <f t="shared" si="12"/>
        <v>0</v>
      </c>
      <c r="K8" s="26">
        <v>0</v>
      </c>
      <c r="L8" s="26">
        <f t="shared" si="1"/>
        <v>156.3</v>
      </c>
      <c r="M8" s="26">
        <f t="shared" si="1"/>
        <v>8.7</v>
      </c>
      <c r="N8" s="26">
        <f>M8/L8*100</f>
        <v>5.566218809980805</v>
      </c>
      <c r="O8" s="26">
        <f t="shared" si="2"/>
        <v>8.6</v>
      </c>
      <c r="P8" s="26">
        <f t="shared" si="2"/>
        <v>8.6</v>
      </c>
      <c r="Q8" s="26">
        <f>P8/O8*100</f>
        <v>100</v>
      </c>
      <c r="R8" s="26">
        <f t="shared" si="3"/>
        <v>8.700000000000017</v>
      </c>
      <c r="S8" s="26">
        <f t="shared" si="3"/>
        <v>97.4</v>
      </c>
      <c r="T8" s="2">
        <f>S8/R8*100</f>
        <v>1119.5402298850554</v>
      </c>
      <c r="U8" s="26">
        <f t="shared" si="4"/>
        <v>571.5</v>
      </c>
      <c r="V8" s="26">
        <f t="shared" si="4"/>
        <v>141.5</v>
      </c>
      <c r="W8" s="2">
        <f>V8/U8*100</f>
        <v>24.759405074365702</v>
      </c>
      <c r="X8" s="26">
        <f t="shared" si="5"/>
        <v>82.1</v>
      </c>
      <c r="Y8" s="26">
        <f t="shared" si="5"/>
        <v>90.8</v>
      </c>
      <c r="Z8" s="2">
        <f>Y8/X8*100</f>
        <v>110.59683313032886</v>
      </c>
      <c r="AA8" s="26">
        <f t="shared" si="6"/>
        <v>8.7</v>
      </c>
      <c r="AB8" s="26">
        <f t="shared" si="6"/>
        <v>0</v>
      </c>
      <c r="AC8" s="26">
        <f>AB8/AA8*100</f>
        <v>0</v>
      </c>
      <c r="AD8" s="26">
        <f t="shared" si="7"/>
        <v>33.1</v>
      </c>
      <c r="AE8" s="26">
        <f t="shared" si="7"/>
        <v>0</v>
      </c>
      <c r="AF8" s="26">
        <f>AE8/AD8*100</f>
        <v>0</v>
      </c>
      <c r="AG8" s="26">
        <f t="shared" si="8"/>
        <v>8.7</v>
      </c>
      <c r="AH8" s="26">
        <f t="shared" si="8"/>
        <v>0</v>
      </c>
      <c r="AI8" s="26">
        <f>AH8/AG8*100</f>
        <v>0</v>
      </c>
      <c r="AJ8" s="26">
        <f t="shared" si="9"/>
        <v>8.7</v>
      </c>
      <c r="AK8" s="26">
        <f t="shared" si="9"/>
        <v>0</v>
      </c>
      <c r="AL8" s="26">
        <v>0</v>
      </c>
      <c r="AM8" s="26">
        <f t="shared" si="10"/>
        <v>8.7</v>
      </c>
      <c r="AN8" s="26">
        <f t="shared" si="10"/>
        <v>0</v>
      </c>
      <c r="AO8" s="26">
        <v>0</v>
      </c>
      <c r="AP8" s="26">
        <f t="shared" si="11"/>
        <v>7</v>
      </c>
      <c r="AQ8" s="26">
        <f t="shared" si="11"/>
        <v>0</v>
      </c>
      <c r="AR8" s="26">
        <v>0</v>
      </c>
      <c r="AS8" s="26"/>
      <c r="AT8" s="26"/>
    </row>
    <row r="9" spans="1:46" s="27" customFormat="1" ht="25.5" customHeight="1">
      <c r="A9" s="104"/>
      <c r="B9" s="119"/>
      <c r="C9" s="120"/>
      <c r="D9" s="121"/>
      <c r="E9" s="28" t="s">
        <v>23</v>
      </c>
      <c r="F9" s="9">
        <f t="shared" si="0"/>
        <v>273857.7</v>
      </c>
      <c r="G9" s="9">
        <f t="shared" si="0"/>
        <v>122517.5</v>
      </c>
      <c r="H9" s="9">
        <f>G9/F9*100</f>
        <v>44.73765024682527</v>
      </c>
      <c r="I9" s="26">
        <f t="shared" si="12"/>
        <v>4188.8</v>
      </c>
      <c r="J9" s="26">
        <f t="shared" si="12"/>
        <v>3657.3999999999996</v>
      </c>
      <c r="K9" s="26">
        <f>J9/I9*100</f>
        <v>87.31378915202444</v>
      </c>
      <c r="L9" s="26">
        <f t="shared" si="1"/>
        <v>23187.2</v>
      </c>
      <c r="M9" s="26">
        <f t="shared" si="1"/>
        <v>21797.7</v>
      </c>
      <c r="N9" s="26">
        <f>M9/L9*100</f>
        <v>94.0074696384212</v>
      </c>
      <c r="O9" s="26">
        <f t="shared" si="2"/>
        <v>18553.3</v>
      </c>
      <c r="P9" s="26">
        <f t="shared" si="2"/>
        <v>16682</v>
      </c>
      <c r="Q9" s="26">
        <f>P9/O9*100</f>
        <v>89.9139236685657</v>
      </c>
      <c r="R9" s="26">
        <f t="shared" si="3"/>
        <v>24852.9</v>
      </c>
      <c r="S9" s="26">
        <f t="shared" si="3"/>
        <v>24839.4</v>
      </c>
      <c r="T9" s="2">
        <f>S9/R9*100</f>
        <v>99.94568038337577</v>
      </c>
      <c r="U9" s="26">
        <f t="shared" si="4"/>
        <v>27192.2</v>
      </c>
      <c r="V9" s="26">
        <f t="shared" si="4"/>
        <v>27293.4</v>
      </c>
      <c r="W9" s="2">
        <f>V9/U9*100</f>
        <v>100.37216554747317</v>
      </c>
      <c r="X9" s="26">
        <f t="shared" si="5"/>
        <v>27960.7</v>
      </c>
      <c r="Y9" s="26">
        <f t="shared" si="5"/>
        <v>28247.6</v>
      </c>
      <c r="Z9" s="2">
        <f>Y9/X9*100</f>
        <v>101.02608303797828</v>
      </c>
      <c r="AA9" s="26">
        <f t="shared" si="6"/>
        <v>23142.3</v>
      </c>
      <c r="AB9" s="26">
        <f t="shared" si="6"/>
        <v>0</v>
      </c>
      <c r="AC9" s="26">
        <f>AB9/AA9*100</f>
        <v>0</v>
      </c>
      <c r="AD9" s="26">
        <f t="shared" si="7"/>
        <v>14198.9</v>
      </c>
      <c r="AE9" s="26">
        <f t="shared" si="7"/>
        <v>0</v>
      </c>
      <c r="AF9" s="26">
        <f>AE9/AD9*100</f>
        <v>0</v>
      </c>
      <c r="AG9" s="26">
        <f t="shared" si="8"/>
        <v>15037.4</v>
      </c>
      <c r="AH9" s="26">
        <f t="shared" si="8"/>
        <v>0</v>
      </c>
      <c r="AI9" s="26">
        <f>AH9/AG9*100</f>
        <v>0</v>
      </c>
      <c r="AJ9" s="26">
        <f t="shared" si="9"/>
        <v>21450.2</v>
      </c>
      <c r="AK9" s="26">
        <f t="shared" si="9"/>
        <v>0</v>
      </c>
      <c r="AL9" s="26">
        <v>0</v>
      </c>
      <c r="AM9" s="26">
        <f t="shared" si="10"/>
        <v>19088.6</v>
      </c>
      <c r="AN9" s="26">
        <f t="shared" si="10"/>
        <v>0</v>
      </c>
      <c r="AO9" s="26">
        <v>0</v>
      </c>
      <c r="AP9" s="26">
        <f t="shared" si="11"/>
        <v>55005.2</v>
      </c>
      <c r="AQ9" s="26">
        <f t="shared" si="11"/>
        <v>0</v>
      </c>
      <c r="AR9" s="26">
        <v>0</v>
      </c>
      <c r="AS9" s="26"/>
      <c r="AT9" s="26"/>
    </row>
    <row r="10" spans="1:46" s="27" customFormat="1" ht="39" customHeight="1">
      <c r="A10" s="105"/>
      <c r="B10" s="122"/>
      <c r="C10" s="123"/>
      <c r="D10" s="124"/>
      <c r="E10" s="28" t="s">
        <v>59</v>
      </c>
      <c r="F10" s="9">
        <f t="shared" si="0"/>
        <v>0</v>
      </c>
      <c r="G10" s="9">
        <f t="shared" si="0"/>
        <v>0</v>
      </c>
      <c r="H10" s="9">
        <v>0</v>
      </c>
      <c r="I10" s="26">
        <f t="shared" si="12"/>
        <v>0</v>
      </c>
      <c r="J10" s="26">
        <f t="shared" si="12"/>
        <v>0</v>
      </c>
      <c r="K10" s="26">
        <v>0</v>
      </c>
      <c r="L10" s="26">
        <f t="shared" si="1"/>
        <v>0</v>
      </c>
      <c r="M10" s="26">
        <f t="shared" si="1"/>
        <v>0</v>
      </c>
      <c r="N10" s="26">
        <v>0</v>
      </c>
      <c r="O10" s="26">
        <f t="shared" si="2"/>
        <v>0</v>
      </c>
      <c r="P10" s="26">
        <f t="shared" si="2"/>
        <v>0</v>
      </c>
      <c r="Q10" s="26">
        <v>0</v>
      </c>
      <c r="R10" s="26">
        <f t="shared" si="3"/>
        <v>0</v>
      </c>
      <c r="S10" s="26">
        <f t="shared" si="3"/>
        <v>0</v>
      </c>
      <c r="T10" s="26">
        <v>0</v>
      </c>
      <c r="U10" s="26">
        <f t="shared" si="4"/>
        <v>0</v>
      </c>
      <c r="V10" s="26">
        <f t="shared" si="4"/>
        <v>0</v>
      </c>
      <c r="W10" s="2">
        <v>0</v>
      </c>
      <c r="X10" s="26">
        <f t="shared" si="5"/>
        <v>0</v>
      </c>
      <c r="Y10" s="26">
        <f t="shared" si="5"/>
        <v>0</v>
      </c>
      <c r="Z10" s="2">
        <v>0</v>
      </c>
      <c r="AA10" s="26">
        <f t="shared" si="6"/>
        <v>0</v>
      </c>
      <c r="AB10" s="26">
        <f t="shared" si="6"/>
        <v>0</v>
      </c>
      <c r="AC10" s="26">
        <v>0</v>
      </c>
      <c r="AD10" s="26">
        <f t="shared" si="7"/>
        <v>0</v>
      </c>
      <c r="AE10" s="26">
        <f t="shared" si="7"/>
        <v>0</v>
      </c>
      <c r="AF10" s="26">
        <v>0</v>
      </c>
      <c r="AG10" s="26">
        <f t="shared" si="8"/>
        <v>0</v>
      </c>
      <c r="AH10" s="26">
        <f t="shared" si="8"/>
        <v>0</v>
      </c>
      <c r="AI10" s="26">
        <v>0</v>
      </c>
      <c r="AJ10" s="26">
        <f t="shared" si="9"/>
        <v>0</v>
      </c>
      <c r="AK10" s="26">
        <f t="shared" si="9"/>
        <v>0</v>
      </c>
      <c r="AL10" s="26">
        <v>0</v>
      </c>
      <c r="AM10" s="26">
        <f t="shared" si="10"/>
        <v>0</v>
      </c>
      <c r="AN10" s="26">
        <f t="shared" si="10"/>
        <v>0</v>
      </c>
      <c r="AO10" s="26">
        <v>0</v>
      </c>
      <c r="AP10" s="26">
        <f t="shared" si="11"/>
        <v>0</v>
      </c>
      <c r="AQ10" s="26">
        <f t="shared" si="11"/>
        <v>0</v>
      </c>
      <c r="AR10" s="26">
        <v>0</v>
      </c>
      <c r="AS10" s="54"/>
      <c r="AT10" s="54"/>
    </row>
    <row r="11" spans="1:46" s="12" customFormat="1" ht="25.5" customHeight="1">
      <c r="A11" s="125" t="s">
        <v>34</v>
      </c>
      <c r="B11" s="97" t="s">
        <v>60</v>
      </c>
      <c r="C11" s="82" t="s">
        <v>36</v>
      </c>
      <c r="D11" s="97" t="s">
        <v>35</v>
      </c>
      <c r="E11" s="14" t="s">
        <v>20</v>
      </c>
      <c r="F11" s="9">
        <f>I11+L11+O11+R11+U11+X11+AA11+AD11+AG11+AJ11+AM11+AP11</f>
        <v>634.4000000000001</v>
      </c>
      <c r="G11" s="9">
        <f t="shared" si="0"/>
        <v>487.3</v>
      </c>
      <c r="H11" s="9">
        <f>G11/F11*100</f>
        <v>76.81273644388398</v>
      </c>
      <c r="I11" s="2">
        <f>I12+I13+I14</f>
        <v>0</v>
      </c>
      <c r="J11" s="2">
        <v>0</v>
      </c>
      <c r="K11" s="26">
        <v>0</v>
      </c>
      <c r="L11" s="2">
        <f aca="true" t="shared" si="13" ref="L11:AQ11">L12+L13+L14</f>
        <v>183.9</v>
      </c>
      <c r="M11" s="2">
        <f t="shared" si="13"/>
        <v>36.3</v>
      </c>
      <c r="N11" s="2">
        <f>M11/L11*100</f>
        <v>19.738988580750405</v>
      </c>
      <c r="O11" s="2">
        <f t="shared" si="13"/>
        <v>10.1</v>
      </c>
      <c r="P11" s="2">
        <f t="shared" si="13"/>
        <v>8.6</v>
      </c>
      <c r="Q11" s="2">
        <f>P11/O11*100</f>
        <v>85.14851485148515</v>
      </c>
      <c r="R11" s="70">
        <f t="shared" si="13"/>
        <v>32.10000000000002</v>
      </c>
      <c r="S11" s="2">
        <f t="shared" si="13"/>
        <v>107.30000000000001</v>
      </c>
      <c r="T11" s="2">
        <f>S11/R11*100</f>
        <v>334.2679127725855</v>
      </c>
      <c r="U11" s="2">
        <f t="shared" si="13"/>
        <v>143.09999999999997</v>
      </c>
      <c r="V11" s="2">
        <f t="shared" si="13"/>
        <v>149.3</v>
      </c>
      <c r="W11" s="2">
        <f>V11/U11*100</f>
        <v>104.3326345213138</v>
      </c>
      <c r="X11" s="2">
        <f t="shared" si="13"/>
        <v>177.10000000000002</v>
      </c>
      <c r="Y11" s="2">
        <f t="shared" si="13"/>
        <v>185.8</v>
      </c>
      <c r="Z11" s="2">
        <f>Y11/X11*100</f>
        <v>104.9124788255223</v>
      </c>
      <c r="AA11" s="2">
        <f t="shared" si="13"/>
        <v>10.2</v>
      </c>
      <c r="AB11" s="2">
        <f t="shared" si="13"/>
        <v>0</v>
      </c>
      <c r="AC11" s="26">
        <f>AB11/AA11*100</f>
        <v>0</v>
      </c>
      <c r="AD11" s="2">
        <f t="shared" si="13"/>
        <v>39</v>
      </c>
      <c r="AE11" s="2">
        <f t="shared" si="13"/>
        <v>0</v>
      </c>
      <c r="AF11" s="26">
        <f>AE11/AD11*100</f>
        <v>0</v>
      </c>
      <c r="AG11" s="2">
        <f t="shared" si="13"/>
        <v>10.2</v>
      </c>
      <c r="AH11" s="2">
        <f t="shared" si="13"/>
        <v>0</v>
      </c>
      <c r="AI11" s="26">
        <f>AH11/AG11*100</f>
        <v>0</v>
      </c>
      <c r="AJ11" s="2">
        <f t="shared" si="13"/>
        <v>10.299999999999999</v>
      </c>
      <c r="AK11" s="2">
        <f t="shared" si="13"/>
        <v>0</v>
      </c>
      <c r="AL11" s="2">
        <f t="shared" si="13"/>
        <v>0</v>
      </c>
      <c r="AM11" s="2">
        <f t="shared" si="13"/>
        <v>10.2</v>
      </c>
      <c r="AN11" s="2">
        <f t="shared" si="13"/>
        <v>0</v>
      </c>
      <c r="AO11" s="2">
        <f t="shared" si="13"/>
        <v>0</v>
      </c>
      <c r="AP11" s="2">
        <f t="shared" si="13"/>
        <v>8.2</v>
      </c>
      <c r="AQ11" s="2">
        <f t="shared" si="13"/>
        <v>0</v>
      </c>
      <c r="AR11" s="2">
        <v>0</v>
      </c>
      <c r="AS11" s="98" t="s">
        <v>88</v>
      </c>
      <c r="AT11" s="98" t="s">
        <v>96</v>
      </c>
    </row>
    <row r="12" spans="1:46" s="13" customFormat="1" ht="25.5" customHeight="1">
      <c r="A12" s="126"/>
      <c r="B12" s="97"/>
      <c r="C12" s="83"/>
      <c r="D12" s="97"/>
      <c r="E12" s="15" t="s">
        <v>21</v>
      </c>
      <c r="F12" s="9">
        <f aca="true" t="shared" si="14" ref="F12:G37">I12+L12+O12+R12+U12+X12+AA12+AD12+AG12+AJ12+AM12+AP12</f>
        <v>67.2</v>
      </c>
      <c r="G12" s="9">
        <f>J12+M12+P12+S12+V12+Y12+AB12+AE12+AH12+AK12+AN12+AQ12</f>
        <v>67.2</v>
      </c>
      <c r="H12" s="9">
        <f>G12/F12*100</f>
        <v>100</v>
      </c>
      <c r="I12" s="3">
        <v>0</v>
      </c>
      <c r="J12" s="3">
        <v>0</v>
      </c>
      <c r="K12" s="26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69">
        <f>67.2-67.2</f>
        <v>0</v>
      </c>
      <c r="S12" s="3">
        <v>0</v>
      </c>
      <c r="T12" s="3">
        <v>0</v>
      </c>
      <c r="U12" s="3">
        <f>0</f>
        <v>0</v>
      </c>
      <c r="V12" s="3">
        <v>0</v>
      </c>
      <c r="W12" s="3">
        <v>0</v>
      </c>
      <c r="X12" s="3">
        <f>0+67.2</f>
        <v>67.2</v>
      </c>
      <c r="Y12" s="3">
        <v>67.2</v>
      </c>
      <c r="Z12" s="3">
        <f>Y12/X12*100</f>
        <v>100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99"/>
      <c r="AT12" s="99"/>
    </row>
    <row r="13" spans="1:46" s="13" customFormat="1" ht="25.5" customHeight="1">
      <c r="A13" s="126"/>
      <c r="B13" s="97"/>
      <c r="C13" s="83"/>
      <c r="D13" s="97"/>
      <c r="E13" s="15" t="s">
        <v>22</v>
      </c>
      <c r="F13" s="9">
        <f>I13+L13+O13+R13+U13+X13+AA13+AD13+AG13+AJ13+AM13+AP13</f>
        <v>472.1</v>
      </c>
      <c r="G13" s="9">
        <f>J13+M13+P13+S13+V13+Y13+AB13+AE13+AH13+AK13+AN13+AQ13</f>
        <v>347</v>
      </c>
      <c r="H13" s="9">
        <f>G13/F13*100</f>
        <v>73.50137682694344</v>
      </c>
      <c r="I13" s="3">
        <v>0</v>
      </c>
      <c r="J13" s="3">
        <v>0</v>
      </c>
      <c r="K13" s="26">
        <v>0</v>
      </c>
      <c r="L13" s="3">
        <v>156.3</v>
      </c>
      <c r="M13" s="3">
        <v>8.7</v>
      </c>
      <c r="N13" s="3">
        <f>M13/L13*100</f>
        <v>5.566218809980805</v>
      </c>
      <c r="O13" s="3">
        <v>8.6</v>
      </c>
      <c r="P13" s="3">
        <v>8.6</v>
      </c>
      <c r="Q13" s="3">
        <f>P13/O13*100</f>
        <v>100</v>
      </c>
      <c r="R13" s="69">
        <f>82.1+132.8-82.1-124.1</f>
        <v>8.700000000000017</v>
      </c>
      <c r="S13" s="3">
        <v>97.4</v>
      </c>
      <c r="T13" s="3">
        <f>S13/R13*100</f>
        <v>1119.5402298850554</v>
      </c>
      <c r="U13" s="3">
        <f>8.7+124.1+8.7</f>
        <v>141.49999999999997</v>
      </c>
      <c r="V13" s="3">
        <v>141.5</v>
      </c>
      <c r="W13" s="3">
        <f>V13/U13*100</f>
        <v>100.00000000000003</v>
      </c>
      <c r="X13" s="3">
        <f>8.7-8.7+82.1</f>
        <v>82.1</v>
      </c>
      <c r="Y13" s="3">
        <f>8.7+82.1</f>
        <v>90.8</v>
      </c>
      <c r="Z13" s="3">
        <f>Y13/X13*100</f>
        <v>110.59683313032886</v>
      </c>
      <c r="AA13" s="3">
        <v>8.7</v>
      </c>
      <c r="AB13" s="3">
        <v>0</v>
      </c>
      <c r="AC13" s="3">
        <f>AB13/AA13*100</f>
        <v>0</v>
      </c>
      <c r="AD13" s="3">
        <v>33.1</v>
      </c>
      <c r="AE13" s="3">
        <v>0</v>
      </c>
      <c r="AF13" s="3">
        <f>AE13/AD13*100</f>
        <v>0</v>
      </c>
      <c r="AG13" s="3">
        <v>8.7</v>
      </c>
      <c r="AH13" s="3">
        <v>0</v>
      </c>
      <c r="AI13" s="3">
        <f>AH13/AG13*100</f>
        <v>0</v>
      </c>
      <c r="AJ13" s="3">
        <v>8.7</v>
      </c>
      <c r="AK13" s="3">
        <v>0</v>
      </c>
      <c r="AL13" s="3">
        <v>0</v>
      </c>
      <c r="AM13" s="3">
        <v>8.7</v>
      </c>
      <c r="AN13" s="3">
        <v>0</v>
      </c>
      <c r="AO13" s="3">
        <v>0</v>
      </c>
      <c r="AP13" s="3">
        <v>7</v>
      </c>
      <c r="AQ13" s="3">
        <v>0</v>
      </c>
      <c r="AR13" s="3">
        <v>0</v>
      </c>
      <c r="AS13" s="99"/>
      <c r="AT13" s="99"/>
    </row>
    <row r="14" spans="1:46" s="13" customFormat="1" ht="25.5" customHeight="1">
      <c r="A14" s="126"/>
      <c r="B14" s="97"/>
      <c r="C14" s="83"/>
      <c r="D14" s="97"/>
      <c r="E14" s="15" t="s">
        <v>23</v>
      </c>
      <c r="F14" s="9">
        <f t="shared" si="14"/>
        <v>95.10000000000001</v>
      </c>
      <c r="G14" s="9">
        <f>J14+M14+P14+S14+V14+Y14+AB14+AE14+AH14+AK14+AN14+AQ14</f>
        <v>73.1</v>
      </c>
      <c r="H14" s="9">
        <f>G14/F14*100</f>
        <v>76.86645636172449</v>
      </c>
      <c r="I14" s="3">
        <v>0</v>
      </c>
      <c r="J14" s="3">
        <v>0</v>
      </c>
      <c r="K14" s="26">
        <v>0</v>
      </c>
      <c r="L14" s="3">
        <v>27.6</v>
      </c>
      <c r="M14" s="3">
        <v>27.6</v>
      </c>
      <c r="N14" s="3">
        <f>M14/L14*100</f>
        <v>100</v>
      </c>
      <c r="O14" s="3">
        <v>1.5</v>
      </c>
      <c r="P14" s="3">
        <v>0</v>
      </c>
      <c r="Q14" s="3">
        <f>P14/O14*100</f>
        <v>0</v>
      </c>
      <c r="R14" s="69">
        <f>26.3+23.4-26.3</f>
        <v>23.400000000000002</v>
      </c>
      <c r="S14" s="3">
        <v>9.9</v>
      </c>
      <c r="T14" s="3">
        <f>S14/R14*100</f>
        <v>42.30769230769231</v>
      </c>
      <c r="U14" s="3">
        <v>1.6</v>
      </c>
      <c r="V14" s="3">
        <v>7.8</v>
      </c>
      <c r="W14" s="3">
        <f>V14/U14*100</f>
        <v>487.5</v>
      </c>
      <c r="X14" s="3">
        <f>1.5+26.3</f>
        <v>27.8</v>
      </c>
      <c r="Y14" s="3">
        <f>26.3+1.5</f>
        <v>27.8</v>
      </c>
      <c r="Z14" s="3">
        <f>Y14/X14*100</f>
        <v>100</v>
      </c>
      <c r="AA14" s="3">
        <v>1.5</v>
      </c>
      <c r="AB14" s="3">
        <v>0</v>
      </c>
      <c r="AC14" s="3">
        <f>AB14/AA14*100</f>
        <v>0</v>
      </c>
      <c r="AD14" s="3">
        <v>5.9</v>
      </c>
      <c r="AE14" s="3">
        <v>0</v>
      </c>
      <c r="AF14" s="3">
        <f>AE14/AD14*100</f>
        <v>0</v>
      </c>
      <c r="AG14" s="3">
        <v>1.5</v>
      </c>
      <c r="AH14" s="3">
        <v>0</v>
      </c>
      <c r="AI14" s="3">
        <f>AH14/AG14*100</f>
        <v>0</v>
      </c>
      <c r="AJ14" s="3">
        <v>1.6</v>
      </c>
      <c r="AK14" s="3">
        <v>0</v>
      </c>
      <c r="AL14" s="3">
        <v>0</v>
      </c>
      <c r="AM14" s="3">
        <v>1.5</v>
      </c>
      <c r="AN14" s="3">
        <v>0</v>
      </c>
      <c r="AO14" s="3">
        <v>0</v>
      </c>
      <c r="AP14" s="3">
        <f>1.2</f>
        <v>1.2</v>
      </c>
      <c r="AQ14" s="3">
        <v>0</v>
      </c>
      <c r="AR14" s="3">
        <v>0</v>
      </c>
      <c r="AS14" s="99"/>
      <c r="AT14" s="99"/>
    </row>
    <row r="15" spans="1:46" s="13" customFormat="1" ht="42.75" customHeight="1">
      <c r="A15" s="127"/>
      <c r="B15" s="97"/>
      <c r="C15" s="84"/>
      <c r="D15" s="1"/>
      <c r="E15" s="15" t="s">
        <v>59</v>
      </c>
      <c r="F15" s="9">
        <v>0</v>
      </c>
      <c r="G15" s="9">
        <v>0</v>
      </c>
      <c r="H15" s="9">
        <v>0</v>
      </c>
      <c r="I15" s="7">
        <v>0</v>
      </c>
      <c r="J15" s="7">
        <v>0</v>
      </c>
      <c r="K15" s="26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3">
        <v>0</v>
      </c>
      <c r="AR15" s="3">
        <v>0</v>
      </c>
      <c r="AS15" s="100"/>
      <c r="AT15" s="100"/>
    </row>
    <row r="16" spans="1:46" s="12" customFormat="1" ht="25.5" customHeight="1">
      <c r="A16" s="125" t="s">
        <v>37</v>
      </c>
      <c r="B16" s="82" t="s">
        <v>61</v>
      </c>
      <c r="C16" s="82" t="s">
        <v>36</v>
      </c>
      <c r="D16" s="97" t="s">
        <v>35</v>
      </c>
      <c r="E16" s="14" t="s">
        <v>20</v>
      </c>
      <c r="F16" s="9">
        <f t="shared" si="14"/>
        <v>188196.2</v>
      </c>
      <c r="G16" s="9">
        <f t="shared" si="14"/>
        <v>79423.79999999999</v>
      </c>
      <c r="H16" s="4">
        <f>G16/F16*100</f>
        <v>42.202658714681796</v>
      </c>
      <c r="I16" s="2">
        <f>I17+I18+I19</f>
        <v>3081.8</v>
      </c>
      <c r="J16" s="2">
        <f aca="true" t="shared" si="15" ref="J16:AQ16">J17+J18+J19</f>
        <v>2703.7</v>
      </c>
      <c r="K16" s="26">
        <f>J16/I16*100</f>
        <v>87.731196054254</v>
      </c>
      <c r="L16" s="2">
        <f t="shared" si="15"/>
        <v>15715.6</v>
      </c>
      <c r="M16" s="2">
        <f t="shared" si="15"/>
        <v>15620.8</v>
      </c>
      <c r="N16" s="2">
        <f>M16/L16*100</f>
        <v>99.3967777240449</v>
      </c>
      <c r="O16" s="2">
        <f t="shared" si="15"/>
        <v>12989.8</v>
      </c>
      <c r="P16" s="2">
        <f t="shared" si="15"/>
        <v>11121.1</v>
      </c>
      <c r="Q16" s="2">
        <f>P16/O16*100</f>
        <v>85.61409721473773</v>
      </c>
      <c r="R16" s="2">
        <f t="shared" si="15"/>
        <v>18468.3</v>
      </c>
      <c r="S16" s="2">
        <f t="shared" si="15"/>
        <v>18468.3</v>
      </c>
      <c r="T16" s="2">
        <f>S16/R16*100</f>
        <v>100</v>
      </c>
      <c r="U16" s="2">
        <f t="shared" si="15"/>
        <v>13820.4</v>
      </c>
      <c r="V16" s="2">
        <f t="shared" si="15"/>
        <v>13915.4</v>
      </c>
      <c r="W16" s="2">
        <f>V16/U16*100</f>
        <v>100.68738965587103</v>
      </c>
      <c r="X16" s="2">
        <f t="shared" si="15"/>
        <v>15347.9</v>
      </c>
      <c r="Y16" s="2">
        <f t="shared" si="15"/>
        <v>17594.5</v>
      </c>
      <c r="Z16" s="2">
        <f>Y16/X16*100</f>
        <v>114.63783318890532</v>
      </c>
      <c r="AA16" s="2">
        <f t="shared" si="15"/>
        <v>19795.8</v>
      </c>
      <c r="AB16" s="2">
        <f t="shared" si="15"/>
        <v>0</v>
      </c>
      <c r="AC16" s="26">
        <f>AB16/AA16*100</f>
        <v>0</v>
      </c>
      <c r="AD16" s="2">
        <f t="shared" si="15"/>
        <v>11798</v>
      </c>
      <c r="AE16" s="2">
        <f t="shared" si="15"/>
        <v>0</v>
      </c>
      <c r="AF16" s="26">
        <f>AE16/AD16*100</f>
        <v>0</v>
      </c>
      <c r="AG16" s="2">
        <f t="shared" si="15"/>
        <v>11510.9</v>
      </c>
      <c r="AH16" s="2">
        <f t="shared" si="15"/>
        <v>0</v>
      </c>
      <c r="AI16" s="26">
        <f>AH16/AG16*100</f>
        <v>0</v>
      </c>
      <c r="AJ16" s="2">
        <f t="shared" si="15"/>
        <v>13748.6</v>
      </c>
      <c r="AK16" s="2">
        <f t="shared" si="15"/>
        <v>0</v>
      </c>
      <c r="AL16" s="2">
        <f t="shared" si="15"/>
        <v>0</v>
      </c>
      <c r="AM16" s="2">
        <f t="shared" si="15"/>
        <v>12337.1</v>
      </c>
      <c r="AN16" s="2">
        <f t="shared" si="15"/>
        <v>0</v>
      </c>
      <c r="AO16" s="2">
        <f t="shared" si="15"/>
        <v>0</v>
      </c>
      <c r="AP16" s="2">
        <f t="shared" si="15"/>
        <v>39582</v>
      </c>
      <c r="AQ16" s="2">
        <f t="shared" si="15"/>
        <v>0</v>
      </c>
      <c r="AR16" s="4">
        <v>0</v>
      </c>
      <c r="AS16" s="82" t="s">
        <v>82</v>
      </c>
      <c r="AT16" s="98"/>
    </row>
    <row r="17" spans="1:46" s="12" customFormat="1" ht="25.5" customHeight="1">
      <c r="A17" s="126"/>
      <c r="B17" s="83"/>
      <c r="C17" s="83"/>
      <c r="D17" s="97"/>
      <c r="E17" s="15" t="s">
        <v>21</v>
      </c>
      <c r="F17" s="9">
        <f t="shared" si="14"/>
        <v>0</v>
      </c>
      <c r="G17" s="9">
        <v>0</v>
      </c>
      <c r="H17" s="4">
        <v>0</v>
      </c>
      <c r="I17" s="3">
        <v>0</v>
      </c>
      <c r="J17" s="3">
        <v>0</v>
      </c>
      <c r="K17" s="26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f>AL18+AL19+AL21</f>
        <v>0</v>
      </c>
      <c r="AM17" s="3">
        <v>0</v>
      </c>
      <c r="AN17" s="3">
        <v>0</v>
      </c>
      <c r="AO17" s="3">
        <f>AO18+AO19+AO21</f>
        <v>0</v>
      </c>
      <c r="AP17" s="3">
        <v>0</v>
      </c>
      <c r="AQ17" s="3">
        <v>0</v>
      </c>
      <c r="AR17" s="5">
        <v>0</v>
      </c>
      <c r="AS17" s="83"/>
      <c r="AT17" s="99"/>
    </row>
    <row r="18" spans="1:46" s="13" customFormat="1" ht="25.5" customHeight="1">
      <c r="A18" s="126"/>
      <c r="B18" s="83"/>
      <c r="C18" s="83"/>
      <c r="D18" s="97"/>
      <c r="E18" s="15" t="s">
        <v>22</v>
      </c>
      <c r="F18" s="9">
        <f t="shared" si="14"/>
        <v>0</v>
      </c>
      <c r="G18" s="9">
        <v>0</v>
      </c>
      <c r="H18" s="4">
        <v>0</v>
      </c>
      <c r="I18" s="3">
        <v>0</v>
      </c>
      <c r="J18" s="3">
        <v>0</v>
      </c>
      <c r="K18" s="26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f>AL19+AL21+AL22</f>
        <v>0</v>
      </c>
      <c r="AM18" s="3">
        <v>0</v>
      </c>
      <c r="AN18" s="3">
        <v>0</v>
      </c>
      <c r="AO18" s="3">
        <f>AO19+AO21+AO22</f>
        <v>0</v>
      </c>
      <c r="AP18" s="3">
        <v>0</v>
      </c>
      <c r="AQ18" s="3">
        <v>0</v>
      </c>
      <c r="AR18" s="5">
        <v>0</v>
      </c>
      <c r="AS18" s="83"/>
      <c r="AT18" s="99"/>
    </row>
    <row r="19" spans="1:46" s="13" customFormat="1" ht="25.5" customHeight="1">
      <c r="A19" s="126"/>
      <c r="B19" s="83"/>
      <c r="C19" s="83"/>
      <c r="D19" s="97"/>
      <c r="E19" s="15" t="s">
        <v>23</v>
      </c>
      <c r="F19" s="9">
        <f t="shared" si="14"/>
        <v>188196.2</v>
      </c>
      <c r="G19" s="9">
        <f t="shared" si="14"/>
        <v>79423.79999999999</v>
      </c>
      <c r="H19" s="4">
        <f>G19/F19*100</f>
        <v>42.202658714681796</v>
      </c>
      <c r="I19" s="3">
        <v>3081.8</v>
      </c>
      <c r="J19" s="3">
        <v>2703.7</v>
      </c>
      <c r="K19" s="26">
        <f>J19/I19*100</f>
        <v>87.731196054254</v>
      </c>
      <c r="L19" s="3">
        <f>15006+709.6</f>
        <v>15715.6</v>
      </c>
      <c r="M19" s="3">
        <v>15620.8</v>
      </c>
      <c r="N19" s="3">
        <f>M19/L19*100</f>
        <v>99.3967777240449</v>
      </c>
      <c r="O19" s="3">
        <v>12989.8</v>
      </c>
      <c r="P19" s="3">
        <v>11121.1</v>
      </c>
      <c r="Q19" s="3">
        <f>P19/O19*100</f>
        <v>85.61409721473773</v>
      </c>
      <c r="R19" s="3">
        <f>14946+3522.3</f>
        <v>18468.3</v>
      </c>
      <c r="S19" s="3">
        <v>18468.3</v>
      </c>
      <c r="T19" s="3">
        <f>S19/R19*100</f>
        <v>100</v>
      </c>
      <c r="U19" s="3">
        <f>14095.1-274.7</f>
        <v>13820.4</v>
      </c>
      <c r="V19" s="3">
        <v>13915.4</v>
      </c>
      <c r="W19" s="3">
        <f>V19/U19*100</f>
        <v>100.68738965587103</v>
      </c>
      <c r="X19" s="3">
        <f>16595.5-1247.6</f>
        <v>15347.9</v>
      </c>
      <c r="Y19" s="3">
        <f>17594.5</f>
        <v>17594.5</v>
      </c>
      <c r="Z19" s="3">
        <f>Y19/X19*100</f>
        <v>114.63783318890532</v>
      </c>
      <c r="AA19" s="3">
        <f>21795.8-2000</f>
        <v>19795.8</v>
      </c>
      <c r="AB19" s="3"/>
      <c r="AC19" s="3"/>
      <c r="AD19" s="3">
        <v>11798</v>
      </c>
      <c r="AE19" s="3"/>
      <c r="AF19" s="3"/>
      <c r="AG19" s="3">
        <v>11510.9</v>
      </c>
      <c r="AH19" s="3"/>
      <c r="AI19" s="3"/>
      <c r="AJ19" s="3">
        <v>13748.6</v>
      </c>
      <c r="AK19" s="3"/>
      <c r="AL19" s="3"/>
      <c r="AM19" s="3">
        <v>12337.1</v>
      </c>
      <c r="AN19" s="3"/>
      <c r="AO19" s="3"/>
      <c r="AP19" s="3">
        <f>14778.3+15443.9+9359.8</f>
        <v>39582</v>
      </c>
      <c r="AQ19" s="3">
        <v>0</v>
      </c>
      <c r="AR19" s="5">
        <v>0</v>
      </c>
      <c r="AS19" s="83"/>
      <c r="AT19" s="99"/>
    </row>
    <row r="20" spans="1:46" s="13" customFormat="1" ht="42" customHeight="1">
      <c r="A20" s="127"/>
      <c r="B20" s="84"/>
      <c r="C20" s="84"/>
      <c r="D20" s="1"/>
      <c r="E20" s="15" t="s">
        <v>59</v>
      </c>
      <c r="F20" s="9">
        <v>0</v>
      </c>
      <c r="G20" s="9">
        <v>0</v>
      </c>
      <c r="H20" s="9">
        <v>0</v>
      </c>
      <c r="I20" s="7">
        <v>0</v>
      </c>
      <c r="J20" s="7">
        <v>0</v>
      </c>
      <c r="K20" s="26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5">
        <v>0</v>
      </c>
      <c r="AS20" s="84"/>
      <c r="AT20" s="100"/>
    </row>
    <row r="21" spans="1:46" s="12" customFormat="1" ht="25.5" customHeight="1">
      <c r="A21" s="111" t="s">
        <v>38</v>
      </c>
      <c r="B21" s="82" t="s">
        <v>62</v>
      </c>
      <c r="C21" s="82" t="s">
        <v>36</v>
      </c>
      <c r="D21" s="97">
        <v>1</v>
      </c>
      <c r="E21" s="14" t="s">
        <v>20</v>
      </c>
      <c r="F21" s="9">
        <f t="shared" si="14"/>
        <v>84772</v>
      </c>
      <c r="G21" s="9">
        <f t="shared" si="14"/>
        <v>43020.6</v>
      </c>
      <c r="H21" s="9">
        <f>G21/F21*100</f>
        <v>50.74859623460577</v>
      </c>
      <c r="I21" s="2">
        <f>I22+I23+I24</f>
        <v>1107</v>
      </c>
      <c r="J21" s="2">
        <f>J22+J23+J24</f>
        <v>953.7</v>
      </c>
      <c r="K21" s="26">
        <f>J21/I21*100</f>
        <v>86.15176151761517</v>
      </c>
      <c r="L21" s="2">
        <f aca="true" t="shared" si="16" ref="L21:AQ21">L22+L23+L24</f>
        <v>7444</v>
      </c>
      <c r="M21" s="2">
        <f t="shared" si="16"/>
        <v>6149.3</v>
      </c>
      <c r="N21" s="2">
        <f>M21/L21*100</f>
        <v>82.60746910263299</v>
      </c>
      <c r="O21" s="2">
        <f t="shared" si="16"/>
        <v>5562</v>
      </c>
      <c r="P21" s="2">
        <f t="shared" si="16"/>
        <v>5560.9</v>
      </c>
      <c r="Q21" s="2">
        <f>P21/O21*100</f>
        <v>99.98022294138799</v>
      </c>
      <c r="R21" s="70">
        <f t="shared" si="16"/>
        <v>6361.2</v>
      </c>
      <c r="S21" s="2">
        <f t="shared" si="16"/>
        <v>6361.2</v>
      </c>
      <c r="T21" s="2">
        <f>S21/R21*100</f>
        <v>100</v>
      </c>
      <c r="U21" s="2">
        <f t="shared" si="16"/>
        <v>13370.2</v>
      </c>
      <c r="V21" s="2">
        <f t="shared" si="16"/>
        <v>13370.2</v>
      </c>
      <c r="W21" s="2">
        <f>V21/U21*100</f>
        <v>100</v>
      </c>
      <c r="X21" s="2">
        <f t="shared" si="16"/>
        <v>11990.6</v>
      </c>
      <c r="Y21" s="2">
        <f t="shared" si="16"/>
        <v>10625.3</v>
      </c>
      <c r="Z21" s="2">
        <f>Y21/X21*100</f>
        <v>88.61358063816655</v>
      </c>
      <c r="AA21" s="2">
        <f t="shared" si="16"/>
        <v>3345</v>
      </c>
      <c r="AB21" s="2">
        <f t="shared" si="16"/>
        <v>0</v>
      </c>
      <c r="AC21" s="26">
        <f>AB21/AA21*100</f>
        <v>0</v>
      </c>
      <c r="AD21" s="2">
        <f t="shared" si="16"/>
        <v>2195</v>
      </c>
      <c r="AE21" s="2">
        <f t="shared" si="16"/>
        <v>0</v>
      </c>
      <c r="AF21" s="26">
        <f>AE21/AD21*100</f>
        <v>0</v>
      </c>
      <c r="AG21" s="2">
        <f t="shared" si="16"/>
        <v>3525</v>
      </c>
      <c r="AH21" s="2">
        <f t="shared" si="16"/>
        <v>0</v>
      </c>
      <c r="AI21" s="26">
        <f>AH21/AG21*100</f>
        <v>0</v>
      </c>
      <c r="AJ21" s="2">
        <f t="shared" si="16"/>
        <v>7700</v>
      </c>
      <c r="AK21" s="2">
        <f t="shared" si="16"/>
        <v>0</v>
      </c>
      <c r="AL21" s="2">
        <f t="shared" si="16"/>
        <v>0</v>
      </c>
      <c r="AM21" s="2">
        <f t="shared" si="16"/>
        <v>6750</v>
      </c>
      <c r="AN21" s="2">
        <f t="shared" si="16"/>
        <v>0</v>
      </c>
      <c r="AO21" s="2">
        <f t="shared" si="16"/>
        <v>0</v>
      </c>
      <c r="AP21" s="2">
        <f t="shared" si="16"/>
        <v>15422</v>
      </c>
      <c r="AQ21" s="2">
        <f t="shared" si="16"/>
        <v>0</v>
      </c>
      <c r="AR21" s="6">
        <v>0</v>
      </c>
      <c r="AS21" s="82" t="s">
        <v>83</v>
      </c>
      <c r="AT21" s="98" t="s">
        <v>93</v>
      </c>
    </row>
    <row r="22" spans="1:46" s="12" customFormat="1" ht="25.5" customHeight="1">
      <c r="A22" s="114"/>
      <c r="B22" s="83"/>
      <c r="C22" s="83"/>
      <c r="D22" s="97"/>
      <c r="E22" s="15" t="s">
        <v>21</v>
      </c>
      <c r="F22" s="9">
        <f t="shared" si="14"/>
        <v>0</v>
      </c>
      <c r="G22" s="9">
        <v>0</v>
      </c>
      <c r="H22" s="9">
        <v>0</v>
      </c>
      <c r="I22" s="5">
        <v>0</v>
      </c>
      <c r="J22" s="5">
        <v>0</v>
      </c>
      <c r="K22" s="26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8">
        <v>0</v>
      </c>
      <c r="AR22" s="8">
        <v>0</v>
      </c>
      <c r="AS22" s="83"/>
      <c r="AT22" s="99"/>
    </row>
    <row r="23" spans="1:46" s="13" customFormat="1" ht="25.5" customHeight="1">
      <c r="A23" s="114"/>
      <c r="B23" s="83"/>
      <c r="C23" s="83"/>
      <c r="D23" s="97"/>
      <c r="E23" s="15" t="s">
        <v>22</v>
      </c>
      <c r="F23" s="9">
        <f t="shared" si="14"/>
        <v>0</v>
      </c>
      <c r="G23" s="9">
        <v>0</v>
      </c>
      <c r="H23" s="9">
        <v>0</v>
      </c>
      <c r="I23" s="5">
        <v>0</v>
      </c>
      <c r="J23" s="5">
        <v>0</v>
      </c>
      <c r="K23" s="26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8">
        <v>0</v>
      </c>
      <c r="AR23" s="8">
        <v>0</v>
      </c>
      <c r="AS23" s="83"/>
      <c r="AT23" s="99"/>
    </row>
    <row r="24" spans="1:46" s="13" customFormat="1" ht="25.5" customHeight="1">
      <c r="A24" s="114"/>
      <c r="B24" s="83"/>
      <c r="C24" s="83"/>
      <c r="D24" s="97"/>
      <c r="E24" s="15" t="s">
        <v>23</v>
      </c>
      <c r="F24" s="9">
        <f t="shared" si="14"/>
        <v>84772</v>
      </c>
      <c r="G24" s="9">
        <f t="shared" si="14"/>
        <v>43020.6</v>
      </c>
      <c r="H24" s="9">
        <f>G24/F24*100</f>
        <v>50.74859623460577</v>
      </c>
      <c r="I24" s="3">
        <v>1107</v>
      </c>
      <c r="J24" s="3">
        <v>953.7</v>
      </c>
      <c r="K24" s="26">
        <f>J24/I24*100</f>
        <v>86.15176151761517</v>
      </c>
      <c r="L24" s="3">
        <v>7444</v>
      </c>
      <c r="M24" s="3">
        <v>6149.3</v>
      </c>
      <c r="N24" s="3">
        <f>M24/L24*100</f>
        <v>82.60746910263299</v>
      </c>
      <c r="O24" s="3">
        <v>5562</v>
      </c>
      <c r="P24" s="3">
        <v>5560.9</v>
      </c>
      <c r="Q24" s="3">
        <f>P24/O24*100</f>
        <v>99.98022294138799</v>
      </c>
      <c r="R24" s="3">
        <f>7107-745.8</f>
        <v>6361.2</v>
      </c>
      <c r="S24" s="3">
        <v>6361.2</v>
      </c>
      <c r="T24" s="3">
        <f>S24/R24*100</f>
        <v>100</v>
      </c>
      <c r="U24" s="3">
        <f>16940-3569.8</f>
        <v>13370.2</v>
      </c>
      <c r="V24" s="3">
        <v>13370.2</v>
      </c>
      <c r="W24" s="3">
        <f>V24/U24*100</f>
        <v>100</v>
      </c>
      <c r="X24" s="3">
        <f>7675+4315.6</f>
        <v>11990.6</v>
      </c>
      <c r="Y24" s="3">
        <v>10625.3</v>
      </c>
      <c r="Z24" s="3">
        <f>Y24/X24*100</f>
        <v>88.61358063816655</v>
      </c>
      <c r="AA24" s="3">
        <v>3345</v>
      </c>
      <c r="AB24" s="3">
        <v>0</v>
      </c>
      <c r="AC24" s="3">
        <f>AB24/AA24*100</f>
        <v>0</v>
      </c>
      <c r="AD24" s="3">
        <v>2195</v>
      </c>
      <c r="AE24" s="3">
        <v>0</v>
      </c>
      <c r="AF24" s="3">
        <f>AE24/AD24*100</f>
        <v>0</v>
      </c>
      <c r="AG24" s="3">
        <v>3525</v>
      </c>
      <c r="AH24" s="3">
        <v>0</v>
      </c>
      <c r="AI24" s="3">
        <f>AH24/AG24*100</f>
        <v>0</v>
      </c>
      <c r="AJ24" s="3">
        <v>7700</v>
      </c>
      <c r="AK24" s="3">
        <v>0</v>
      </c>
      <c r="AL24" s="3">
        <f>AL26+AL27+AL28</f>
        <v>0</v>
      </c>
      <c r="AM24" s="3">
        <v>6750</v>
      </c>
      <c r="AN24" s="3">
        <v>0</v>
      </c>
      <c r="AO24" s="3">
        <f>AO26+AO27+AO28</f>
        <v>0</v>
      </c>
      <c r="AP24" s="3">
        <f>13309.1+2112.9</f>
        <v>15422</v>
      </c>
      <c r="AQ24" s="7">
        <v>0</v>
      </c>
      <c r="AR24" s="7">
        <v>0</v>
      </c>
      <c r="AS24" s="83"/>
      <c r="AT24" s="99"/>
    </row>
    <row r="25" spans="1:46" s="13" customFormat="1" ht="39.75" customHeight="1">
      <c r="A25" s="115"/>
      <c r="B25" s="84"/>
      <c r="C25" s="84"/>
      <c r="D25" s="1"/>
      <c r="E25" s="15" t="s">
        <v>59</v>
      </c>
      <c r="F25" s="9">
        <v>0</v>
      </c>
      <c r="G25" s="9">
        <v>0</v>
      </c>
      <c r="H25" s="9">
        <v>0</v>
      </c>
      <c r="I25" s="7">
        <v>0</v>
      </c>
      <c r="J25" s="7">
        <v>0</v>
      </c>
      <c r="K25" s="26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4"/>
      <c r="AT25" s="100"/>
    </row>
    <row r="26" spans="1:46" s="12" customFormat="1" ht="25.5" customHeight="1">
      <c r="A26" s="111" t="s">
        <v>39</v>
      </c>
      <c r="B26" s="144" t="s">
        <v>63</v>
      </c>
      <c r="C26" s="88" t="s">
        <v>40</v>
      </c>
      <c r="D26" s="97">
        <v>1</v>
      </c>
      <c r="E26" s="88" t="s">
        <v>68</v>
      </c>
      <c r="F26" s="64">
        <f t="shared" si="14"/>
        <v>0</v>
      </c>
      <c r="G26" s="64">
        <f t="shared" si="14"/>
        <v>0</v>
      </c>
      <c r="H26" s="64">
        <v>0</v>
      </c>
      <c r="I26" s="64">
        <f>I27+I28+I29</f>
        <v>0</v>
      </c>
      <c r="J26" s="64">
        <v>0</v>
      </c>
      <c r="K26" s="65">
        <v>0</v>
      </c>
      <c r="L26" s="64">
        <f aca="true" t="shared" si="17" ref="L26:AO26">L27+L28+L29</f>
        <v>0</v>
      </c>
      <c r="M26" s="64">
        <f t="shared" si="17"/>
        <v>0</v>
      </c>
      <c r="N26" s="64">
        <v>0</v>
      </c>
      <c r="O26" s="64">
        <f t="shared" si="17"/>
        <v>0</v>
      </c>
      <c r="P26" s="64">
        <f t="shared" si="17"/>
        <v>0</v>
      </c>
      <c r="Q26" s="64">
        <v>0</v>
      </c>
      <c r="R26" s="71">
        <f t="shared" si="17"/>
        <v>0</v>
      </c>
      <c r="S26" s="64">
        <f t="shared" si="17"/>
        <v>0</v>
      </c>
      <c r="T26" s="64">
        <v>0</v>
      </c>
      <c r="U26" s="64">
        <f t="shared" si="17"/>
        <v>0</v>
      </c>
      <c r="V26" s="64">
        <f t="shared" si="17"/>
        <v>0</v>
      </c>
      <c r="W26" s="64">
        <v>0</v>
      </c>
      <c r="X26" s="64">
        <f t="shared" si="17"/>
        <v>0</v>
      </c>
      <c r="Y26" s="64">
        <f t="shared" si="17"/>
        <v>0</v>
      </c>
      <c r="Z26" s="64">
        <v>0</v>
      </c>
      <c r="AA26" s="64">
        <f>AA27+AA28+AA29+AA30</f>
        <v>0</v>
      </c>
      <c r="AB26" s="64">
        <f>AB27+AB28+AB29+AB30</f>
        <v>0</v>
      </c>
      <c r="AC26" s="64">
        <v>0</v>
      </c>
      <c r="AD26" s="64">
        <f>AD27+AD28+AD29+AD30</f>
        <v>0</v>
      </c>
      <c r="AE26" s="64">
        <f>AE27+AE28+AE29+AE30</f>
        <v>0</v>
      </c>
      <c r="AF26" s="64">
        <v>0</v>
      </c>
      <c r="AG26" s="64">
        <f>AG27+AG28+AG29+AG30</f>
        <v>0</v>
      </c>
      <c r="AH26" s="64">
        <f>AH27+AH28+AH29+AH30</f>
        <v>0</v>
      </c>
      <c r="AI26" s="64">
        <v>0</v>
      </c>
      <c r="AJ26" s="64">
        <f>AJ27+AJ28+AJ29+AJ30</f>
        <v>0</v>
      </c>
      <c r="AK26" s="64">
        <f t="shared" si="17"/>
        <v>0</v>
      </c>
      <c r="AL26" s="64">
        <f t="shared" si="17"/>
        <v>0</v>
      </c>
      <c r="AM26" s="64">
        <f t="shared" si="17"/>
        <v>0</v>
      </c>
      <c r="AN26" s="64">
        <f t="shared" si="17"/>
        <v>0</v>
      </c>
      <c r="AO26" s="64">
        <f t="shared" si="17"/>
        <v>0</v>
      </c>
      <c r="AP26" s="64">
        <v>0</v>
      </c>
      <c r="AQ26" s="9">
        <v>0</v>
      </c>
      <c r="AR26" s="9">
        <v>0</v>
      </c>
      <c r="AS26" s="82"/>
      <c r="AT26" s="94"/>
    </row>
    <row r="27" spans="1:46" s="12" customFormat="1" ht="25.5" customHeight="1">
      <c r="A27" s="112"/>
      <c r="B27" s="112"/>
      <c r="C27" s="112"/>
      <c r="D27" s="97"/>
      <c r="E27" s="89"/>
      <c r="F27" s="64">
        <f t="shared" si="14"/>
        <v>0</v>
      </c>
      <c r="G27" s="64">
        <f t="shared" si="14"/>
        <v>0</v>
      </c>
      <c r="H27" s="64">
        <v>0</v>
      </c>
      <c r="I27" s="66">
        <v>0</v>
      </c>
      <c r="J27" s="66">
        <v>0</v>
      </c>
      <c r="K27" s="65">
        <v>0</v>
      </c>
      <c r="L27" s="66">
        <v>0</v>
      </c>
      <c r="M27" s="66">
        <v>0</v>
      </c>
      <c r="N27" s="66">
        <v>0</v>
      </c>
      <c r="O27" s="67">
        <v>0</v>
      </c>
      <c r="P27" s="67">
        <v>0</v>
      </c>
      <c r="Q27" s="66">
        <v>0</v>
      </c>
      <c r="R27" s="72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9">
        <v>0</v>
      </c>
      <c r="AR27" s="9">
        <v>0</v>
      </c>
      <c r="AS27" s="83"/>
      <c r="AT27" s="95"/>
    </row>
    <row r="28" spans="1:46" s="13" customFormat="1" ht="25.5" customHeight="1">
      <c r="A28" s="112"/>
      <c r="B28" s="112"/>
      <c r="C28" s="112"/>
      <c r="D28" s="97"/>
      <c r="E28" s="89"/>
      <c r="F28" s="64">
        <f t="shared" si="14"/>
        <v>0</v>
      </c>
      <c r="G28" s="64">
        <f t="shared" si="14"/>
        <v>0</v>
      </c>
      <c r="H28" s="64">
        <v>0</v>
      </c>
      <c r="I28" s="66">
        <v>0</v>
      </c>
      <c r="J28" s="66">
        <v>0</v>
      </c>
      <c r="K28" s="65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  <c r="Q28" s="66">
        <v>0</v>
      </c>
      <c r="R28" s="72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73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7">
        <v>0</v>
      </c>
      <c r="AR28" s="7">
        <v>0</v>
      </c>
      <c r="AS28" s="83"/>
      <c r="AT28" s="95"/>
    </row>
    <row r="29" spans="1:46" s="13" customFormat="1" ht="25.5" customHeight="1">
      <c r="A29" s="112"/>
      <c r="B29" s="112"/>
      <c r="C29" s="112"/>
      <c r="D29" s="97"/>
      <c r="E29" s="89"/>
      <c r="F29" s="64">
        <f t="shared" si="14"/>
        <v>0</v>
      </c>
      <c r="G29" s="64">
        <f t="shared" si="14"/>
        <v>0</v>
      </c>
      <c r="H29" s="64">
        <v>0</v>
      </c>
      <c r="I29" s="66">
        <v>0</v>
      </c>
      <c r="J29" s="66">
        <v>0</v>
      </c>
      <c r="K29" s="65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  <c r="Q29" s="66">
        <v>0</v>
      </c>
      <c r="R29" s="72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7">
        <v>0</v>
      </c>
      <c r="AR29" s="7">
        <v>0</v>
      </c>
      <c r="AS29" s="83"/>
      <c r="AT29" s="95"/>
    </row>
    <row r="30" spans="1:46" s="13" customFormat="1" ht="39.75" customHeight="1">
      <c r="A30" s="113"/>
      <c r="B30" s="113"/>
      <c r="C30" s="113"/>
      <c r="D30" s="1"/>
      <c r="E30" s="90"/>
      <c r="F30" s="64">
        <f t="shared" si="14"/>
        <v>0</v>
      </c>
      <c r="G30" s="64">
        <f t="shared" si="14"/>
        <v>0</v>
      </c>
      <c r="H30" s="64">
        <v>0</v>
      </c>
      <c r="I30" s="66">
        <v>0</v>
      </c>
      <c r="J30" s="66">
        <v>0</v>
      </c>
      <c r="K30" s="65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7">
        <v>0</v>
      </c>
      <c r="AR30" s="7">
        <v>0</v>
      </c>
      <c r="AS30" s="84"/>
      <c r="AT30" s="96"/>
    </row>
    <row r="31" spans="1:46" s="12" customFormat="1" ht="25.5" customHeight="1">
      <c r="A31" s="111" t="s">
        <v>41</v>
      </c>
      <c r="B31" s="144" t="s">
        <v>64</v>
      </c>
      <c r="C31" s="82" t="s">
        <v>36</v>
      </c>
      <c r="D31" s="97">
        <v>1</v>
      </c>
      <c r="E31" s="88" t="s">
        <v>68</v>
      </c>
      <c r="F31" s="61">
        <f t="shared" si="14"/>
        <v>0</v>
      </c>
      <c r="G31" s="61">
        <v>0</v>
      </c>
      <c r="H31" s="61">
        <v>0</v>
      </c>
      <c r="I31" s="61">
        <f>I32+I33+I34</f>
        <v>0</v>
      </c>
      <c r="J31" s="61">
        <f aca="true" t="shared" si="18" ref="J31:AO31">J32+J33+J34</f>
        <v>0</v>
      </c>
      <c r="K31" s="62">
        <v>0</v>
      </c>
      <c r="L31" s="61">
        <f t="shared" si="18"/>
        <v>0</v>
      </c>
      <c r="M31" s="61">
        <f t="shared" si="18"/>
        <v>0</v>
      </c>
      <c r="N31" s="61">
        <v>0</v>
      </c>
      <c r="O31" s="61">
        <f t="shared" si="18"/>
        <v>0</v>
      </c>
      <c r="P31" s="61">
        <f t="shared" si="18"/>
        <v>0</v>
      </c>
      <c r="Q31" s="61">
        <v>0</v>
      </c>
      <c r="R31" s="74">
        <f t="shared" si="18"/>
        <v>0</v>
      </c>
      <c r="S31" s="61">
        <f t="shared" si="18"/>
        <v>0</v>
      </c>
      <c r="T31" s="61">
        <v>0</v>
      </c>
      <c r="U31" s="61">
        <f t="shared" si="18"/>
        <v>0</v>
      </c>
      <c r="V31" s="61">
        <f t="shared" si="18"/>
        <v>0</v>
      </c>
      <c r="W31" s="61">
        <v>0</v>
      </c>
      <c r="X31" s="61">
        <f t="shared" si="18"/>
        <v>0</v>
      </c>
      <c r="Y31" s="61">
        <f t="shared" si="18"/>
        <v>0</v>
      </c>
      <c r="Z31" s="61">
        <f t="shared" si="18"/>
        <v>0</v>
      </c>
      <c r="AA31" s="61">
        <f t="shared" si="18"/>
        <v>0</v>
      </c>
      <c r="AB31" s="61">
        <f t="shared" si="18"/>
        <v>0</v>
      </c>
      <c r="AC31" s="61">
        <v>0</v>
      </c>
      <c r="AD31" s="61">
        <f t="shared" si="18"/>
        <v>0</v>
      </c>
      <c r="AE31" s="61">
        <f t="shared" si="18"/>
        <v>0</v>
      </c>
      <c r="AF31" s="61">
        <v>0</v>
      </c>
      <c r="AG31" s="61">
        <f t="shared" si="18"/>
        <v>0</v>
      </c>
      <c r="AH31" s="61">
        <f t="shared" si="18"/>
        <v>0</v>
      </c>
      <c r="AI31" s="61">
        <v>0</v>
      </c>
      <c r="AJ31" s="61">
        <f t="shared" si="18"/>
        <v>0</v>
      </c>
      <c r="AK31" s="61">
        <f t="shared" si="18"/>
        <v>0</v>
      </c>
      <c r="AL31" s="61">
        <f t="shared" si="18"/>
        <v>0</v>
      </c>
      <c r="AM31" s="61">
        <f t="shared" si="18"/>
        <v>0</v>
      </c>
      <c r="AN31" s="61">
        <f t="shared" si="18"/>
        <v>0</v>
      </c>
      <c r="AO31" s="61">
        <f t="shared" si="18"/>
        <v>0</v>
      </c>
      <c r="AP31" s="61">
        <v>0</v>
      </c>
      <c r="AQ31" s="9">
        <v>0</v>
      </c>
      <c r="AR31" s="6">
        <v>0</v>
      </c>
      <c r="AS31" s="82"/>
      <c r="AT31" s="91"/>
    </row>
    <row r="32" spans="1:46" s="12" customFormat="1" ht="25.5" customHeight="1">
      <c r="A32" s="114"/>
      <c r="B32" s="145"/>
      <c r="C32" s="83"/>
      <c r="D32" s="97"/>
      <c r="E32" s="89"/>
      <c r="F32" s="61">
        <f t="shared" si="14"/>
        <v>0</v>
      </c>
      <c r="G32" s="61">
        <v>0</v>
      </c>
      <c r="H32" s="61">
        <v>0</v>
      </c>
      <c r="I32" s="63">
        <v>0</v>
      </c>
      <c r="J32" s="63">
        <v>0</v>
      </c>
      <c r="K32" s="62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8">
        <v>0</v>
      </c>
      <c r="AR32" s="8">
        <v>0</v>
      </c>
      <c r="AS32" s="83"/>
      <c r="AT32" s="92"/>
    </row>
    <row r="33" spans="1:46" s="13" customFormat="1" ht="25.5" customHeight="1">
      <c r="A33" s="114"/>
      <c r="B33" s="145"/>
      <c r="C33" s="83"/>
      <c r="D33" s="97"/>
      <c r="E33" s="89"/>
      <c r="F33" s="61">
        <f t="shared" si="14"/>
        <v>0</v>
      </c>
      <c r="G33" s="61">
        <v>0</v>
      </c>
      <c r="H33" s="61">
        <v>0</v>
      </c>
      <c r="I33" s="63">
        <v>0</v>
      </c>
      <c r="J33" s="63">
        <v>0</v>
      </c>
      <c r="K33" s="62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8">
        <v>0</v>
      </c>
      <c r="AR33" s="8">
        <v>0</v>
      </c>
      <c r="AS33" s="83"/>
      <c r="AT33" s="92"/>
    </row>
    <row r="34" spans="1:46" s="13" customFormat="1" ht="25.5" customHeight="1">
      <c r="A34" s="114"/>
      <c r="B34" s="145"/>
      <c r="C34" s="83"/>
      <c r="D34" s="97"/>
      <c r="E34" s="89"/>
      <c r="F34" s="61">
        <f t="shared" si="14"/>
        <v>0</v>
      </c>
      <c r="G34" s="61">
        <v>0</v>
      </c>
      <c r="H34" s="61">
        <v>0</v>
      </c>
      <c r="I34" s="63">
        <v>0</v>
      </c>
      <c r="J34" s="63">
        <v>0</v>
      </c>
      <c r="K34" s="62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8">
        <v>0</v>
      </c>
      <c r="AR34" s="8">
        <v>0</v>
      </c>
      <c r="AS34" s="83"/>
      <c r="AT34" s="92"/>
    </row>
    <row r="35" spans="1:46" s="13" customFormat="1" ht="39" customHeight="1">
      <c r="A35" s="115"/>
      <c r="B35" s="146"/>
      <c r="C35" s="84"/>
      <c r="D35" s="1"/>
      <c r="E35" s="90"/>
      <c r="F35" s="61">
        <v>0</v>
      </c>
      <c r="G35" s="61">
        <v>0</v>
      </c>
      <c r="H35" s="61">
        <v>0</v>
      </c>
      <c r="I35" s="63">
        <v>0</v>
      </c>
      <c r="J35" s="63">
        <v>0</v>
      </c>
      <c r="K35" s="62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7">
        <v>0</v>
      </c>
      <c r="AR35" s="7">
        <v>0</v>
      </c>
      <c r="AS35" s="84"/>
      <c r="AT35" s="93"/>
    </row>
    <row r="36" spans="1:46" s="12" customFormat="1" ht="24.75" customHeight="1">
      <c r="A36" s="129" t="s">
        <v>42</v>
      </c>
      <c r="B36" s="82" t="s">
        <v>65</v>
      </c>
      <c r="C36" s="97" t="s">
        <v>36</v>
      </c>
      <c r="D36" s="143" t="s">
        <v>35</v>
      </c>
      <c r="E36" s="14" t="s">
        <v>20</v>
      </c>
      <c r="F36" s="9">
        <f t="shared" si="14"/>
        <v>0</v>
      </c>
      <c r="G36" s="9">
        <f t="shared" si="14"/>
        <v>0</v>
      </c>
      <c r="H36" s="9">
        <v>0</v>
      </c>
      <c r="I36" s="9">
        <f>I37+I38+I39</f>
        <v>0</v>
      </c>
      <c r="J36" s="9">
        <f aca="true" t="shared" si="19" ref="J36:AO36">J37+J38+J39</f>
        <v>0</v>
      </c>
      <c r="K36" s="26">
        <v>0</v>
      </c>
      <c r="L36" s="9">
        <f t="shared" si="19"/>
        <v>0</v>
      </c>
      <c r="M36" s="9">
        <f t="shared" si="19"/>
        <v>0</v>
      </c>
      <c r="N36" s="9">
        <f t="shared" si="19"/>
        <v>0</v>
      </c>
      <c r="O36" s="9">
        <f t="shared" si="19"/>
        <v>0</v>
      </c>
      <c r="P36" s="9">
        <f>P37+P38+P39</f>
        <v>0</v>
      </c>
      <c r="Q36" s="9">
        <v>0</v>
      </c>
      <c r="R36" s="75">
        <f t="shared" si="19"/>
        <v>0</v>
      </c>
      <c r="S36" s="9">
        <f t="shared" si="19"/>
        <v>0</v>
      </c>
      <c r="T36" s="9">
        <f t="shared" si="19"/>
        <v>0</v>
      </c>
      <c r="U36" s="9">
        <f>U37+U38+U39</f>
        <v>0</v>
      </c>
      <c r="V36" s="9">
        <f t="shared" si="19"/>
        <v>0</v>
      </c>
      <c r="W36" s="9">
        <v>0</v>
      </c>
      <c r="X36" s="9">
        <f t="shared" si="19"/>
        <v>0</v>
      </c>
      <c r="Y36" s="9">
        <f t="shared" si="19"/>
        <v>0</v>
      </c>
      <c r="Z36" s="2">
        <v>0</v>
      </c>
      <c r="AA36" s="9">
        <f t="shared" si="19"/>
        <v>0</v>
      </c>
      <c r="AB36" s="9">
        <f t="shared" si="19"/>
        <v>0</v>
      </c>
      <c r="AC36" s="4">
        <v>0</v>
      </c>
      <c r="AD36" s="9">
        <f t="shared" si="19"/>
        <v>0</v>
      </c>
      <c r="AE36" s="9">
        <f t="shared" si="19"/>
        <v>0</v>
      </c>
      <c r="AF36" s="9">
        <f t="shared" si="19"/>
        <v>0</v>
      </c>
      <c r="AG36" s="9">
        <f t="shared" si="19"/>
        <v>0</v>
      </c>
      <c r="AH36" s="9">
        <f t="shared" si="19"/>
        <v>0</v>
      </c>
      <c r="AI36" s="9">
        <v>0</v>
      </c>
      <c r="AJ36" s="9">
        <f t="shared" si="19"/>
        <v>0</v>
      </c>
      <c r="AK36" s="9">
        <f t="shared" si="19"/>
        <v>0</v>
      </c>
      <c r="AL36" s="9">
        <f t="shared" si="19"/>
        <v>0</v>
      </c>
      <c r="AM36" s="9">
        <f t="shared" si="19"/>
        <v>0</v>
      </c>
      <c r="AN36" s="9">
        <f t="shared" si="19"/>
        <v>0</v>
      </c>
      <c r="AO36" s="9">
        <f t="shared" si="19"/>
        <v>0</v>
      </c>
      <c r="AP36" s="9">
        <v>0</v>
      </c>
      <c r="AQ36" s="9">
        <v>0</v>
      </c>
      <c r="AR36" s="9">
        <v>0</v>
      </c>
      <c r="AS36" s="82" t="s">
        <v>84</v>
      </c>
      <c r="AT36" s="98"/>
    </row>
    <row r="37" spans="1:46" s="12" customFormat="1" ht="30" customHeight="1">
      <c r="A37" s="129"/>
      <c r="B37" s="83"/>
      <c r="C37" s="97"/>
      <c r="D37" s="143"/>
      <c r="E37" s="15" t="s">
        <v>21</v>
      </c>
      <c r="F37" s="9">
        <f t="shared" si="14"/>
        <v>0</v>
      </c>
      <c r="G37" s="9">
        <f t="shared" si="14"/>
        <v>0</v>
      </c>
      <c r="H37" s="9">
        <v>0</v>
      </c>
      <c r="I37" s="5">
        <v>0</v>
      </c>
      <c r="J37" s="5">
        <v>0</v>
      </c>
      <c r="K37" s="26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7">
        <v>0</v>
      </c>
      <c r="AS37" s="83"/>
      <c r="AT37" s="99"/>
    </row>
    <row r="38" spans="1:46" s="13" customFormat="1" ht="34.5" customHeight="1">
      <c r="A38" s="129"/>
      <c r="B38" s="83"/>
      <c r="C38" s="97"/>
      <c r="D38" s="143"/>
      <c r="E38" s="15" t="s">
        <v>22</v>
      </c>
      <c r="F38" s="9">
        <f>I38+L38+O38+R38+U38+X38+AA38+AD38+AG38+AJ38+AM38+AP38</f>
        <v>0</v>
      </c>
      <c r="G38" s="9">
        <f>J38+M38+P38+S38+V38+Y38+AB38+AE38+AH38+AK38+AN38+AQ38</f>
        <v>0</v>
      </c>
      <c r="H38" s="9">
        <v>0</v>
      </c>
      <c r="I38" s="5">
        <v>0</v>
      </c>
      <c r="J38" s="5">
        <v>0</v>
      </c>
      <c r="K38" s="26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7">
        <v>0</v>
      </c>
      <c r="AS38" s="83"/>
      <c r="AT38" s="99"/>
    </row>
    <row r="39" spans="1:46" s="13" customFormat="1" ht="37.5" customHeight="1">
      <c r="A39" s="129"/>
      <c r="B39" s="83"/>
      <c r="C39" s="97"/>
      <c r="D39" s="143"/>
      <c r="E39" s="15" t="s">
        <v>23</v>
      </c>
      <c r="F39" s="9">
        <f>I39+L39+O39+R39+U39+X39+AA39+AD39+AG39+AJ39+AM39+AP39</f>
        <v>0</v>
      </c>
      <c r="G39" s="9">
        <f>J39+M39+P39+S39+V39+Y39+AB39+AE39+AH39+AK39+AN39+AQ39</f>
        <v>0</v>
      </c>
      <c r="H39" s="9">
        <v>0</v>
      </c>
      <c r="I39" s="5">
        <v>0</v>
      </c>
      <c r="J39" s="5">
        <v>0</v>
      </c>
      <c r="K39" s="26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7">
        <v>0</v>
      </c>
      <c r="AS39" s="83"/>
      <c r="AT39" s="99"/>
    </row>
    <row r="40" spans="1:46" s="13" customFormat="1" ht="37.5" customHeight="1">
      <c r="A40" s="129"/>
      <c r="B40" s="84"/>
      <c r="C40" s="97"/>
      <c r="D40" s="53"/>
      <c r="E40" s="15" t="s">
        <v>59</v>
      </c>
      <c r="F40" s="9">
        <v>0</v>
      </c>
      <c r="G40" s="9">
        <v>0</v>
      </c>
      <c r="H40" s="9">
        <v>0</v>
      </c>
      <c r="I40" s="7">
        <v>0</v>
      </c>
      <c r="J40" s="7">
        <v>0</v>
      </c>
      <c r="K40" s="26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4"/>
      <c r="AT40" s="100"/>
    </row>
    <row r="41" spans="1:46" s="13" customFormat="1" ht="25.5" customHeight="1">
      <c r="A41" s="129" t="s">
        <v>66</v>
      </c>
      <c r="B41" s="82" t="s">
        <v>67</v>
      </c>
      <c r="C41" s="97" t="s">
        <v>36</v>
      </c>
      <c r="D41" s="53"/>
      <c r="E41" s="14" t="s">
        <v>20</v>
      </c>
      <c r="F41" s="9">
        <f aca="true" t="shared" si="20" ref="F41:G44">I41+L41+O41+R41+U41+X41+AA41+AD41+AG41+AJ41+AM41+AP41</f>
        <v>1224.4</v>
      </c>
      <c r="G41" s="9">
        <f>J41+M41+P41+S41+V41+Y41+AB41+AE41+AH41+AK41+AN41+AQ41</f>
        <v>0</v>
      </c>
      <c r="H41" s="9">
        <f>G41/F41*100</f>
        <v>0</v>
      </c>
      <c r="I41" s="9">
        <f>I42+I43+I44</f>
        <v>0</v>
      </c>
      <c r="J41" s="9">
        <f aca="true" t="shared" si="21" ref="J41:AO41">J42+J43+J44</f>
        <v>0</v>
      </c>
      <c r="K41" s="26">
        <v>0</v>
      </c>
      <c r="L41" s="9">
        <f t="shared" si="21"/>
        <v>0</v>
      </c>
      <c r="M41" s="9">
        <f t="shared" si="21"/>
        <v>0</v>
      </c>
      <c r="N41" s="9">
        <f t="shared" si="21"/>
        <v>0</v>
      </c>
      <c r="O41" s="9">
        <f t="shared" si="21"/>
        <v>0</v>
      </c>
      <c r="P41" s="9">
        <f>P42+P43+P44</f>
        <v>0</v>
      </c>
      <c r="Q41" s="9">
        <v>0</v>
      </c>
      <c r="R41" s="75">
        <f t="shared" si="21"/>
        <v>0</v>
      </c>
      <c r="S41" s="9">
        <f t="shared" si="21"/>
        <v>0</v>
      </c>
      <c r="T41" s="9">
        <v>0</v>
      </c>
      <c r="U41" s="9">
        <f>U42+U43+U44</f>
        <v>430</v>
      </c>
      <c r="V41" s="9">
        <f t="shared" si="21"/>
        <v>0</v>
      </c>
      <c r="W41" s="9">
        <v>0</v>
      </c>
      <c r="X41" s="9">
        <f t="shared" si="21"/>
        <v>594.4</v>
      </c>
      <c r="Y41" s="9">
        <f t="shared" si="21"/>
        <v>0</v>
      </c>
      <c r="Z41" s="2">
        <v>0</v>
      </c>
      <c r="AA41" s="9">
        <f t="shared" si="21"/>
        <v>0</v>
      </c>
      <c r="AB41" s="9">
        <f t="shared" si="21"/>
        <v>0</v>
      </c>
      <c r="AC41" s="4">
        <v>0</v>
      </c>
      <c r="AD41" s="9">
        <f t="shared" si="21"/>
        <v>200</v>
      </c>
      <c r="AE41" s="9">
        <f t="shared" si="21"/>
        <v>0</v>
      </c>
      <c r="AF41" s="9">
        <f t="shared" si="21"/>
        <v>0</v>
      </c>
      <c r="AG41" s="9">
        <f t="shared" si="21"/>
        <v>0</v>
      </c>
      <c r="AH41" s="9">
        <f t="shared" si="21"/>
        <v>0</v>
      </c>
      <c r="AI41" s="9" t="e">
        <f>AH41/AG41*100</f>
        <v>#DIV/0!</v>
      </c>
      <c r="AJ41" s="9">
        <f t="shared" si="21"/>
        <v>0</v>
      </c>
      <c r="AK41" s="9">
        <f t="shared" si="21"/>
        <v>0</v>
      </c>
      <c r="AL41" s="9">
        <f t="shared" si="21"/>
        <v>0</v>
      </c>
      <c r="AM41" s="9">
        <f t="shared" si="21"/>
        <v>0</v>
      </c>
      <c r="AN41" s="9">
        <f t="shared" si="21"/>
        <v>0</v>
      </c>
      <c r="AO41" s="9">
        <f t="shared" si="21"/>
        <v>0</v>
      </c>
      <c r="AP41" s="9">
        <v>0</v>
      </c>
      <c r="AQ41" s="9">
        <v>0</v>
      </c>
      <c r="AR41" s="9">
        <v>0</v>
      </c>
      <c r="AS41" s="82" t="s">
        <v>89</v>
      </c>
      <c r="AT41" s="98" t="s">
        <v>95</v>
      </c>
    </row>
    <row r="42" spans="1:46" s="13" customFormat="1" ht="27.75" customHeight="1">
      <c r="A42" s="129"/>
      <c r="B42" s="83"/>
      <c r="C42" s="97"/>
      <c r="D42" s="53"/>
      <c r="E42" s="15" t="s">
        <v>21</v>
      </c>
      <c r="F42" s="9">
        <f t="shared" si="20"/>
        <v>0</v>
      </c>
      <c r="G42" s="9">
        <f t="shared" si="20"/>
        <v>0</v>
      </c>
      <c r="H42" s="9">
        <v>0</v>
      </c>
      <c r="I42" s="5">
        <v>0</v>
      </c>
      <c r="J42" s="5">
        <v>0</v>
      </c>
      <c r="K42" s="26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>0+204.3-204.3</f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7">
        <v>0</v>
      </c>
      <c r="AS42" s="83"/>
      <c r="AT42" s="99"/>
    </row>
    <row r="43" spans="1:46" s="13" customFormat="1" ht="27" customHeight="1">
      <c r="A43" s="129"/>
      <c r="B43" s="83"/>
      <c r="C43" s="97"/>
      <c r="D43" s="53"/>
      <c r="E43" s="15" t="s">
        <v>22</v>
      </c>
      <c r="F43" s="9">
        <f t="shared" si="20"/>
        <v>430</v>
      </c>
      <c r="G43" s="9">
        <f t="shared" si="20"/>
        <v>0</v>
      </c>
      <c r="H43" s="9">
        <f>G43/F43*100</f>
        <v>0</v>
      </c>
      <c r="I43" s="5">
        <v>0</v>
      </c>
      <c r="J43" s="5">
        <v>0</v>
      </c>
      <c r="K43" s="26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>0+319.5-319.5</f>
        <v>0</v>
      </c>
      <c r="S43" s="5">
        <v>0</v>
      </c>
      <c r="T43" s="5">
        <v>0</v>
      </c>
      <c r="U43" s="5">
        <v>430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7">
        <v>0</v>
      </c>
      <c r="AS43" s="83"/>
      <c r="AT43" s="99"/>
    </row>
    <row r="44" spans="1:46" s="13" customFormat="1" ht="37.5" customHeight="1">
      <c r="A44" s="129"/>
      <c r="B44" s="83"/>
      <c r="C44" s="97"/>
      <c r="D44" s="53"/>
      <c r="E44" s="15" t="s">
        <v>23</v>
      </c>
      <c r="F44" s="9">
        <f t="shared" si="20"/>
        <v>794.4</v>
      </c>
      <c r="G44" s="9">
        <f t="shared" si="20"/>
        <v>0</v>
      </c>
      <c r="H44" s="9">
        <f>G44/F44*100</f>
        <v>0</v>
      </c>
      <c r="I44" s="5">
        <v>0</v>
      </c>
      <c r="J44" s="5">
        <v>0</v>
      </c>
      <c r="K44" s="26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>1473.8-1473.8</f>
        <v>0</v>
      </c>
      <c r="S44" s="5">
        <v>0</v>
      </c>
      <c r="T44" s="5">
        <v>0</v>
      </c>
      <c r="U44" s="5">
        <f>2100-2100</f>
        <v>0</v>
      </c>
      <c r="V44" s="5">
        <v>0</v>
      </c>
      <c r="W44" s="5">
        <v>0</v>
      </c>
      <c r="X44" s="5">
        <v>594.4</v>
      </c>
      <c r="Y44" s="5">
        <v>0</v>
      </c>
      <c r="Z44" s="5">
        <v>0</v>
      </c>
      <c r="AA44" s="5">
        <f>4900-4900</f>
        <v>0</v>
      </c>
      <c r="AB44" s="5">
        <v>0</v>
      </c>
      <c r="AC44" s="5">
        <v>0</v>
      </c>
      <c r="AD44" s="5">
        <v>200</v>
      </c>
      <c r="AE44" s="5">
        <v>0</v>
      </c>
      <c r="AF44" s="5">
        <v>0</v>
      </c>
      <c r="AG44" s="5">
        <v>0</v>
      </c>
      <c r="AH44" s="5">
        <v>0</v>
      </c>
      <c r="AI44" s="5" t="e">
        <f>AH44/AG44*100</f>
        <v>#DIV/0!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7">
        <v>0</v>
      </c>
      <c r="AS44" s="83"/>
      <c r="AT44" s="99"/>
    </row>
    <row r="45" spans="1:46" s="13" customFormat="1" ht="37.5" customHeight="1">
      <c r="A45" s="129"/>
      <c r="B45" s="84"/>
      <c r="C45" s="97"/>
      <c r="D45" s="53"/>
      <c r="E45" s="15" t="s">
        <v>59</v>
      </c>
      <c r="F45" s="9">
        <v>0</v>
      </c>
      <c r="G45" s="9">
        <v>0</v>
      </c>
      <c r="H45" s="9">
        <v>0</v>
      </c>
      <c r="I45" s="7">
        <v>0</v>
      </c>
      <c r="J45" s="7">
        <v>0</v>
      </c>
      <c r="K45" s="26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4"/>
      <c r="AT45" s="100"/>
    </row>
    <row r="46" spans="1:46" s="27" customFormat="1" ht="25.5" customHeight="1">
      <c r="A46" s="103" t="s">
        <v>44</v>
      </c>
      <c r="B46" s="134" t="s">
        <v>69</v>
      </c>
      <c r="C46" s="135"/>
      <c r="D46" s="136"/>
      <c r="E46" s="14" t="s">
        <v>20</v>
      </c>
      <c r="F46" s="9">
        <f>I46+L46+O46+R46+U46+X46+AA46+AD46+AG46+AJ46+AM46+AP46</f>
        <v>5266.9</v>
      </c>
      <c r="G46" s="9">
        <f aca="true" t="shared" si="22" ref="G46:G53">J46+M46+P46+S46+V46+Y46+AB46+AE46+AH46+AK46+AN46+AQ46</f>
        <v>1374.6</v>
      </c>
      <c r="H46" s="26">
        <f>G46/F46*100</f>
        <v>26.09884372211358</v>
      </c>
      <c r="I46" s="9">
        <f>I51+I56+I61</f>
        <v>402.5</v>
      </c>
      <c r="J46" s="9">
        <f>J51+J56+J61</f>
        <v>0</v>
      </c>
      <c r="K46" s="26">
        <f>J46/I46*100</f>
        <v>0</v>
      </c>
      <c r="L46" s="9">
        <f aca="true" t="shared" si="23" ref="L46:M50">L51+L56+L61</f>
        <v>68.8</v>
      </c>
      <c r="M46" s="9">
        <f t="shared" si="23"/>
        <v>0</v>
      </c>
      <c r="N46" s="26">
        <v>0</v>
      </c>
      <c r="O46" s="9">
        <f aca="true" t="shared" si="24" ref="O46:P50">O51+O56+O61</f>
        <v>576.1</v>
      </c>
      <c r="P46" s="9">
        <f t="shared" si="24"/>
        <v>108.9</v>
      </c>
      <c r="Q46" s="26">
        <f>P46/O46*100</f>
        <v>18.90296823468148</v>
      </c>
      <c r="R46" s="9">
        <f aca="true" t="shared" si="25" ref="R46:S50">R51+R56+R61</f>
        <v>236.7</v>
      </c>
      <c r="S46" s="9">
        <f t="shared" si="25"/>
        <v>443.6</v>
      </c>
      <c r="T46" s="26">
        <f>S46/R46*100</f>
        <v>187.41022391212508</v>
      </c>
      <c r="U46" s="9">
        <f aca="true" t="shared" si="26" ref="U46:V50">U51+U56+U61</f>
        <v>1490.1</v>
      </c>
      <c r="V46" s="9">
        <f t="shared" si="26"/>
        <v>327.1</v>
      </c>
      <c r="W46" s="26">
        <f>V46/U46*100</f>
        <v>21.951546876048592</v>
      </c>
      <c r="X46" s="9">
        <f aca="true" t="shared" si="27" ref="X46:Y50">X51+X56+X61</f>
        <v>715.8</v>
      </c>
      <c r="Y46" s="9">
        <f t="shared" si="27"/>
        <v>495</v>
      </c>
      <c r="Z46" s="26">
        <f>Y46/X46*100</f>
        <v>69.1533948030176</v>
      </c>
      <c r="AA46" s="9">
        <f>AA51+AA56+AA61</f>
        <v>0</v>
      </c>
      <c r="AB46" s="9">
        <f>AB51+AB56</f>
        <v>0</v>
      </c>
      <c r="AC46" s="4">
        <v>0</v>
      </c>
      <c r="AD46" s="9">
        <f>AD51+AD56</f>
        <v>696</v>
      </c>
      <c r="AE46" s="9">
        <f>AE51+AE56</f>
        <v>0</v>
      </c>
      <c r="AF46" s="26">
        <f>AE46/AD46*100</f>
        <v>0</v>
      </c>
      <c r="AG46" s="9">
        <f>AG51+AG56+AG61</f>
        <v>0</v>
      </c>
      <c r="AH46" s="9">
        <f>AH51+AH56</f>
        <v>0</v>
      </c>
      <c r="AI46" s="4">
        <v>0</v>
      </c>
      <c r="AJ46" s="9">
        <f aca="true" t="shared" si="28" ref="AJ46:AP46">AJ51+AJ56+AJ61</f>
        <v>152.5</v>
      </c>
      <c r="AK46" s="9">
        <f t="shared" si="28"/>
        <v>0</v>
      </c>
      <c r="AL46" s="9">
        <f t="shared" si="28"/>
        <v>0</v>
      </c>
      <c r="AM46" s="9">
        <f t="shared" si="28"/>
        <v>928.4</v>
      </c>
      <c r="AN46" s="9">
        <f t="shared" si="28"/>
        <v>0</v>
      </c>
      <c r="AO46" s="9">
        <f t="shared" si="28"/>
        <v>0</v>
      </c>
      <c r="AP46" s="9">
        <f t="shared" si="28"/>
        <v>0</v>
      </c>
      <c r="AQ46" s="9">
        <f>AQ51+AQ56</f>
        <v>0</v>
      </c>
      <c r="AR46" s="26">
        <v>0</v>
      </c>
      <c r="AS46" s="9"/>
      <c r="AT46" s="9"/>
    </row>
    <row r="47" spans="1:46" s="27" customFormat="1" ht="25.5" customHeight="1">
      <c r="A47" s="104"/>
      <c r="B47" s="137"/>
      <c r="C47" s="138"/>
      <c r="D47" s="139"/>
      <c r="E47" s="28" t="s">
        <v>21</v>
      </c>
      <c r="F47" s="9">
        <f aca="true" t="shared" si="29" ref="F47:F58">I47+L47+O47+R47+U47+X47+AA47+AD47+AG47+AJ47+AM47+AP47</f>
        <v>0</v>
      </c>
      <c r="G47" s="9">
        <f t="shared" si="22"/>
        <v>0</v>
      </c>
      <c r="H47" s="26">
        <v>0</v>
      </c>
      <c r="I47" s="9">
        <f aca="true" t="shared" si="30" ref="I47:J50">I52+I57+I62</f>
        <v>0</v>
      </c>
      <c r="J47" s="9">
        <f t="shared" si="30"/>
        <v>0</v>
      </c>
      <c r="K47" s="26">
        <v>0</v>
      </c>
      <c r="L47" s="9">
        <f t="shared" si="23"/>
        <v>0</v>
      </c>
      <c r="M47" s="9">
        <f t="shared" si="23"/>
        <v>0</v>
      </c>
      <c r="N47" s="26">
        <v>0</v>
      </c>
      <c r="O47" s="9">
        <f t="shared" si="24"/>
        <v>0</v>
      </c>
      <c r="P47" s="9">
        <f t="shared" si="24"/>
        <v>0</v>
      </c>
      <c r="Q47" s="26">
        <v>0</v>
      </c>
      <c r="R47" s="9">
        <f t="shared" si="25"/>
        <v>0</v>
      </c>
      <c r="S47" s="9">
        <f t="shared" si="25"/>
        <v>0</v>
      </c>
      <c r="T47" s="26">
        <v>0</v>
      </c>
      <c r="U47" s="9">
        <f t="shared" si="26"/>
        <v>0</v>
      </c>
      <c r="V47" s="9">
        <f t="shared" si="26"/>
        <v>0</v>
      </c>
      <c r="W47" s="26">
        <v>0</v>
      </c>
      <c r="X47" s="9">
        <f t="shared" si="27"/>
        <v>0</v>
      </c>
      <c r="Y47" s="9">
        <f t="shared" si="27"/>
        <v>0</v>
      </c>
      <c r="Z47" s="26">
        <v>0</v>
      </c>
      <c r="AA47" s="9">
        <f>AA52+AA57+AA62</f>
        <v>0</v>
      </c>
      <c r="AB47" s="9">
        <f>AB52+AB57</f>
        <v>0</v>
      </c>
      <c r="AC47" s="9">
        <v>0</v>
      </c>
      <c r="AD47" s="9">
        <f>AD52+AD57</f>
        <v>0</v>
      </c>
      <c r="AE47" s="9">
        <f>AE52+AE57</f>
        <v>0</v>
      </c>
      <c r="AF47" s="26">
        <v>0</v>
      </c>
      <c r="AG47" s="9">
        <f>AG52+AG57+AG62</f>
        <v>0</v>
      </c>
      <c r="AH47" s="9">
        <f>AH52+AH57</f>
        <v>0</v>
      </c>
      <c r="AI47" s="9">
        <v>0</v>
      </c>
      <c r="AJ47" s="9">
        <f aca="true" t="shared" si="31" ref="AJ47:AP47">AJ52+AJ57+AJ62</f>
        <v>0</v>
      </c>
      <c r="AK47" s="9">
        <f t="shared" si="31"/>
        <v>0</v>
      </c>
      <c r="AL47" s="9">
        <f t="shared" si="31"/>
        <v>0</v>
      </c>
      <c r="AM47" s="9">
        <f t="shared" si="31"/>
        <v>0</v>
      </c>
      <c r="AN47" s="9">
        <f t="shared" si="31"/>
        <v>0</v>
      </c>
      <c r="AO47" s="9">
        <f t="shared" si="31"/>
        <v>0</v>
      </c>
      <c r="AP47" s="9">
        <f t="shared" si="31"/>
        <v>0</v>
      </c>
      <c r="AQ47" s="9">
        <f>AQ52+AQ57</f>
        <v>0</v>
      </c>
      <c r="AR47" s="26">
        <v>0</v>
      </c>
      <c r="AS47" s="30"/>
      <c r="AT47" s="30"/>
    </row>
    <row r="48" spans="1:46" s="27" customFormat="1" ht="25.5" customHeight="1">
      <c r="A48" s="104"/>
      <c r="B48" s="137"/>
      <c r="C48" s="138"/>
      <c r="D48" s="139"/>
      <c r="E48" s="28" t="s">
        <v>22</v>
      </c>
      <c r="F48" s="9">
        <f t="shared" si="29"/>
        <v>1286.1</v>
      </c>
      <c r="G48" s="9">
        <f t="shared" si="22"/>
        <v>599.6</v>
      </c>
      <c r="H48" s="26">
        <f>G48/F48*100</f>
        <v>46.621569084830114</v>
      </c>
      <c r="I48" s="9">
        <f t="shared" si="30"/>
        <v>0</v>
      </c>
      <c r="J48" s="9">
        <f t="shared" si="30"/>
        <v>0</v>
      </c>
      <c r="K48" s="26">
        <v>0</v>
      </c>
      <c r="L48" s="9">
        <f t="shared" si="23"/>
        <v>0</v>
      </c>
      <c r="M48" s="9">
        <f t="shared" si="23"/>
        <v>0</v>
      </c>
      <c r="N48" s="26">
        <v>0</v>
      </c>
      <c r="O48" s="9">
        <f t="shared" si="24"/>
        <v>489.6</v>
      </c>
      <c r="P48" s="9">
        <f t="shared" si="24"/>
        <v>0</v>
      </c>
      <c r="Q48" s="26">
        <v>0</v>
      </c>
      <c r="R48" s="9">
        <f t="shared" si="25"/>
        <v>50</v>
      </c>
      <c r="S48" s="9">
        <f t="shared" si="25"/>
        <v>443.6</v>
      </c>
      <c r="T48" s="26">
        <v>0</v>
      </c>
      <c r="U48" s="9">
        <f t="shared" si="26"/>
        <v>0</v>
      </c>
      <c r="V48" s="9">
        <f t="shared" si="26"/>
        <v>26</v>
      </c>
      <c r="W48" s="26">
        <v>0</v>
      </c>
      <c r="X48" s="9">
        <f t="shared" si="27"/>
        <v>80</v>
      </c>
      <c r="Y48" s="9">
        <f t="shared" si="27"/>
        <v>130</v>
      </c>
      <c r="Z48" s="26">
        <f>Y48/X48*100</f>
        <v>162.5</v>
      </c>
      <c r="AA48" s="9">
        <f>AA53+AA58+AA63</f>
        <v>0</v>
      </c>
      <c r="AB48" s="9">
        <f>AB53+AB58</f>
        <v>0</v>
      </c>
      <c r="AC48" s="9">
        <v>0</v>
      </c>
      <c r="AD48" s="9">
        <f>AD53+AD58</f>
        <v>486.5</v>
      </c>
      <c r="AE48" s="9">
        <f>AE53+AE58</f>
        <v>0</v>
      </c>
      <c r="AF48" s="26">
        <v>0</v>
      </c>
      <c r="AG48" s="9">
        <f>AG53+AG58+AG63</f>
        <v>0</v>
      </c>
      <c r="AH48" s="9">
        <f>AH53+AH58</f>
        <v>0</v>
      </c>
      <c r="AI48" s="9">
        <v>0</v>
      </c>
      <c r="AJ48" s="9">
        <f aca="true" t="shared" si="32" ref="AJ48:AP48">AJ53+AJ58+AJ63</f>
        <v>50</v>
      </c>
      <c r="AK48" s="9">
        <f t="shared" si="32"/>
        <v>0</v>
      </c>
      <c r="AL48" s="9">
        <f t="shared" si="32"/>
        <v>0</v>
      </c>
      <c r="AM48" s="9">
        <f t="shared" si="32"/>
        <v>130</v>
      </c>
      <c r="AN48" s="9">
        <f t="shared" si="32"/>
        <v>0</v>
      </c>
      <c r="AO48" s="9">
        <f t="shared" si="32"/>
        <v>0</v>
      </c>
      <c r="AP48" s="9">
        <f t="shared" si="32"/>
        <v>0</v>
      </c>
      <c r="AQ48" s="9">
        <f>AQ53+AQ58</f>
        <v>0</v>
      </c>
      <c r="AR48" s="26">
        <v>0</v>
      </c>
      <c r="AS48" s="30"/>
      <c r="AT48" s="30"/>
    </row>
    <row r="49" spans="1:46" s="27" customFormat="1" ht="25.5" customHeight="1">
      <c r="A49" s="104"/>
      <c r="B49" s="137"/>
      <c r="C49" s="138"/>
      <c r="D49" s="139"/>
      <c r="E49" s="28" t="s">
        <v>23</v>
      </c>
      <c r="F49" s="9">
        <f t="shared" si="29"/>
        <v>3980.7999999999997</v>
      </c>
      <c r="G49" s="9">
        <f t="shared" si="22"/>
        <v>775</v>
      </c>
      <c r="H49" s="26">
        <f>G49/F49*100</f>
        <v>19.468448553054664</v>
      </c>
      <c r="I49" s="9">
        <f t="shared" si="30"/>
        <v>402.5</v>
      </c>
      <c r="J49" s="9">
        <f t="shared" si="30"/>
        <v>0</v>
      </c>
      <c r="K49" s="26">
        <f>J49/I49*100</f>
        <v>0</v>
      </c>
      <c r="L49" s="9">
        <f t="shared" si="23"/>
        <v>68.8</v>
      </c>
      <c r="M49" s="9">
        <f t="shared" si="23"/>
        <v>0</v>
      </c>
      <c r="N49" s="26">
        <v>0</v>
      </c>
      <c r="O49" s="9">
        <f t="shared" si="24"/>
        <v>86.5</v>
      </c>
      <c r="P49" s="9">
        <f t="shared" si="24"/>
        <v>108.9</v>
      </c>
      <c r="Q49" s="26">
        <f>P49/O49*100</f>
        <v>125.89595375722544</v>
      </c>
      <c r="R49" s="9">
        <f t="shared" si="25"/>
        <v>186.7</v>
      </c>
      <c r="S49" s="9">
        <f t="shared" si="25"/>
        <v>0</v>
      </c>
      <c r="T49" s="26">
        <f>S49/R49*100</f>
        <v>0</v>
      </c>
      <c r="U49" s="9">
        <f t="shared" si="26"/>
        <v>1490.1</v>
      </c>
      <c r="V49" s="9">
        <f t="shared" si="26"/>
        <v>301.1</v>
      </c>
      <c r="W49" s="26">
        <f>V49/U49*100</f>
        <v>20.20669753707805</v>
      </c>
      <c r="X49" s="9">
        <f t="shared" si="27"/>
        <v>635.8</v>
      </c>
      <c r="Y49" s="9">
        <f t="shared" si="27"/>
        <v>365</v>
      </c>
      <c r="Z49" s="26">
        <f>Y49/X49*100</f>
        <v>57.407989933941494</v>
      </c>
      <c r="AA49" s="9">
        <f>AA54+AA59+AA64</f>
        <v>0</v>
      </c>
      <c r="AB49" s="9">
        <f>AB54+AB59</f>
        <v>0</v>
      </c>
      <c r="AC49" s="9">
        <v>0</v>
      </c>
      <c r="AD49" s="9">
        <f>AD54+AD59</f>
        <v>209.5</v>
      </c>
      <c r="AE49" s="9">
        <f>AE54+AE59</f>
        <v>0</v>
      </c>
      <c r="AF49" s="26">
        <f>AE49/AD49*100</f>
        <v>0</v>
      </c>
      <c r="AG49" s="9">
        <f>AG54+AG59+AG64</f>
        <v>0</v>
      </c>
      <c r="AH49" s="9">
        <f>AH54+AH59</f>
        <v>0</v>
      </c>
      <c r="AI49" s="4">
        <v>0</v>
      </c>
      <c r="AJ49" s="9">
        <f aca="true" t="shared" si="33" ref="AJ49:AP49">AJ54+AJ59+AJ64</f>
        <v>102.5</v>
      </c>
      <c r="AK49" s="9">
        <f t="shared" si="33"/>
        <v>0</v>
      </c>
      <c r="AL49" s="9">
        <f t="shared" si="33"/>
        <v>0</v>
      </c>
      <c r="AM49" s="9">
        <f t="shared" si="33"/>
        <v>798.4</v>
      </c>
      <c r="AN49" s="9">
        <f t="shared" si="33"/>
        <v>0</v>
      </c>
      <c r="AO49" s="9">
        <f t="shared" si="33"/>
        <v>0</v>
      </c>
      <c r="AP49" s="9">
        <f t="shared" si="33"/>
        <v>0</v>
      </c>
      <c r="AQ49" s="9">
        <f>AQ54+AQ59</f>
        <v>0</v>
      </c>
      <c r="AR49" s="26">
        <v>0</v>
      </c>
      <c r="AS49" s="30"/>
      <c r="AT49" s="30"/>
    </row>
    <row r="50" spans="1:46" s="27" customFormat="1" ht="44.25" customHeight="1">
      <c r="A50" s="105"/>
      <c r="B50" s="140"/>
      <c r="C50" s="141"/>
      <c r="D50" s="142"/>
      <c r="E50" s="28" t="s">
        <v>59</v>
      </c>
      <c r="F50" s="9">
        <v>0</v>
      </c>
      <c r="G50" s="9">
        <v>0</v>
      </c>
      <c r="H50" s="26">
        <v>0</v>
      </c>
      <c r="I50" s="9">
        <f t="shared" si="30"/>
        <v>0</v>
      </c>
      <c r="J50" s="9">
        <f t="shared" si="30"/>
        <v>0</v>
      </c>
      <c r="K50" s="26">
        <v>0</v>
      </c>
      <c r="L50" s="9">
        <f t="shared" si="23"/>
        <v>0</v>
      </c>
      <c r="M50" s="9">
        <f t="shared" si="23"/>
        <v>0</v>
      </c>
      <c r="N50" s="26">
        <v>0</v>
      </c>
      <c r="O50" s="9">
        <f t="shared" si="24"/>
        <v>0</v>
      </c>
      <c r="P50" s="9">
        <f t="shared" si="24"/>
        <v>0</v>
      </c>
      <c r="Q50" s="26">
        <v>0</v>
      </c>
      <c r="R50" s="9">
        <f t="shared" si="25"/>
        <v>0</v>
      </c>
      <c r="S50" s="9">
        <f t="shared" si="25"/>
        <v>0</v>
      </c>
      <c r="T50" s="26">
        <v>0</v>
      </c>
      <c r="U50" s="9">
        <f t="shared" si="26"/>
        <v>0</v>
      </c>
      <c r="V50" s="9">
        <f t="shared" si="26"/>
        <v>0</v>
      </c>
      <c r="W50" s="26">
        <v>0</v>
      </c>
      <c r="X50" s="9">
        <f t="shared" si="27"/>
        <v>0</v>
      </c>
      <c r="Y50" s="9">
        <f t="shared" si="27"/>
        <v>0</v>
      </c>
      <c r="Z50" s="26">
        <v>0</v>
      </c>
      <c r="AA50" s="9">
        <f>AA55+AA60+AA65</f>
        <v>0</v>
      </c>
      <c r="AB50" s="9">
        <v>0</v>
      </c>
      <c r="AC50" s="9">
        <v>0</v>
      </c>
      <c r="AD50" s="9">
        <f>AD55+AD60</f>
        <v>0</v>
      </c>
      <c r="AE50" s="9">
        <v>0</v>
      </c>
      <c r="AF50" s="26">
        <v>0</v>
      </c>
      <c r="AG50" s="9">
        <f>AG55+AG60+AG65</f>
        <v>0</v>
      </c>
      <c r="AH50" s="9">
        <v>0</v>
      </c>
      <c r="AI50" s="9">
        <v>0</v>
      </c>
      <c r="AJ50" s="9">
        <f aca="true" t="shared" si="34" ref="AJ50:AP50">AJ55+AJ60+AJ65</f>
        <v>0</v>
      </c>
      <c r="AK50" s="9">
        <f t="shared" si="34"/>
        <v>0</v>
      </c>
      <c r="AL50" s="9">
        <f t="shared" si="34"/>
        <v>0</v>
      </c>
      <c r="AM50" s="9">
        <f t="shared" si="34"/>
        <v>0</v>
      </c>
      <c r="AN50" s="9">
        <f t="shared" si="34"/>
        <v>0</v>
      </c>
      <c r="AO50" s="9">
        <f t="shared" si="34"/>
        <v>0</v>
      </c>
      <c r="AP50" s="9">
        <f t="shared" si="34"/>
        <v>0</v>
      </c>
      <c r="AQ50" s="9">
        <v>1</v>
      </c>
      <c r="AR50" s="26">
        <v>0</v>
      </c>
      <c r="AS50" s="55"/>
      <c r="AT50" s="55"/>
    </row>
    <row r="51" spans="1:46" s="12" customFormat="1" ht="29.25" customHeight="1">
      <c r="A51" s="111" t="s">
        <v>45</v>
      </c>
      <c r="B51" s="82" t="s">
        <v>70</v>
      </c>
      <c r="C51" s="82" t="s">
        <v>36</v>
      </c>
      <c r="D51" s="97">
        <v>3</v>
      </c>
      <c r="E51" s="14" t="s">
        <v>20</v>
      </c>
      <c r="F51" s="9">
        <f t="shared" si="29"/>
        <v>4305.9</v>
      </c>
      <c r="G51" s="9">
        <f t="shared" si="22"/>
        <v>1224.6</v>
      </c>
      <c r="H51" s="6">
        <f>G51/F51*100</f>
        <v>28.440047376855016</v>
      </c>
      <c r="I51" s="4">
        <f>I52+I53+I54</f>
        <v>402.5</v>
      </c>
      <c r="J51" s="4">
        <f>J52+J53+J54</f>
        <v>0</v>
      </c>
      <c r="K51" s="26">
        <f>J51/I51*100</f>
        <v>0</v>
      </c>
      <c r="L51" s="4">
        <f>L52+L53+L54</f>
        <v>68.8</v>
      </c>
      <c r="M51" s="4">
        <f>M52+M53+M54</f>
        <v>0</v>
      </c>
      <c r="N51" s="4">
        <v>0</v>
      </c>
      <c r="O51" s="4">
        <f>O52+O53+O54</f>
        <v>426.1</v>
      </c>
      <c r="P51" s="4">
        <f aca="true" t="shared" si="35" ref="P51:AQ51">P52+P53+P54</f>
        <v>108.9</v>
      </c>
      <c r="Q51" s="4">
        <f>P51/O51*100</f>
        <v>25.55738089650317</v>
      </c>
      <c r="R51" s="76">
        <f t="shared" si="35"/>
        <v>236.7</v>
      </c>
      <c r="S51" s="4">
        <f t="shared" si="35"/>
        <v>319.6</v>
      </c>
      <c r="T51" s="4">
        <f>S51/R51*100</f>
        <v>135.02323616392061</v>
      </c>
      <c r="U51" s="4">
        <f t="shared" si="35"/>
        <v>1490.1</v>
      </c>
      <c r="V51" s="4">
        <f t="shared" si="35"/>
        <v>301.1</v>
      </c>
      <c r="W51" s="4">
        <f>V51/U51*100</f>
        <v>20.20669753707805</v>
      </c>
      <c r="X51" s="4">
        <f t="shared" si="35"/>
        <v>715.8</v>
      </c>
      <c r="Y51" s="4">
        <f t="shared" si="35"/>
        <v>495</v>
      </c>
      <c r="Z51" s="4">
        <f>Y51/X51*100</f>
        <v>69.1533948030176</v>
      </c>
      <c r="AA51" s="4">
        <f t="shared" si="35"/>
        <v>0</v>
      </c>
      <c r="AB51" s="4">
        <f t="shared" si="35"/>
        <v>0</v>
      </c>
      <c r="AC51" s="4">
        <v>0</v>
      </c>
      <c r="AD51" s="4">
        <f t="shared" si="35"/>
        <v>1</v>
      </c>
      <c r="AE51" s="4">
        <f t="shared" si="35"/>
        <v>0</v>
      </c>
      <c r="AF51" s="4">
        <f>AE51/AD51*100</f>
        <v>0</v>
      </c>
      <c r="AG51" s="4">
        <f t="shared" si="35"/>
        <v>0</v>
      </c>
      <c r="AH51" s="4">
        <f t="shared" si="35"/>
        <v>0</v>
      </c>
      <c r="AI51" s="4">
        <v>0</v>
      </c>
      <c r="AJ51" s="4">
        <f t="shared" si="35"/>
        <v>152.5</v>
      </c>
      <c r="AK51" s="4">
        <f t="shared" si="35"/>
        <v>0</v>
      </c>
      <c r="AL51" s="4">
        <f t="shared" si="35"/>
        <v>0</v>
      </c>
      <c r="AM51" s="4">
        <f t="shared" si="35"/>
        <v>812.4</v>
      </c>
      <c r="AN51" s="4">
        <f t="shared" si="35"/>
        <v>0</v>
      </c>
      <c r="AO51" s="4">
        <f t="shared" si="35"/>
        <v>0</v>
      </c>
      <c r="AP51" s="4">
        <f t="shared" si="35"/>
        <v>0</v>
      </c>
      <c r="AQ51" s="4">
        <f t="shared" si="35"/>
        <v>0</v>
      </c>
      <c r="AR51" s="4">
        <v>0</v>
      </c>
      <c r="AS51" s="82" t="s">
        <v>90</v>
      </c>
      <c r="AT51" s="98" t="s">
        <v>94</v>
      </c>
    </row>
    <row r="52" spans="1:46" s="12" customFormat="1" ht="28.5" customHeight="1">
      <c r="A52" s="114"/>
      <c r="B52" s="83"/>
      <c r="C52" s="83"/>
      <c r="D52" s="97"/>
      <c r="E52" s="15" t="s">
        <v>21</v>
      </c>
      <c r="F52" s="9">
        <f t="shared" si="29"/>
        <v>0</v>
      </c>
      <c r="G52" s="9">
        <f t="shared" si="22"/>
        <v>0</v>
      </c>
      <c r="H52" s="6">
        <v>0</v>
      </c>
      <c r="I52" s="5">
        <v>0</v>
      </c>
      <c r="J52" s="5">
        <v>0</v>
      </c>
      <c r="K52" s="26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83"/>
      <c r="AT52" s="99"/>
    </row>
    <row r="53" spans="1:46" s="13" customFormat="1" ht="27.75" customHeight="1">
      <c r="A53" s="114"/>
      <c r="B53" s="83"/>
      <c r="C53" s="83"/>
      <c r="D53" s="97"/>
      <c r="E53" s="15" t="s">
        <v>22</v>
      </c>
      <c r="F53" s="9">
        <f t="shared" si="29"/>
        <v>649.6</v>
      </c>
      <c r="G53" s="9">
        <f t="shared" si="22"/>
        <v>449.6</v>
      </c>
      <c r="H53" s="6">
        <f>G53/F53*100</f>
        <v>69.21182266009852</v>
      </c>
      <c r="I53" s="5">
        <v>0</v>
      </c>
      <c r="J53" s="5">
        <v>0</v>
      </c>
      <c r="K53" s="26">
        <v>0</v>
      </c>
      <c r="L53" s="5">
        <v>0</v>
      </c>
      <c r="M53" s="5">
        <v>0</v>
      </c>
      <c r="N53" s="5">
        <v>0</v>
      </c>
      <c r="O53" s="5">
        <v>339.6</v>
      </c>
      <c r="P53" s="5">
        <v>0</v>
      </c>
      <c r="Q53" s="5">
        <v>0</v>
      </c>
      <c r="R53" s="77">
        <v>50</v>
      </c>
      <c r="S53" s="5">
        <f>312.6+7</f>
        <v>319.6</v>
      </c>
      <c r="T53" s="5">
        <f>S53/R53*100</f>
        <v>639.2</v>
      </c>
      <c r="U53" s="5">
        <v>0</v>
      </c>
      <c r="V53" s="5">
        <v>0</v>
      </c>
      <c r="W53" s="5">
        <v>0</v>
      </c>
      <c r="X53" s="5">
        <v>80</v>
      </c>
      <c r="Y53" s="5">
        <v>130</v>
      </c>
      <c r="Z53" s="5">
        <f>Y53/X53*100</f>
        <v>162.5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50</v>
      </c>
      <c r="AK53" s="5">
        <v>0</v>
      </c>
      <c r="AL53" s="5">
        <v>0</v>
      </c>
      <c r="AM53" s="5">
        <v>130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83"/>
      <c r="AT53" s="99"/>
    </row>
    <row r="54" spans="1:46" s="13" customFormat="1" ht="39.75" customHeight="1">
      <c r="A54" s="114"/>
      <c r="B54" s="83"/>
      <c r="C54" s="83"/>
      <c r="D54" s="97"/>
      <c r="E54" s="15" t="s">
        <v>23</v>
      </c>
      <c r="F54" s="9">
        <f>I54+L54+O54+R54+U54+X54+AA54+AD54+AG54+AJ54+AM54+AP54</f>
        <v>3656.2999999999997</v>
      </c>
      <c r="G54" s="9">
        <f>J54+M54+P54+S54+V54+Y54+AB54+AE54+AH54+AK54+AN54+AQ54</f>
        <v>775</v>
      </c>
      <c r="H54" s="6">
        <f>G54/F54*100</f>
        <v>21.196291332768098</v>
      </c>
      <c r="I54" s="5">
        <v>402.5</v>
      </c>
      <c r="J54" s="5">
        <v>0</v>
      </c>
      <c r="K54" s="26">
        <f>J54/I54*100</f>
        <v>0</v>
      </c>
      <c r="L54" s="5">
        <v>68.8</v>
      </c>
      <c r="M54" s="5">
        <v>0</v>
      </c>
      <c r="N54" s="5">
        <v>0</v>
      </c>
      <c r="O54" s="5">
        <v>86.5</v>
      </c>
      <c r="P54" s="5">
        <v>108.9</v>
      </c>
      <c r="Q54" s="5">
        <f>P54/O54*100</f>
        <v>125.89595375722544</v>
      </c>
      <c r="R54" s="77">
        <v>186.7</v>
      </c>
      <c r="S54" s="5">
        <v>0</v>
      </c>
      <c r="T54" s="5">
        <f>S54/R54*100</f>
        <v>0</v>
      </c>
      <c r="U54" s="5">
        <v>1490.1</v>
      </c>
      <c r="V54" s="5">
        <v>301.1</v>
      </c>
      <c r="W54" s="5">
        <f>V54/U54*100</f>
        <v>20.20669753707805</v>
      </c>
      <c r="X54" s="5">
        <f>50+16+569.8</f>
        <v>635.8</v>
      </c>
      <c r="Y54" s="5">
        <v>365</v>
      </c>
      <c r="Z54" s="5">
        <f>Y54/X54*100</f>
        <v>57.407989933941494</v>
      </c>
      <c r="AA54" s="5">
        <v>0</v>
      </c>
      <c r="AB54" s="5">
        <v>0</v>
      </c>
      <c r="AC54" s="5">
        <v>0</v>
      </c>
      <c r="AD54" s="5">
        <v>1</v>
      </c>
      <c r="AE54" s="5">
        <v>0</v>
      </c>
      <c r="AF54" s="5">
        <f>AE54/AD54*100</f>
        <v>0</v>
      </c>
      <c r="AG54" s="5">
        <f>0</f>
        <v>0</v>
      </c>
      <c r="AH54" s="5">
        <v>0</v>
      </c>
      <c r="AI54" s="5">
        <v>0</v>
      </c>
      <c r="AJ54" s="5">
        <f>39.9+62.6</f>
        <v>102.5</v>
      </c>
      <c r="AK54" s="5">
        <v>0</v>
      </c>
      <c r="AL54" s="5">
        <v>0</v>
      </c>
      <c r="AM54" s="5">
        <v>682.4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83"/>
      <c r="AT54" s="99"/>
    </row>
    <row r="55" spans="1:46" s="13" customFormat="1" ht="46.5" customHeight="1">
      <c r="A55" s="115"/>
      <c r="B55" s="84"/>
      <c r="C55" s="84"/>
      <c r="D55" s="1"/>
      <c r="E55" s="15" t="s">
        <v>59</v>
      </c>
      <c r="F55" s="9">
        <v>0</v>
      </c>
      <c r="G55" s="9">
        <v>0</v>
      </c>
      <c r="H55" s="9">
        <v>0</v>
      </c>
      <c r="I55" s="7">
        <v>0</v>
      </c>
      <c r="J55" s="7">
        <v>0</v>
      </c>
      <c r="K55" s="26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5">
        <v>0</v>
      </c>
      <c r="AR55" s="5">
        <v>0</v>
      </c>
      <c r="AS55" s="84"/>
      <c r="AT55" s="100"/>
    </row>
    <row r="56" spans="1:46" s="12" customFormat="1" ht="25.5" customHeight="1">
      <c r="A56" s="129" t="s">
        <v>46</v>
      </c>
      <c r="B56" s="82" t="s">
        <v>71</v>
      </c>
      <c r="C56" s="97" t="s">
        <v>36</v>
      </c>
      <c r="D56" s="97">
        <v>3</v>
      </c>
      <c r="E56" s="14" t="s">
        <v>20</v>
      </c>
      <c r="F56" s="9">
        <f>I56+L56+O56+R56+U56+X56+AA56+AD56+AG56+AJ56+AM56+AP56</f>
        <v>961</v>
      </c>
      <c r="G56" s="9">
        <f>J56+M56+P56+S56+V56+Y56+AB56+AE56+AH56+AK56+AN56+AQ56</f>
        <v>150</v>
      </c>
      <c r="H56" s="6">
        <f>G56/F56*100</f>
        <v>15.608740894901144</v>
      </c>
      <c r="I56" s="4">
        <f aca="true" t="shared" si="36" ref="I56:AQ56">I57+I58+I59</f>
        <v>0</v>
      </c>
      <c r="J56" s="4">
        <f t="shared" si="36"/>
        <v>0</v>
      </c>
      <c r="K56" s="26">
        <v>0</v>
      </c>
      <c r="L56" s="4">
        <f t="shared" si="36"/>
        <v>0</v>
      </c>
      <c r="M56" s="4">
        <f t="shared" si="36"/>
        <v>0</v>
      </c>
      <c r="N56" s="4">
        <v>0</v>
      </c>
      <c r="O56" s="4">
        <f t="shared" si="36"/>
        <v>150</v>
      </c>
      <c r="P56" s="4">
        <f t="shared" si="36"/>
        <v>0</v>
      </c>
      <c r="Q56" s="4">
        <v>0</v>
      </c>
      <c r="R56" s="76">
        <f t="shared" si="36"/>
        <v>0</v>
      </c>
      <c r="S56" s="4">
        <f t="shared" si="36"/>
        <v>124</v>
      </c>
      <c r="T56" s="4">
        <v>0</v>
      </c>
      <c r="U56" s="4">
        <f t="shared" si="36"/>
        <v>0</v>
      </c>
      <c r="V56" s="4">
        <f t="shared" si="36"/>
        <v>26</v>
      </c>
      <c r="W56" s="4">
        <v>0</v>
      </c>
      <c r="X56" s="4">
        <f t="shared" si="36"/>
        <v>0</v>
      </c>
      <c r="Y56" s="4">
        <f t="shared" si="36"/>
        <v>0</v>
      </c>
      <c r="Z56" s="4">
        <v>0</v>
      </c>
      <c r="AA56" s="4">
        <f t="shared" si="36"/>
        <v>0</v>
      </c>
      <c r="AB56" s="4">
        <f t="shared" si="36"/>
        <v>0</v>
      </c>
      <c r="AC56" s="4">
        <v>0</v>
      </c>
      <c r="AD56" s="4">
        <f>AD57+AD58+AD59</f>
        <v>695</v>
      </c>
      <c r="AE56" s="4">
        <f t="shared" si="36"/>
        <v>0</v>
      </c>
      <c r="AF56" s="4">
        <v>0</v>
      </c>
      <c r="AG56" s="4">
        <f t="shared" si="36"/>
        <v>0</v>
      </c>
      <c r="AH56" s="4">
        <f t="shared" si="36"/>
        <v>0</v>
      </c>
      <c r="AI56" s="4">
        <v>0</v>
      </c>
      <c r="AJ56" s="4">
        <f t="shared" si="36"/>
        <v>0</v>
      </c>
      <c r="AK56" s="4">
        <f t="shared" si="36"/>
        <v>0</v>
      </c>
      <c r="AL56" s="4">
        <f t="shared" si="36"/>
        <v>0</v>
      </c>
      <c r="AM56" s="4">
        <f t="shared" si="36"/>
        <v>116</v>
      </c>
      <c r="AN56" s="4">
        <f t="shared" si="36"/>
        <v>0</v>
      </c>
      <c r="AO56" s="4">
        <f t="shared" si="36"/>
        <v>0</v>
      </c>
      <c r="AP56" s="4">
        <f t="shared" si="36"/>
        <v>0</v>
      </c>
      <c r="AQ56" s="4">
        <f t="shared" si="36"/>
        <v>0</v>
      </c>
      <c r="AR56" s="4">
        <v>0</v>
      </c>
      <c r="AS56" s="82" t="s">
        <v>92</v>
      </c>
      <c r="AT56" s="98"/>
    </row>
    <row r="57" spans="1:46" s="12" customFormat="1" ht="25.5" customHeight="1">
      <c r="A57" s="129"/>
      <c r="B57" s="83"/>
      <c r="C57" s="97"/>
      <c r="D57" s="97"/>
      <c r="E57" s="15" t="s">
        <v>21</v>
      </c>
      <c r="F57" s="9">
        <f t="shared" si="29"/>
        <v>0</v>
      </c>
      <c r="G57" s="9">
        <f>J57+M57+P57+S57+V57+Y57+AB57+AE57+AH57+AK57+AN57+AQ57</f>
        <v>0</v>
      </c>
      <c r="H57" s="6">
        <v>0</v>
      </c>
      <c r="I57" s="5">
        <v>0</v>
      </c>
      <c r="J57" s="5">
        <v>0</v>
      </c>
      <c r="K57" s="26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f>0+AD62</f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83"/>
      <c r="AT57" s="99"/>
    </row>
    <row r="58" spans="1:46" s="13" customFormat="1" ht="25.5" customHeight="1">
      <c r="A58" s="129"/>
      <c r="B58" s="83"/>
      <c r="C58" s="97"/>
      <c r="D58" s="97"/>
      <c r="E58" s="15" t="s">
        <v>22</v>
      </c>
      <c r="F58" s="9">
        <f t="shared" si="29"/>
        <v>636.5</v>
      </c>
      <c r="G58" s="9">
        <f>J58+M58+P58+S58+V58+Y58+AB58+AE58+AH58+AK58+AN58+AQ58</f>
        <v>150</v>
      </c>
      <c r="H58" s="6">
        <f>G58/F58*100</f>
        <v>23.56637863315004</v>
      </c>
      <c r="I58" s="5">
        <v>0</v>
      </c>
      <c r="J58" s="5">
        <v>0</v>
      </c>
      <c r="K58" s="26">
        <v>0</v>
      </c>
      <c r="L58" s="5">
        <v>0</v>
      </c>
      <c r="M58" s="5">
        <v>0</v>
      </c>
      <c r="N58" s="5">
        <v>0</v>
      </c>
      <c r="O58" s="5">
        <v>150</v>
      </c>
      <c r="P58" s="5">
        <v>0</v>
      </c>
      <c r="Q58" s="5">
        <v>0</v>
      </c>
      <c r="R58" s="5">
        <v>0</v>
      </c>
      <c r="S58" s="5">
        <f>131-7</f>
        <v>124</v>
      </c>
      <c r="T58" s="5">
        <v>0</v>
      </c>
      <c r="U58" s="5">
        <v>0</v>
      </c>
      <c r="V58" s="5">
        <v>26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f>0+AD63</f>
        <v>486.5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83"/>
      <c r="AT58" s="99"/>
    </row>
    <row r="59" spans="1:46" s="13" customFormat="1" ht="25.5" customHeight="1">
      <c r="A59" s="129"/>
      <c r="B59" s="83"/>
      <c r="C59" s="97"/>
      <c r="D59" s="97"/>
      <c r="E59" s="15" t="s">
        <v>23</v>
      </c>
      <c r="F59" s="9">
        <f>I59+L59+O59+R59+U59+X59+AA59+AD59+AG59+AJ59+AM59+AP59</f>
        <v>324.5</v>
      </c>
      <c r="G59" s="9">
        <f>J59+M59+P59+S59+V59+Y59+AB59+AE59+AH59+AK59+AN59+AQ59</f>
        <v>0</v>
      </c>
      <c r="H59" s="6">
        <v>0</v>
      </c>
      <c r="I59" s="5">
        <v>0</v>
      </c>
      <c r="J59" s="5">
        <v>0</v>
      </c>
      <c r="K59" s="26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f>0+AD64</f>
        <v>208.5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116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83"/>
      <c r="AT59" s="99"/>
    </row>
    <row r="60" spans="1:46" s="13" customFormat="1" ht="42" customHeight="1">
      <c r="A60" s="129"/>
      <c r="B60" s="84"/>
      <c r="C60" s="97"/>
      <c r="D60" s="1"/>
      <c r="E60" s="15" t="s">
        <v>59</v>
      </c>
      <c r="F60" s="9">
        <v>0</v>
      </c>
      <c r="G60" s="9">
        <v>0</v>
      </c>
      <c r="H60" s="9">
        <v>0</v>
      </c>
      <c r="I60" s="7">
        <v>0</v>
      </c>
      <c r="J60" s="7">
        <v>0</v>
      </c>
      <c r="K60" s="26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5">
        <f>0+AD65</f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4"/>
      <c r="AT60" s="100"/>
    </row>
    <row r="61" spans="1:46" s="27" customFormat="1" ht="25.5" customHeight="1">
      <c r="A61" s="161" t="s">
        <v>86</v>
      </c>
      <c r="B61" s="130" t="s">
        <v>87</v>
      </c>
      <c r="C61" s="97" t="s">
        <v>36</v>
      </c>
      <c r="D61" s="79"/>
      <c r="E61" s="14" t="s">
        <v>20</v>
      </c>
      <c r="F61" s="9">
        <f aca="true" t="shared" si="37" ref="F61:G64">I61+L61+O61+R61+U61+X61+AA61+AD61+AG61+AJ61+AM61+AP61</f>
        <v>695</v>
      </c>
      <c r="G61" s="9">
        <f t="shared" si="37"/>
        <v>0</v>
      </c>
      <c r="H61" s="6">
        <v>0</v>
      </c>
      <c r="I61" s="4">
        <f>I62+I63+I64</f>
        <v>0</v>
      </c>
      <c r="J61" s="4">
        <f>J62+J63+J64</f>
        <v>0</v>
      </c>
      <c r="K61" s="26">
        <v>0</v>
      </c>
      <c r="L61" s="4">
        <f>L62+L63+L64</f>
        <v>0</v>
      </c>
      <c r="M61" s="4">
        <f>M62+M63+M64</f>
        <v>0</v>
      </c>
      <c r="N61" s="26">
        <v>0</v>
      </c>
      <c r="O61" s="4">
        <f>O62+O63+O64</f>
        <v>0</v>
      </c>
      <c r="P61" s="4">
        <f>P62+P63+P64</f>
        <v>0</v>
      </c>
      <c r="Q61" s="26">
        <v>0</v>
      </c>
      <c r="R61" s="4">
        <f>R62+R63+R64</f>
        <v>0</v>
      </c>
      <c r="S61" s="4">
        <f>S62+S63+S64</f>
        <v>0</v>
      </c>
      <c r="T61" s="26">
        <v>0</v>
      </c>
      <c r="U61" s="4">
        <f>U62+U63+U64</f>
        <v>0</v>
      </c>
      <c r="V61" s="4">
        <f>V62+V63+V64</f>
        <v>0</v>
      </c>
      <c r="W61" s="26">
        <v>0</v>
      </c>
      <c r="X61" s="4">
        <f>X62+X63+X64</f>
        <v>0</v>
      </c>
      <c r="Y61" s="4">
        <f>Y62+Y63+Y64</f>
        <v>0</v>
      </c>
      <c r="Z61" s="26">
        <v>0</v>
      </c>
      <c r="AA61" s="4">
        <f>AA62+AA63+AA64</f>
        <v>0</v>
      </c>
      <c r="AB61" s="29"/>
      <c r="AC61" s="4"/>
      <c r="AD61" s="4">
        <f>AD62+AD63+AD64</f>
        <v>695</v>
      </c>
      <c r="AE61" s="4">
        <f>AE62+AE63+AE64</f>
        <v>0</v>
      </c>
      <c r="AF61" s="4">
        <v>0</v>
      </c>
      <c r="AG61" s="4">
        <f>AG62+AG63+AG64</f>
        <v>0</v>
      </c>
      <c r="AH61" s="4">
        <f>AH62+AH63+AH64</f>
        <v>0</v>
      </c>
      <c r="AI61" s="4">
        <v>0</v>
      </c>
      <c r="AJ61" s="4">
        <f>AJ62+AJ63+AJ64</f>
        <v>0</v>
      </c>
      <c r="AK61" s="29"/>
      <c r="AL61" s="29"/>
      <c r="AM61" s="4">
        <f>AM62+AM63+AM64</f>
        <v>0</v>
      </c>
      <c r="AN61" s="4">
        <f>AN62+AN63+AN64</f>
        <v>0</v>
      </c>
      <c r="AO61" s="4">
        <f>AO62+AO63+AO64</f>
        <v>0</v>
      </c>
      <c r="AP61" s="4">
        <f>AP62+AP63+AP64</f>
        <v>0</v>
      </c>
      <c r="AQ61" s="29"/>
      <c r="AR61" s="29"/>
      <c r="AS61" s="82" t="s">
        <v>91</v>
      </c>
      <c r="AT61" s="30"/>
    </row>
    <row r="62" spans="1:46" s="27" customFormat="1" ht="25.5" customHeight="1">
      <c r="A62" s="162"/>
      <c r="B62" s="131"/>
      <c r="C62" s="97"/>
      <c r="D62" s="80"/>
      <c r="E62" s="15" t="s">
        <v>21</v>
      </c>
      <c r="F62" s="9">
        <f t="shared" si="37"/>
        <v>0</v>
      </c>
      <c r="G62" s="9">
        <f t="shared" si="37"/>
        <v>0</v>
      </c>
      <c r="H62" s="6">
        <v>0</v>
      </c>
      <c r="I62" s="5">
        <v>0</v>
      </c>
      <c r="J62" s="5">
        <v>0</v>
      </c>
      <c r="K62" s="26">
        <v>0</v>
      </c>
      <c r="L62" s="5">
        <v>0</v>
      </c>
      <c r="M62" s="5">
        <v>0</v>
      </c>
      <c r="N62" s="26">
        <v>0</v>
      </c>
      <c r="O62" s="5">
        <v>0</v>
      </c>
      <c r="P62" s="5">
        <v>0</v>
      </c>
      <c r="Q62" s="26">
        <v>0</v>
      </c>
      <c r="R62" s="5">
        <v>0</v>
      </c>
      <c r="S62" s="5">
        <v>0</v>
      </c>
      <c r="T62" s="26">
        <v>0</v>
      </c>
      <c r="U62" s="5">
        <v>0</v>
      </c>
      <c r="V62" s="5">
        <v>0</v>
      </c>
      <c r="W62" s="26">
        <v>0</v>
      </c>
      <c r="X62" s="5">
        <v>0</v>
      </c>
      <c r="Y62" s="5">
        <v>0</v>
      </c>
      <c r="Z62" s="26">
        <v>0</v>
      </c>
      <c r="AA62" s="5">
        <v>0</v>
      </c>
      <c r="AB62" s="29"/>
      <c r="AC62" s="29"/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29"/>
      <c r="AL62" s="29"/>
      <c r="AM62" s="5">
        <v>0</v>
      </c>
      <c r="AN62" s="5">
        <v>0</v>
      </c>
      <c r="AO62" s="5">
        <v>0</v>
      </c>
      <c r="AP62" s="5">
        <v>0</v>
      </c>
      <c r="AQ62" s="29"/>
      <c r="AR62" s="29"/>
      <c r="AS62" s="83"/>
      <c r="AT62" s="30"/>
    </row>
    <row r="63" spans="1:46" s="27" customFormat="1" ht="25.5" customHeight="1">
      <c r="A63" s="162"/>
      <c r="B63" s="131"/>
      <c r="C63" s="97"/>
      <c r="D63" s="80"/>
      <c r="E63" s="15" t="s">
        <v>22</v>
      </c>
      <c r="F63" s="9">
        <f t="shared" si="37"/>
        <v>486.5</v>
      </c>
      <c r="G63" s="9">
        <f t="shared" si="37"/>
        <v>0</v>
      </c>
      <c r="H63" s="6">
        <v>0</v>
      </c>
      <c r="I63" s="5">
        <v>0</v>
      </c>
      <c r="J63" s="5">
        <v>0</v>
      </c>
      <c r="K63" s="26">
        <v>0</v>
      </c>
      <c r="L63" s="5">
        <v>0</v>
      </c>
      <c r="M63" s="5">
        <v>0</v>
      </c>
      <c r="N63" s="26">
        <v>0</v>
      </c>
      <c r="O63" s="5">
        <v>0</v>
      </c>
      <c r="P63" s="5">
        <v>0</v>
      </c>
      <c r="Q63" s="26">
        <v>0</v>
      </c>
      <c r="R63" s="5">
        <v>0</v>
      </c>
      <c r="S63" s="5">
        <v>0</v>
      </c>
      <c r="T63" s="26">
        <v>0</v>
      </c>
      <c r="U63" s="5">
        <v>0</v>
      </c>
      <c r="V63" s="5">
        <v>0</v>
      </c>
      <c r="W63" s="26">
        <v>0</v>
      </c>
      <c r="X63" s="5">
        <v>0</v>
      </c>
      <c r="Y63" s="5">
        <v>0</v>
      </c>
      <c r="Z63" s="26">
        <v>0</v>
      </c>
      <c r="AA63" s="5">
        <v>0</v>
      </c>
      <c r="AB63" s="29"/>
      <c r="AC63" s="29"/>
      <c r="AD63" s="5">
        <v>486.5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29"/>
      <c r="AL63" s="29"/>
      <c r="AM63" s="5">
        <v>0</v>
      </c>
      <c r="AN63" s="5">
        <v>0</v>
      </c>
      <c r="AO63" s="5">
        <v>0</v>
      </c>
      <c r="AP63" s="5">
        <v>0</v>
      </c>
      <c r="AQ63" s="29"/>
      <c r="AR63" s="29"/>
      <c r="AS63" s="83"/>
      <c r="AT63" s="30"/>
    </row>
    <row r="64" spans="1:46" s="27" customFormat="1" ht="25.5" customHeight="1">
      <c r="A64" s="162"/>
      <c r="B64" s="131"/>
      <c r="C64" s="97"/>
      <c r="D64" s="80"/>
      <c r="E64" s="15" t="s">
        <v>23</v>
      </c>
      <c r="F64" s="9">
        <f t="shared" si="37"/>
        <v>208.5</v>
      </c>
      <c r="G64" s="9">
        <f t="shared" si="37"/>
        <v>0</v>
      </c>
      <c r="H64" s="6">
        <v>0</v>
      </c>
      <c r="I64" s="5">
        <v>0</v>
      </c>
      <c r="J64" s="5">
        <v>0</v>
      </c>
      <c r="K64" s="26">
        <v>0</v>
      </c>
      <c r="L64" s="5">
        <v>0</v>
      </c>
      <c r="M64" s="5">
        <v>0</v>
      </c>
      <c r="N64" s="26">
        <v>0</v>
      </c>
      <c r="O64" s="5">
        <v>0</v>
      </c>
      <c r="P64" s="5">
        <v>0</v>
      </c>
      <c r="Q64" s="26">
        <v>0</v>
      </c>
      <c r="R64" s="5">
        <v>0</v>
      </c>
      <c r="S64" s="5">
        <v>0</v>
      </c>
      <c r="T64" s="26">
        <v>0</v>
      </c>
      <c r="U64" s="5">
        <v>0</v>
      </c>
      <c r="V64" s="5">
        <v>0</v>
      </c>
      <c r="W64" s="26">
        <v>0</v>
      </c>
      <c r="X64" s="5">
        <v>0</v>
      </c>
      <c r="Y64" s="5">
        <v>0</v>
      </c>
      <c r="Z64" s="26">
        <v>0</v>
      </c>
      <c r="AA64" s="5">
        <v>0</v>
      </c>
      <c r="AB64" s="29"/>
      <c r="AC64" s="4"/>
      <c r="AD64" s="5">
        <v>208.5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29"/>
      <c r="AL64" s="29"/>
      <c r="AM64" s="5">
        <v>0</v>
      </c>
      <c r="AN64" s="5">
        <v>0</v>
      </c>
      <c r="AO64" s="5">
        <v>0</v>
      </c>
      <c r="AP64" s="5">
        <v>0</v>
      </c>
      <c r="AQ64" s="29"/>
      <c r="AR64" s="29"/>
      <c r="AS64" s="83"/>
      <c r="AT64" s="30"/>
    </row>
    <row r="65" spans="1:46" s="27" customFormat="1" ht="36.75" customHeight="1">
      <c r="A65" s="163"/>
      <c r="B65" s="132"/>
      <c r="C65" s="97"/>
      <c r="D65" s="81"/>
      <c r="E65" s="15" t="s">
        <v>59</v>
      </c>
      <c r="F65" s="9">
        <v>0</v>
      </c>
      <c r="G65" s="9">
        <v>0</v>
      </c>
      <c r="H65" s="9">
        <v>0</v>
      </c>
      <c r="I65" s="7">
        <v>0</v>
      </c>
      <c r="J65" s="7">
        <v>0</v>
      </c>
      <c r="K65" s="26">
        <v>0</v>
      </c>
      <c r="L65" s="7">
        <v>0</v>
      </c>
      <c r="M65" s="7">
        <v>0</v>
      </c>
      <c r="N65" s="26">
        <v>0</v>
      </c>
      <c r="O65" s="7">
        <v>0</v>
      </c>
      <c r="P65" s="7">
        <v>0</v>
      </c>
      <c r="Q65" s="26">
        <v>0</v>
      </c>
      <c r="R65" s="7">
        <v>0</v>
      </c>
      <c r="S65" s="7">
        <v>0</v>
      </c>
      <c r="T65" s="26">
        <v>0</v>
      </c>
      <c r="U65" s="7">
        <v>0</v>
      </c>
      <c r="V65" s="7">
        <v>0</v>
      </c>
      <c r="W65" s="26">
        <v>0</v>
      </c>
      <c r="X65" s="7">
        <v>0</v>
      </c>
      <c r="Y65" s="7">
        <v>0</v>
      </c>
      <c r="Z65" s="26">
        <v>0</v>
      </c>
      <c r="AA65" s="7">
        <v>0</v>
      </c>
      <c r="AB65" s="9"/>
      <c r="AC65" s="9"/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9"/>
      <c r="AL65" s="9"/>
      <c r="AM65" s="7">
        <v>0</v>
      </c>
      <c r="AN65" s="7">
        <v>0</v>
      </c>
      <c r="AO65" s="7">
        <v>0</v>
      </c>
      <c r="AP65" s="7">
        <v>0</v>
      </c>
      <c r="AQ65" s="9"/>
      <c r="AR65" s="9"/>
      <c r="AS65" s="84"/>
      <c r="AT65" s="55"/>
    </row>
    <row r="66" spans="1:46" s="12" customFormat="1" ht="54" customHeight="1" hidden="1">
      <c r="A66" s="111"/>
      <c r="B66" s="144"/>
      <c r="C66" s="82"/>
      <c r="D66" s="97"/>
      <c r="E66" s="14"/>
      <c r="F66" s="9"/>
      <c r="G66" s="9"/>
      <c r="H66" s="6"/>
      <c r="I66" s="4"/>
      <c r="J66" s="4"/>
      <c r="K66" s="26" t="e">
        <f>J66/I66*100</f>
        <v>#DIV/0!</v>
      </c>
      <c r="L66" s="4"/>
      <c r="M66" s="4"/>
      <c r="N66" s="4"/>
      <c r="O66" s="4"/>
      <c r="P66" s="4"/>
      <c r="Q66" s="4"/>
      <c r="R66" s="7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82"/>
      <c r="AT66" s="98"/>
    </row>
    <row r="67" spans="1:46" s="12" customFormat="1" ht="30.75" customHeight="1" hidden="1">
      <c r="A67" s="114"/>
      <c r="B67" s="145"/>
      <c r="C67" s="83"/>
      <c r="D67" s="97"/>
      <c r="E67" s="15"/>
      <c r="F67" s="9"/>
      <c r="G67" s="9"/>
      <c r="H67" s="6"/>
      <c r="I67" s="5"/>
      <c r="J67" s="5"/>
      <c r="K67" s="26" t="e">
        <f>J67/I67*100</f>
        <v>#DIV/0!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/>
      <c r="AQ67" s="4"/>
      <c r="AR67" s="4"/>
      <c r="AS67" s="83"/>
      <c r="AT67" s="99"/>
    </row>
    <row r="68" spans="1:46" s="13" customFormat="1" ht="39.75" customHeight="1" hidden="1">
      <c r="A68" s="114"/>
      <c r="B68" s="145"/>
      <c r="C68" s="83"/>
      <c r="D68" s="97"/>
      <c r="E68" s="15"/>
      <c r="F68" s="9"/>
      <c r="G68" s="9"/>
      <c r="H68" s="6"/>
      <c r="I68" s="5"/>
      <c r="J68" s="5"/>
      <c r="K68" s="26" t="e">
        <f>J68/I68*100</f>
        <v>#DIV/0!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83"/>
      <c r="AT68" s="99"/>
    </row>
    <row r="69" spans="1:46" s="13" customFormat="1" ht="42.75" customHeight="1" hidden="1">
      <c r="A69" s="114"/>
      <c r="B69" s="145"/>
      <c r="C69" s="83"/>
      <c r="D69" s="97"/>
      <c r="E69" s="15"/>
      <c r="F69" s="9"/>
      <c r="G69" s="9"/>
      <c r="H69" s="6"/>
      <c r="I69" s="5"/>
      <c r="J69" s="5"/>
      <c r="K69" s="26" t="e">
        <f>J69/I69*100</f>
        <v>#DIV/0!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7"/>
      <c r="AB69" s="5"/>
      <c r="AC69" s="5"/>
      <c r="AD69" s="7"/>
      <c r="AE69" s="5"/>
      <c r="AF69" s="5"/>
      <c r="AG69" s="7"/>
      <c r="AH69" s="5"/>
      <c r="AI69" s="5"/>
      <c r="AJ69" s="7"/>
      <c r="AK69" s="5"/>
      <c r="AL69" s="5"/>
      <c r="AM69" s="7"/>
      <c r="AN69" s="5"/>
      <c r="AO69" s="5"/>
      <c r="AP69" s="7"/>
      <c r="AQ69" s="5"/>
      <c r="AR69" s="5"/>
      <c r="AS69" s="84"/>
      <c r="AT69" s="100"/>
    </row>
    <row r="70" spans="1:46" s="13" customFormat="1" ht="42.75" customHeight="1" hidden="1">
      <c r="A70" s="115"/>
      <c r="B70" s="146"/>
      <c r="C70" s="84"/>
      <c r="D70" s="1"/>
      <c r="E70" s="15"/>
      <c r="F70" s="9"/>
      <c r="G70" s="9"/>
      <c r="H70" s="9"/>
      <c r="I70" s="9"/>
      <c r="J70" s="9"/>
      <c r="K70" s="26" t="e">
        <f>J70/I70*100</f>
        <v>#DIV/0!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48"/>
      <c r="AT70" s="51"/>
    </row>
    <row r="71" spans="1:46" s="12" customFormat="1" ht="66" customHeight="1" hidden="1">
      <c r="A71" s="111"/>
      <c r="B71" s="144"/>
      <c r="C71" s="82"/>
      <c r="D71" s="97"/>
      <c r="E71" s="14"/>
      <c r="F71" s="9"/>
      <c r="G71" s="9"/>
      <c r="H71" s="9"/>
      <c r="I71" s="4"/>
      <c r="J71" s="4"/>
      <c r="K71" s="26" t="e">
        <f aca="true" t="shared" si="38" ref="K71:K105">J71/I71*100</f>
        <v>#DIV/0!</v>
      </c>
      <c r="L71" s="4"/>
      <c r="M71" s="4"/>
      <c r="N71" s="4"/>
      <c r="O71" s="4"/>
      <c r="P71" s="4"/>
      <c r="Q71" s="4"/>
      <c r="R71" s="76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147"/>
      <c r="AT71" s="98"/>
    </row>
    <row r="72" spans="1:46" s="12" customFormat="1" ht="40.5" customHeight="1" hidden="1">
      <c r="A72" s="114"/>
      <c r="B72" s="145"/>
      <c r="C72" s="83"/>
      <c r="D72" s="97"/>
      <c r="E72" s="15"/>
      <c r="F72" s="9"/>
      <c r="G72" s="9"/>
      <c r="H72" s="9"/>
      <c r="I72" s="5"/>
      <c r="J72" s="5"/>
      <c r="K72" s="26" t="e">
        <f t="shared" si="38"/>
        <v>#DIV/0!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4"/>
      <c r="AR72" s="4"/>
      <c r="AS72" s="148"/>
      <c r="AT72" s="99"/>
    </row>
    <row r="73" spans="1:46" s="13" customFormat="1" ht="36" customHeight="1" hidden="1">
      <c r="A73" s="114"/>
      <c r="B73" s="145"/>
      <c r="C73" s="83"/>
      <c r="D73" s="97"/>
      <c r="E73" s="15"/>
      <c r="F73" s="9"/>
      <c r="G73" s="9"/>
      <c r="H73" s="9"/>
      <c r="I73" s="5"/>
      <c r="J73" s="5"/>
      <c r="K73" s="26" t="e">
        <f t="shared" si="38"/>
        <v>#DIV/0!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148"/>
      <c r="AT73" s="99"/>
    </row>
    <row r="74" spans="1:46" s="13" customFormat="1" ht="25.5" customHeight="1" hidden="1">
      <c r="A74" s="114"/>
      <c r="B74" s="145"/>
      <c r="C74" s="83"/>
      <c r="D74" s="97"/>
      <c r="E74" s="15"/>
      <c r="F74" s="9"/>
      <c r="G74" s="9"/>
      <c r="H74" s="9"/>
      <c r="I74" s="5"/>
      <c r="J74" s="5"/>
      <c r="K74" s="26" t="e">
        <f t="shared" si="38"/>
        <v>#DIV/0!</v>
      </c>
      <c r="L74" s="5"/>
      <c r="M74" s="5"/>
      <c r="N74" s="5"/>
      <c r="O74" s="5"/>
      <c r="P74" s="5"/>
      <c r="Q74" s="5"/>
      <c r="R74" s="77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149"/>
      <c r="AT74" s="100"/>
    </row>
    <row r="75" spans="1:46" s="13" customFormat="1" ht="40.5" customHeight="1" hidden="1">
      <c r="A75" s="115"/>
      <c r="B75" s="146"/>
      <c r="C75" s="84"/>
      <c r="D75" s="47"/>
      <c r="E75" s="15"/>
      <c r="F75" s="9"/>
      <c r="G75" s="9"/>
      <c r="H75" s="9"/>
      <c r="I75" s="9"/>
      <c r="J75" s="9"/>
      <c r="K75" s="26" t="e">
        <f t="shared" si="38"/>
        <v>#DIV/0!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5"/>
      <c r="AR75" s="5"/>
      <c r="AS75" s="52"/>
      <c r="AT75" s="51"/>
    </row>
    <row r="76" spans="1:46" s="12" customFormat="1" ht="25.5" customHeight="1" hidden="1">
      <c r="A76" s="129"/>
      <c r="B76" s="159"/>
      <c r="C76" s="97"/>
      <c r="D76" s="85"/>
      <c r="E76" s="14"/>
      <c r="F76" s="9"/>
      <c r="G76" s="9"/>
      <c r="H76" s="9"/>
      <c r="I76" s="4"/>
      <c r="J76" s="4"/>
      <c r="K76" s="26" t="e">
        <f t="shared" si="38"/>
        <v>#DIV/0!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82"/>
      <c r="AT76" s="91"/>
    </row>
    <row r="77" spans="1:46" s="12" customFormat="1" ht="25.5" customHeight="1" hidden="1">
      <c r="A77" s="129"/>
      <c r="B77" s="159"/>
      <c r="C77" s="97"/>
      <c r="D77" s="86"/>
      <c r="E77" s="15"/>
      <c r="F77" s="9"/>
      <c r="G77" s="9"/>
      <c r="H77" s="9"/>
      <c r="I77" s="5"/>
      <c r="J77" s="5"/>
      <c r="K77" s="26" t="e">
        <f t="shared" si="38"/>
        <v>#DIV/0!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83"/>
      <c r="AT77" s="92"/>
    </row>
    <row r="78" spans="1:46" s="13" customFormat="1" ht="25.5" customHeight="1" hidden="1">
      <c r="A78" s="129"/>
      <c r="B78" s="159"/>
      <c r="C78" s="97"/>
      <c r="D78" s="86"/>
      <c r="E78" s="15"/>
      <c r="F78" s="9"/>
      <c r="G78" s="9"/>
      <c r="H78" s="9"/>
      <c r="I78" s="5"/>
      <c r="J78" s="5"/>
      <c r="K78" s="26" t="e">
        <f t="shared" si="38"/>
        <v>#DIV/0!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83"/>
      <c r="AT78" s="92"/>
    </row>
    <row r="79" spans="1:46" s="13" customFormat="1" ht="25.5" customHeight="1" hidden="1">
      <c r="A79" s="129"/>
      <c r="B79" s="159"/>
      <c r="C79" s="97"/>
      <c r="D79" s="87"/>
      <c r="E79" s="15"/>
      <c r="F79" s="9"/>
      <c r="G79" s="9"/>
      <c r="H79" s="9"/>
      <c r="I79" s="5"/>
      <c r="J79" s="5"/>
      <c r="K79" s="26" t="e">
        <f t="shared" si="38"/>
        <v>#DIV/0!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84"/>
      <c r="AT79" s="93"/>
    </row>
    <row r="80" spans="1:46" s="13" customFormat="1" ht="39.75" customHeight="1" hidden="1">
      <c r="A80" s="129"/>
      <c r="B80" s="159"/>
      <c r="C80" s="97"/>
      <c r="D80" s="56"/>
      <c r="E80" s="15"/>
      <c r="F80" s="9"/>
      <c r="G80" s="9"/>
      <c r="H80" s="9"/>
      <c r="I80" s="9"/>
      <c r="J80" s="9"/>
      <c r="K80" s="26" t="e">
        <f t="shared" si="38"/>
        <v>#DIV/0!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5"/>
      <c r="AR80" s="5"/>
      <c r="AS80" s="49"/>
      <c r="AT80" s="50"/>
    </row>
    <row r="81" spans="1:46" s="12" customFormat="1" ht="25.5" customHeight="1" hidden="1">
      <c r="A81" s="129"/>
      <c r="B81" s="159"/>
      <c r="C81" s="97"/>
      <c r="D81" s="85"/>
      <c r="E81" s="88"/>
      <c r="F81" s="9"/>
      <c r="G81" s="9"/>
      <c r="H81" s="9"/>
      <c r="I81" s="9"/>
      <c r="J81" s="9"/>
      <c r="K81" s="26" t="e">
        <f t="shared" si="38"/>
        <v>#DIV/0!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4"/>
      <c r="AR81" s="4"/>
      <c r="AS81" s="82"/>
      <c r="AT81" s="91"/>
    </row>
    <row r="82" spans="1:46" s="12" customFormat="1" ht="25.5" customHeight="1" hidden="1">
      <c r="A82" s="129"/>
      <c r="B82" s="159"/>
      <c r="C82" s="97"/>
      <c r="D82" s="86"/>
      <c r="E82" s="89"/>
      <c r="F82" s="9"/>
      <c r="G82" s="9"/>
      <c r="H82" s="9"/>
      <c r="I82" s="9"/>
      <c r="J82" s="9"/>
      <c r="K82" s="26" t="e">
        <f t="shared" si="38"/>
        <v>#DIV/0!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5"/>
      <c r="AR82" s="5"/>
      <c r="AS82" s="83"/>
      <c r="AT82" s="92"/>
    </row>
    <row r="83" spans="1:46" s="13" customFormat="1" ht="25.5" customHeight="1" hidden="1">
      <c r="A83" s="129"/>
      <c r="B83" s="159"/>
      <c r="C83" s="97"/>
      <c r="D83" s="86"/>
      <c r="E83" s="89"/>
      <c r="F83" s="9"/>
      <c r="G83" s="9"/>
      <c r="H83" s="9"/>
      <c r="I83" s="9"/>
      <c r="J83" s="9"/>
      <c r="K83" s="26" t="e">
        <f t="shared" si="38"/>
        <v>#DIV/0!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5"/>
      <c r="AR83" s="5"/>
      <c r="AS83" s="83"/>
      <c r="AT83" s="92"/>
    </row>
    <row r="84" spans="1:46" s="13" customFormat="1" ht="25.5" customHeight="1" hidden="1">
      <c r="A84" s="129"/>
      <c r="B84" s="159"/>
      <c r="C84" s="97"/>
      <c r="D84" s="87"/>
      <c r="E84" s="89"/>
      <c r="F84" s="9"/>
      <c r="G84" s="9"/>
      <c r="H84" s="9"/>
      <c r="I84" s="9"/>
      <c r="J84" s="9"/>
      <c r="K84" s="26" t="e">
        <f t="shared" si="38"/>
        <v>#DIV/0!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5"/>
      <c r="AR84" s="5"/>
      <c r="AS84" s="83"/>
      <c r="AT84" s="92"/>
    </row>
    <row r="85" spans="1:46" s="13" customFormat="1" ht="39.75" customHeight="1" hidden="1">
      <c r="A85" s="129"/>
      <c r="B85" s="159"/>
      <c r="C85" s="97"/>
      <c r="D85" s="56"/>
      <c r="E85" s="90"/>
      <c r="F85" s="9"/>
      <c r="G85" s="9"/>
      <c r="H85" s="9"/>
      <c r="I85" s="9"/>
      <c r="J85" s="9"/>
      <c r="K85" s="26" t="e">
        <f t="shared" si="38"/>
        <v>#DIV/0!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5"/>
      <c r="AR85" s="5"/>
      <c r="AS85" s="84"/>
      <c r="AT85" s="93"/>
    </row>
    <row r="86" spans="1:46" s="31" customFormat="1" ht="30" customHeight="1">
      <c r="A86" s="150" t="s">
        <v>24</v>
      </c>
      <c r="B86" s="151"/>
      <c r="C86" s="151"/>
      <c r="D86" s="152"/>
      <c r="E86" s="14" t="s">
        <v>20</v>
      </c>
      <c r="F86" s="26">
        <f aca="true" t="shared" si="39" ref="F86:G90">F6+F46</f>
        <v>280093.9</v>
      </c>
      <c r="G86" s="26">
        <f t="shared" si="39"/>
        <v>124306.30000000002</v>
      </c>
      <c r="H86" s="26">
        <f>G86/F86*100</f>
        <v>44.380223917764724</v>
      </c>
      <c r="I86" s="26">
        <f>I6+I46</f>
        <v>4591.3</v>
      </c>
      <c r="J86" s="26">
        <f>J6+J46</f>
        <v>3657.3999999999996</v>
      </c>
      <c r="K86" s="26">
        <f t="shared" si="38"/>
        <v>79.65935573802626</v>
      </c>
      <c r="L86" s="26">
        <f aca="true" t="shared" si="40" ref="L86:M90">L6+L46</f>
        <v>23412.3</v>
      </c>
      <c r="M86" s="26">
        <f t="shared" si="40"/>
        <v>21806.399999999998</v>
      </c>
      <c r="N86" s="26">
        <f>M86/L86*100</f>
        <v>93.14078497200188</v>
      </c>
      <c r="O86" s="26">
        <f aca="true" t="shared" si="41" ref="O86:P90">O6+O46</f>
        <v>19138</v>
      </c>
      <c r="P86" s="26">
        <f t="shared" si="41"/>
        <v>16799.5</v>
      </c>
      <c r="Q86" s="26">
        <f>P86/O86*100</f>
        <v>87.78085484376633</v>
      </c>
      <c r="R86" s="26">
        <f aca="true" t="shared" si="42" ref="R86:S90">R6+R46</f>
        <v>25098.3</v>
      </c>
      <c r="S86" s="26">
        <f t="shared" si="42"/>
        <v>25380.399999999998</v>
      </c>
      <c r="T86" s="26">
        <f>S86/R86*100</f>
        <v>101.12398050864002</v>
      </c>
      <c r="U86" s="26">
        <f aca="true" t="shared" si="43" ref="U86:V90">U6+U46</f>
        <v>29253.8</v>
      </c>
      <c r="V86" s="26">
        <f t="shared" si="43"/>
        <v>27762</v>
      </c>
      <c r="W86" s="26">
        <f>V86/U86*100</f>
        <v>94.90049156007083</v>
      </c>
      <c r="X86" s="26">
        <f aca="true" t="shared" si="44" ref="X86:Y90">X6+X46</f>
        <v>28825.8</v>
      </c>
      <c r="Y86" s="26">
        <f t="shared" si="44"/>
        <v>28900.6</v>
      </c>
      <c r="Z86" s="26">
        <f>Y86/X86*100</f>
        <v>100.25948976264318</v>
      </c>
      <c r="AA86" s="26">
        <f>AA6+AA46</f>
        <v>23151</v>
      </c>
      <c r="AB86" s="26">
        <f>AB6+AB46+AB61</f>
        <v>0</v>
      </c>
      <c r="AC86" s="26">
        <v>0</v>
      </c>
      <c r="AD86" s="26">
        <f>AD6+AD46</f>
        <v>14928</v>
      </c>
      <c r="AE86" s="26">
        <f>AE6+AE46+AE61</f>
        <v>0</v>
      </c>
      <c r="AF86" s="26">
        <v>0</v>
      </c>
      <c r="AG86" s="26">
        <f aca="true" t="shared" si="45" ref="AG86:AP86">AG6+AG46</f>
        <v>15046.1</v>
      </c>
      <c r="AH86" s="26">
        <f t="shared" si="45"/>
        <v>0</v>
      </c>
      <c r="AI86" s="26">
        <f t="shared" si="45"/>
        <v>0</v>
      </c>
      <c r="AJ86" s="26">
        <f t="shared" si="45"/>
        <v>21611.4</v>
      </c>
      <c r="AK86" s="26">
        <f t="shared" si="45"/>
        <v>0</v>
      </c>
      <c r="AL86" s="26">
        <f t="shared" si="45"/>
        <v>0</v>
      </c>
      <c r="AM86" s="26">
        <f t="shared" si="45"/>
        <v>20025.700000000004</v>
      </c>
      <c r="AN86" s="26">
        <f t="shared" si="45"/>
        <v>0</v>
      </c>
      <c r="AO86" s="26">
        <f t="shared" si="45"/>
        <v>0</v>
      </c>
      <c r="AP86" s="26">
        <f t="shared" si="45"/>
        <v>55012.2</v>
      </c>
      <c r="AQ86" s="26">
        <f>AQ6+AQ46+AQ61</f>
        <v>0</v>
      </c>
      <c r="AR86" s="26">
        <v>0</v>
      </c>
      <c r="AS86" s="30"/>
      <c r="AT86" s="30"/>
    </row>
    <row r="87" spans="1:46" s="31" customFormat="1" ht="30" customHeight="1">
      <c r="A87" s="153"/>
      <c r="B87" s="154"/>
      <c r="C87" s="154"/>
      <c r="D87" s="155"/>
      <c r="E87" s="28" t="s">
        <v>21</v>
      </c>
      <c r="F87" s="26">
        <f t="shared" si="39"/>
        <v>67.2</v>
      </c>
      <c r="G87" s="26">
        <f t="shared" si="39"/>
        <v>67.2</v>
      </c>
      <c r="H87" s="26">
        <f>G87/F87*100</f>
        <v>100</v>
      </c>
      <c r="I87" s="26">
        <f aca="true" t="shared" si="46" ref="I87:J90">I7+I47</f>
        <v>0</v>
      </c>
      <c r="J87" s="26">
        <f t="shared" si="46"/>
        <v>0</v>
      </c>
      <c r="K87" s="26">
        <v>0</v>
      </c>
      <c r="L87" s="26">
        <f t="shared" si="40"/>
        <v>0</v>
      </c>
      <c r="M87" s="26">
        <f t="shared" si="40"/>
        <v>0</v>
      </c>
      <c r="N87" s="26">
        <v>0</v>
      </c>
      <c r="O87" s="26">
        <f t="shared" si="41"/>
        <v>0</v>
      </c>
      <c r="P87" s="26">
        <f t="shared" si="41"/>
        <v>0</v>
      </c>
      <c r="Q87" s="26">
        <v>0</v>
      </c>
      <c r="R87" s="26">
        <f t="shared" si="42"/>
        <v>0</v>
      </c>
      <c r="S87" s="26">
        <f t="shared" si="42"/>
        <v>0</v>
      </c>
      <c r="T87" s="26">
        <v>0</v>
      </c>
      <c r="U87" s="26">
        <f t="shared" si="43"/>
        <v>0</v>
      </c>
      <c r="V87" s="26">
        <f t="shared" si="43"/>
        <v>0</v>
      </c>
      <c r="W87" s="26">
        <v>0</v>
      </c>
      <c r="X87" s="26">
        <f t="shared" si="44"/>
        <v>67.2</v>
      </c>
      <c r="Y87" s="26">
        <f t="shared" si="44"/>
        <v>67.2</v>
      </c>
      <c r="Z87" s="26">
        <f>Y87/X87*100</f>
        <v>100</v>
      </c>
      <c r="AA87" s="26">
        <f>AA7+AA47</f>
        <v>0</v>
      </c>
      <c r="AB87" s="26">
        <f>AB7+AB47+AB62</f>
        <v>0</v>
      </c>
      <c r="AC87" s="26">
        <v>0</v>
      </c>
      <c r="AD87" s="26">
        <f>AD7+AD47</f>
        <v>0</v>
      </c>
      <c r="AE87" s="26">
        <f>AE7+AE47+AE62</f>
        <v>0</v>
      </c>
      <c r="AF87" s="26">
        <v>0</v>
      </c>
      <c r="AG87" s="26">
        <f aca="true" t="shared" si="47" ref="AG87:AP87">AG7+AG47</f>
        <v>0</v>
      </c>
      <c r="AH87" s="26">
        <f t="shared" si="47"/>
        <v>0</v>
      </c>
      <c r="AI87" s="26">
        <f t="shared" si="47"/>
        <v>0</v>
      </c>
      <c r="AJ87" s="26">
        <f t="shared" si="47"/>
        <v>0</v>
      </c>
      <c r="AK87" s="26">
        <f t="shared" si="47"/>
        <v>0</v>
      </c>
      <c r="AL87" s="26">
        <f t="shared" si="47"/>
        <v>0</v>
      </c>
      <c r="AM87" s="26">
        <f t="shared" si="47"/>
        <v>0</v>
      </c>
      <c r="AN87" s="26">
        <f t="shared" si="47"/>
        <v>0</v>
      </c>
      <c r="AO87" s="26">
        <f t="shared" si="47"/>
        <v>0</v>
      </c>
      <c r="AP87" s="26">
        <f t="shared" si="47"/>
        <v>0</v>
      </c>
      <c r="AQ87" s="26">
        <f>AQ7+AQ47+AQ62</f>
        <v>0</v>
      </c>
      <c r="AR87" s="26">
        <v>0</v>
      </c>
      <c r="AS87" s="30"/>
      <c r="AT87" s="30"/>
    </row>
    <row r="88" spans="1:46" s="31" customFormat="1" ht="30" customHeight="1">
      <c r="A88" s="153"/>
      <c r="B88" s="154"/>
      <c r="C88" s="154"/>
      <c r="D88" s="155"/>
      <c r="E88" s="28" t="s">
        <v>25</v>
      </c>
      <c r="F88" s="26">
        <f t="shared" si="39"/>
        <v>2188.2000000000003</v>
      </c>
      <c r="G88" s="26">
        <f t="shared" si="39"/>
        <v>946.6</v>
      </c>
      <c r="H88" s="26">
        <f>G88/F88*100</f>
        <v>43.25929988118087</v>
      </c>
      <c r="I88" s="26">
        <f t="shared" si="46"/>
        <v>0</v>
      </c>
      <c r="J88" s="26">
        <f t="shared" si="46"/>
        <v>0</v>
      </c>
      <c r="K88" s="26">
        <v>0</v>
      </c>
      <c r="L88" s="26">
        <f t="shared" si="40"/>
        <v>156.3</v>
      </c>
      <c r="M88" s="26">
        <f t="shared" si="40"/>
        <v>8.7</v>
      </c>
      <c r="N88" s="26">
        <v>0</v>
      </c>
      <c r="O88" s="26">
        <f t="shared" si="41"/>
        <v>498.20000000000005</v>
      </c>
      <c r="P88" s="26">
        <f t="shared" si="41"/>
        <v>8.6</v>
      </c>
      <c r="Q88" s="26">
        <f>P88/O88*100</f>
        <v>1.7262143717382574</v>
      </c>
      <c r="R88" s="26">
        <f t="shared" si="42"/>
        <v>58.70000000000002</v>
      </c>
      <c r="S88" s="26">
        <f t="shared" si="42"/>
        <v>541</v>
      </c>
      <c r="T88" s="26">
        <f>S88/R88*100</f>
        <v>921.6354344122655</v>
      </c>
      <c r="U88" s="26">
        <f t="shared" si="43"/>
        <v>571.5</v>
      </c>
      <c r="V88" s="26">
        <f t="shared" si="43"/>
        <v>167.5</v>
      </c>
      <c r="W88" s="26">
        <f>V88/U88*100</f>
        <v>29.308836395450566</v>
      </c>
      <c r="X88" s="26">
        <f t="shared" si="44"/>
        <v>162.1</v>
      </c>
      <c r="Y88" s="26">
        <f t="shared" si="44"/>
        <v>220.8</v>
      </c>
      <c r="Z88" s="26">
        <f>Y88/X88*100</f>
        <v>136.2122146822949</v>
      </c>
      <c r="AA88" s="26">
        <f>AA8+AA48</f>
        <v>8.7</v>
      </c>
      <c r="AB88" s="26">
        <f>AB8+AB48+AB63</f>
        <v>0</v>
      </c>
      <c r="AC88" s="26">
        <v>0</v>
      </c>
      <c r="AD88" s="26">
        <f>AD8+AD48</f>
        <v>519.6</v>
      </c>
      <c r="AE88" s="26">
        <f>AE8+AE48+AE63</f>
        <v>0</v>
      </c>
      <c r="AF88" s="26">
        <v>0</v>
      </c>
      <c r="AG88" s="26">
        <f aca="true" t="shared" si="48" ref="AG88:AP88">AG8+AG48</f>
        <v>8.7</v>
      </c>
      <c r="AH88" s="26">
        <f t="shared" si="48"/>
        <v>0</v>
      </c>
      <c r="AI88" s="26">
        <f t="shared" si="48"/>
        <v>0</v>
      </c>
      <c r="AJ88" s="26">
        <f t="shared" si="48"/>
        <v>58.7</v>
      </c>
      <c r="AK88" s="26">
        <f t="shared" si="48"/>
        <v>0</v>
      </c>
      <c r="AL88" s="26">
        <f t="shared" si="48"/>
        <v>0</v>
      </c>
      <c r="AM88" s="26">
        <f t="shared" si="48"/>
        <v>138.7</v>
      </c>
      <c r="AN88" s="26">
        <f t="shared" si="48"/>
        <v>0</v>
      </c>
      <c r="AO88" s="26">
        <f t="shared" si="48"/>
        <v>0</v>
      </c>
      <c r="AP88" s="26">
        <f t="shared" si="48"/>
        <v>7</v>
      </c>
      <c r="AQ88" s="26">
        <f>AQ8+AQ48+AQ63</f>
        <v>0</v>
      </c>
      <c r="AR88" s="26">
        <v>0</v>
      </c>
      <c r="AS88" s="30"/>
      <c r="AT88" s="30"/>
    </row>
    <row r="89" spans="1:46" s="31" customFormat="1" ht="30" customHeight="1">
      <c r="A89" s="153"/>
      <c r="B89" s="154"/>
      <c r="C89" s="154"/>
      <c r="D89" s="155"/>
      <c r="E89" s="28" t="s">
        <v>23</v>
      </c>
      <c r="F89" s="26">
        <f t="shared" si="39"/>
        <v>277838.5</v>
      </c>
      <c r="G89" s="26">
        <f t="shared" si="39"/>
        <v>123292.5</v>
      </c>
      <c r="H89" s="26">
        <f>G89/F89*100</f>
        <v>44.375599493950624</v>
      </c>
      <c r="I89" s="26">
        <f t="shared" si="46"/>
        <v>4591.3</v>
      </c>
      <c r="J89" s="26">
        <f t="shared" si="46"/>
        <v>3657.3999999999996</v>
      </c>
      <c r="K89" s="26">
        <f t="shared" si="38"/>
        <v>79.65935573802626</v>
      </c>
      <c r="L89" s="26">
        <f t="shared" si="40"/>
        <v>23256</v>
      </c>
      <c r="M89" s="26">
        <f t="shared" si="40"/>
        <v>21797.7</v>
      </c>
      <c r="N89" s="26">
        <f>M89/L89*100</f>
        <v>93.72936016511868</v>
      </c>
      <c r="O89" s="26">
        <f t="shared" si="41"/>
        <v>18639.8</v>
      </c>
      <c r="P89" s="26">
        <f t="shared" si="41"/>
        <v>16790.9</v>
      </c>
      <c r="Q89" s="26">
        <f>P89/O89*100</f>
        <v>90.08090215560254</v>
      </c>
      <c r="R89" s="26">
        <f t="shared" si="42"/>
        <v>25039.600000000002</v>
      </c>
      <c r="S89" s="26">
        <f t="shared" si="42"/>
        <v>24839.4</v>
      </c>
      <c r="T89" s="26">
        <f>S89/R89*100</f>
        <v>99.20046646112557</v>
      </c>
      <c r="U89" s="26">
        <f t="shared" si="43"/>
        <v>28682.3</v>
      </c>
      <c r="V89" s="26">
        <f t="shared" si="43"/>
        <v>27594.5</v>
      </c>
      <c r="W89" s="26">
        <f>V89/U89*100</f>
        <v>96.2074171178741</v>
      </c>
      <c r="X89" s="26">
        <f t="shared" si="44"/>
        <v>28596.5</v>
      </c>
      <c r="Y89" s="26">
        <f t="shared" si="44"/>
        <v>28612.6</v>
      </c>
      <c r="Z89" s="26">
        <f>Y89/X89*100</f>
        <v>100.0563005962268</v>
      </c>
      <c r="AA89" s="26">
        <f>AA9+AA49</f>
        <v>23142.3</v>
      </c>
      <c r="AB89" s="26">
        <f>AB9+AB49+AB64</f>
        <v>0</v>
      </c>
      <c r="AC89" s="26">
        <v>0</v>
      </c>
      <c r="AD89" s="26">
        <f>AD9+AD49</f>
        <v>14408.4</v>
      </c>
      <c r="AE89" s="26">
        <f>AE9+AE49+AE64</f>
        <v>0</v>
      </c>
      <c r="AF89" s="26">
        <v>0</v>
      </c>
      <c r="AG89" s="26">
        <f aca="true" t="shared" si="49" ref="AG89:AP89">AG9+AG49</f>
        <v>15037.4</v>
      </c>
      <c r="AH89" s="26">
        <f t="shared" si="49"/>
        <v>0</v>
      </c>
      <c r="AI89" s="26">
        <f t="shared" si="49"/>
        <v>0</v>
      </c>
      <c r="AJ89" s="26">
        <f t="shared" si="49"/>
        <v>21552.7</v>
      </c>
      <c r="AK89" s="26">
        <f t="shared" si="49"/>
        <v>0</v>
      </c>
      <c r="AL89" s="26">
        <f t="shared" si="49"/>
        <v>0</v>
      </c>
      <c r="AM89" s="26">
        <f t="shared" si="49"/>
        <v>19887</v>
      </c>
      <c r="AN89" s="26">
        <f t="shared" si="49"/>
        <v>0</v>
      </c>
      <c r="AO89" s="26">
        <f t="shared" si="49"/>
        <v>0</v>
      </c>
      <c r="AP89" s="26">
        <f t="shared" si="49"/>
        <v>55005.2</v>
      </c>
      <c r="AQ89" s="26">
        <f>AQ9+AQ49+AQ64</f>
        <v>0</v>
      </c>
      <c r="AR89" s="26">
        <v>0</v>
      </c>
      <c r="AS89" s="30"/>
      <c r="AT89" s="30"/>
    </row>
    <row r="90" spans="1:46" s="31" customFormat="1" ht="41.25" customHeight="1">
      <c r="A90" s="156"/>
      <c r="B90" s="157"/>
      <c r="C90" s="157"/>
      <c r="D90" s="158"/>
      <c r="E90" s="28" t="s">
        <v>59</v>
      </c>
      <c r="F90" s="26">
        <f t="shared" si="39"/>
        <v>0</v>
      </c>
      <c r="G90" s="26">
        <f t="shared" si="39"/>
        <v>0</v>
      </c>
      <c r="H90" s="26">
        <v>0</v>
      </c>
      <c r="I90" s="26">
        <f t="shared" si="46"/>
        <v>0</v>
      </c>
      <c r="J90" s="26">
        <f t="shared" si="46"/>
        <v>0</v>
      </c>
      <c r="K90" s="26">
        <v>0</v>
      </c>
      <c r="L90" s="26">
        <f t="shared" si="40"/>
        <v>0</v>
      </c>
      <c r="M90" s="26">
        <f t="shared" si="40"/>
        <v>0</v>
      </c>
      <c r="N90" s="26">
        <v>0</v>
      </c>
      <c r="O90" s="26">
        <f t="shared" si="41"/>
        <v>0</v>
      </c>
      <c r="P90" s="26">
        <f t="shared" si="41"/>
        <v>0</v>
      </c>
      <c r="Q90" s="26">
        <v>0</v>
      </c>
      <c r="R90" s="26">
        <f t="shared" si="42"/>
        <v>0</v>
      </c>
      <c r="S90" s="26">
        <f t="shared" si="42"/>
        <v>0</v>
      </c>
      <c r="T90" s="26">
        <v>0</v>
      </c>
      <c r="U90" s="26">
        <f t="shared" si="43"/>
        <v>0</v>
      </c>
      <c r="V90" s="26">
        <f t="shared" si="43"/>
        <v>0</v>
      </c>
      <c r="W90" s="26">
        <v>0</v>
      </c>
      <c r="X90" s="26">
        <f t="shared" si="44"/>
        <v>0</v>
      </c>
      <c r="Y90" s="26">
        <f t="shared" si="44"/>
        <v>0</v>
      </c>
      <c r="Z90" s="26">
        <v>0</v>
      </c>
      <c r="AA90" s="26">
        <f>AA10+AA50</f>
        <v>0</v>
      </c>
      <c r="AB90" s="26">
        <f>AB10+AB50+AB65</f>
        <v>0</v>
      </c>
      <c r="AC90" s="26">
        <v>0</v>
      </c>
      <c r="AD90" s="26">
        <f>AD10+AD50</f>
        <v>0</v>
      </c>
      <c r="AE90" s="26">
        <f>AE10+AE50+AE65</f>
        <v>0</v>
      </c>
      <c r="AF90" s="26">
        <v>0</v>
      </c>
      <c r="AG90" s="26">
        <f aca="true" t="shared" si="50" ref="AG90:AP90">AG10+AG50</f>
        <v>0</v>
      </c>
      <c r="AH90" s="26">
        <f t="shared" si="50"/>
        <v>0</v>
      </c>
      <c r="AI90" s="26">
        <f t="shared" si="50"/>
        <v>0</v>
      </c>
      <c r="AJ90" s="26">
        <f t="shared" si="50"/>
        <v>0</v>
      </c>
      <c r="AK90" s="26">
        <f t="shared" si="50"/>
        <v>0</v>
      </c>
      <c r="AL90" s="26">
        <f t="shared" si="50"/>
        <v>0</v>
      </c>
      <c r="AM90" s="26">
        <f t="shared" si="50"/>
        <v>0</v>
      </c>
      <c r="AN90" s="26">
        <f t="shared" si="50"/>
        <v>0</v>
      </c>
      <c r="AO90" s="26">
        <f t="shared" si="50"/>
        <v>0</v>
      </c>
      <c r="AP90" s="26">
        <f t="shared" si="50"/>
        <v>0</v>
      </c>
      <c r="AQ90" s="26">
        <f>AQ10+AQ50+AQ65</f>
        <v>1</v>
      </c>
      <c r="AR90" s="26">
        <v>0</v>
      </c>
      <c r="AS90" s="30"/>
      <c r="AT90" s="30"/>
    </row>
    <row r="91" spans="1:46" s="22" customFormat="1" ht="169.5" customHeight="1" hidden="1">
      <c r="A91" s="18"/>
      <c r="B91" s="58" t="s">
        <v>72</v>
      </c>
      <c r="C91" s="19" t="s">
        <v>36</v>
      </c>
      <c r="D91" s="20">
        <v>1</v>
      </c>
      <c r="E91" s="19" t="s">
        <v>57</v>
      </c>
      <c r="F91" s="9">
        <f>I91+L91+O91+R91+U91+X91+AA91+AD91+AG91+AJ91+AM91+AP91</f>
        <v>0</v>
      </c>
      <c r="G91" s="9">
        <f>J91+M91+P91+S91+V91+Y91+AB91+AE91+AH91+AK91+AN91+AQ91</f>
        <v>0</v>
      </c>
      <c r="H91" s="26" t="e">
        <f>G91/F91*100</f>
        <v>#DIV/0!</v>
      </c>
      <c r="I91" s="7">
        <v>0</v>
      </c>
      <c r="J91" s="7">
        <v>0</v>
      </c>
      <c r="K91" s="26" t="e">
        <f t="shared" si="38"/>
        <v>#DIV/0!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8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/>
      <c r="AL91" s="7"/>
      <c r="AM91" s="7">
        <v>0</v>
      </c>
      <c r="AN91" s="7"/>
      <c r="AO91" s="7"/>
      <c r="AP91" s="7">
        <v>0</v>
      </c>
      <c r="AQ91" s="5"/>
      <c r="AR91" s="5"/>
      <c r="AS91" s="1"/>
      <c r="AT91" s="46"/>
    </row>
    <row r="92" spans="1:46" s="22" customFormat="1" ht="28.5" customHeight="1">
      <c r="A92" s="125"/>
      <c r="B92" s="166" t="s">
        <v>49</v>
      </c>
      <c r="C92" s="19"/>
      <c r="D92" s="20"/>
      <c r="E92" s="14" t="s">
        <v>20</v>
      </c>
      <c r="F92" s="9">
        <v>0</v>
      </c>
      <c r="G92" s="9">
        <v>0</v>
      </c>
      <c r="H92" s="9">
        <v>0</v>
      </c>
      <c r="I92" s="7">
        <v>0</v>
      </c>
      <c r="J92" s="7">
        <v>0</v>
      </c>
      <c r="K92" s="26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5"/>
      <c r="AR92" s="5"/>
      <c r="AS92" s="16"/>
      <c r="AT92" s="21"/>
    </row>
    <row r="93" spans="1:46" s="22" customFormat="1" ht="28.5" customHeight="1">
      <c r="A93" s="126"/>
      <c r="B93" s="167"/>
      <c r="C93" s="19"/>
      <c r="D93" s="20"/>
      <c r="E93" s="15" t="s">
        <v>21</v>
      </c>
      <c r="F93" s="9">
        <v>0</v>
      </c>
      <c r="G93" s="9">
        <v>0</v>
      </c>
      <c r="H93" s="9">
        <v>0</v>
      </c>
      <c r="I93" s="7">
        <v>0</v>
      </c>
      <c r="J93" s="7">
        <v>0</v>
      </c>
      <c r="K93" s="26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5"/>
      <c r="AR93" s="5"/>
      <c r="AS93" s="16"/>
      <c r="AT93" s="21"/>
    </row>
    <row r="94" spans="1:46" s="22" customFormat="1" ht="28.5" customHeight="1">
      <c r="A94" s="126"/>
      <c r="B94" s="167"/>
      <c r="C94" s="19"/>
      <c r="D94" s="20"/>
      <c r="E94" s="15" t="s">
        <v>22</v>
      </c>
      <c r="F94" s="9">
        <v>0</v>
      </c>
      <c r="G94" s="9">
        <v>0</v>
      </c>
      <c r="H94" s="9">
        <v>0</v>
      </c>
      <c r="I94" s="7">
        <v>0</v>
      </c>
      <c r="J94" s="7">
        <v>0</v>
      </c>
      <c r="K94" s="26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5"/>
      <c r="AR94" s="5"/>
      <c r="AS94" s="16"/>
      <c r="AT94" s="21"/>
    </row>
    <row r="95" spans="1:46" s="22" customFormat="1" ht="28.5" customHeight="1">
      <c r="A95" s="127"/>
      <c r="B95" s="168"/>
      <c r="C95" s="19"/>
      <c r="D95" s="20"/>
      <c r="E95" s="15" t="s">
        <v>23</v>
      </c>
      <c r="F95" s="9">
        <v>0</v>
      </c>
      <c r="G95" s="9">
        <v>0</v>
      </c>
      <c r="H95" s="9">
        <v>0</v>
      </c>
      <c r="I95" s="7">
        <v>0</v>
      </c>
      <c r="J95" s="7">
        <v>0</v>
      </c>
      <c r="K95" s="26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5"/>
      <c r="AR95" s="5"/>
      <c r="AS95" s="16"/>
      <c r="AT95" s="21"/>
    </row>
    <row r="96" spans="1:46" s="22" customFormat="1" ht="28.5" customHeight="1">
      <c r="A96" s="125"/>
      <c r="B96" s="166" t="s">
        <v>50</v>
      </c>
      <c r="C96" s="19"/>
      <c r="D96" s="20"/>
      <c r="E96" s="14" t="s">
        <v>20</v>
      </c>
      <c r="F96" s="9">
        <f aca="true" t="shared" si="51" ref="F96:AR96">F86</f>
        <v>280093.9</v>
      </c>
      <c r="G96" s="9">
        <f t="shared" si="51"/>
        <v>124306.30000000002</v>
      </c>
      <c r="H96" s="9">
        <f>H86</f>
        <v>44.380223917764724</v>
      </c>
      <c r="I96" s="9">
        <f t="shared" si="51"/>
        <v>4591.3</v>
      </c>
      <c r="J96" s="9">
        <f t="shared" si="51"/>
        <v>3657.3999999999996</v>
      </c>
      <c r="K96" s="26">
        <f t="shared" si="38"/>
        <v>79.65935573802626</v>
      </c>
      <c r="L96" s="9">
        <f t="shared" si="51"/>
        <v>23412.3</v>
      </c>
      <c r="M96" s="9">
        <f t="shared" si="51"/>
        <v>21806.399999999998</v>
      </c>
      <c r="N96" s="9">
        <f t="shared" si="51"/>
        <v>93.14078497200188</v>
      </c>
      <c r="O96" s="9">
        <f t="shared" si="51"/>
        <v>19138</v>
      </c>
      <c r="P96" s="9">
        <f t="shared" si="51"/>
        <v>16799.5</v>
      </c>
      <c r="Q96" s="9">
        <f t="shared" si="51"/>
        <v>87.78085484376633</v>
      </c>
      <c r="R96" s="75">
        <f t="shared" si="51"/>
        <v>25098.3</v>
      </c>
      <c r="S96" s="9">
        <f t="shared" si="51"/>
        <v>25380.399999999998</v>
      </c>
      <c r="T96" s="9">
        <f t="shared" si="51"/>
        <v>101.12398050864002</v>
      </c>
      <c r="U96" s="9">
        <f t="shared" si="51"/>
        <v>29253.8</v>
      </c>
      <c r="V96" s="9">
        <f t="shared" si="51"/>
        <v>27762</v>
      </c>
      <c r="W96" s="9">
        <f>V96/U96*100</f>
        <v>94.90049156007083</v>
      </c>
      <c r="X96" s="9">
        <f t="shared" si="51"/>
        <v>28825.8</v>
      </c>
      <c r="Y96" s="9">
        <f t="shared" si="51"/>
        <v>28900.6</v>
      </c>
      <c r="Z96" s="9">
        <f t="shared" si="51"/>
        <v>100.25948976264318</v>
      </c>
      <c r="AA96" s="9">
        <f t="shared" si="51"/>
        <v>23151</v>
      </c>
      <c r="AB96" s="9">
        <f t="shared" si="51"/>
        <v>0</v>
      </c>
      <c r="AC96" s="9">
        <f t="shared" si="51"/>
        <v>0</v>
      </c>
      <c r="AD96" s="9">
        <f t="shared" si="51"/>
        <v>14928</v>
      </c>
      <c r="AE96" s="9">
        <f t="shared" si="51"/>
        <v>0</v>
      </c>
      <c r="AF96" s="9">
        <f t="shared" si="51"/>
        <v>0</v>
      </c>
      <c r="AG96" s="9">
        <f t="shared" si="51"/>
        <v>15046.1</v>
      </c>
      <c r="AH96" s="9">
        <f t="shared" si="51"/>
        <v>0</v>
      </c>
      <c r="AI96" s="9">
        <f t="shared" si="51"/>
        <v>0</v>
      </c>
      <c r="AJ96" s="9">
        <f t="shared" si="51"/>
        <v>21611.4</v>
      </c>
      <c r="AK96" s="9">
        <f t="shared" si="51"/>
        <v>0</v>
      </c>
      <c r="AL96" s="9">
        <f t="shared" si="51"/>
        <v>0</v>
      </c>
      <c r="AM96" s="9">
        <f t="shared" si="51"/>
        <v>20025.700000000004</v>
      </c>
      <c r="AN96" s="9">
        <f t="shared" si="51"/>
        <v>0</v>
      </c>
      <c r="AO96" s="9">
        <f t="shared" si="51"/>
        <v>0</v>
      </c>
      <c r="AP96" s="9">
        <f t="shared" si="51"/>
        <v>55012.2</v>
      </c>
      <c r="AQ96" s="9">
        <f t="shared" si="51"/>
        <v>0</v>
      </c>
      <c r="AR96" s="9">
        <f t="shared" si="51"/>
        <v>0</v>
      </c>
      <c r="AS96" s="16"/>
      <c r="AT96" s="21"/>
    </row>
    <row r="97" spans="1:46" s="22" customFormat="1" ht="28.5" customHeight="1">
      <c r="A97" s="126"/>
      <c r="B97" s="167"/>
      <c r="C97" s="19"/>
      <c r="D97" s="20"/>
      <c r="E97" s="15" t="s">
        <v>21</v>
      </c>
      <c r="F97" s="9">
        <f aca="true" t="shared" si="52" ref="F97:AR97">F87</f>
        <v>67.2</v>
      </c>
      <c r="G97" s="9">
        <f t="shared" si="52"/>
        <v>67.2</v>
      </c>
      <c r="H97" s="9">
        <f t="shared" si="52"/>
        <v>100</v>
      </c>
      <c r="I97" s="9">
        <f t="shared" si="52"/>
        <v>0</v>
      </c>
      <c r="J97" s="9">
        <f t="shared" si="52"/>
        <v>0</v>
      </c>
      <c r="K97" s="26">
        <v>0</v>
      </c>
      <c r="L97" s="9">
        <f t="shared" si="52"/>
        <v>0</v>
      </c>
      <c r="M97" s="9">
        <f t="shared" si="52"/>
        <v>0</v>
      </c>
      <c r="N97" s="9">
        <f t="shared" si="52"/>
        <v>0</v>
      </c>
      <c r="O97" s="9">
        <f t="shared" si="52"/>
        <v>0</v>
      </c>
      <c r="P97" s="9">
        <f t="shared" si="52"/>
        <v>0</v>
      </c>
      <c r="Q97" s="9">
        <f t="shared" si="52"/>
        <v>0</v>
      </c>
      <c r="R97" s="75">
        <f t="shared" si="52"/>
        <v>0</v>
      </c>
      <c r="S97" s="9">
        <f t="shared" si="52"/>
        <v>0</v>
      </c>
      <c r="T97" s="9">
        <f t="shared" si="52"/>
        <v>0</v>
      </c>
      <c r="U97" s="9">
        <f t="shared" si="52"/>
        <v>0</v>
      </c>
      <c r="V97" s="9">
        <f t="shared" si="52"/>
        <v>0</v>
      </c>
      <c r="W97" s="9">
        <f t="shared" si="52"/>
        <v>0</v>
      </c>
      <c r="X97" s="9">
        <f t="shared" si="52"/>
        <v>67.2</v>
      </c>
      <c r="Y97" s="9">
        <f t="shared" si="52"/>
        <v>67.2</v>
      </c>
      <c r="Z97" s="9">
        <f>Y97/X97*100</f>
        <v>100</v>
      </c>
      <c r="AA97" s="9">
        <f t="shared" si="52"/>
        <v>0</v>
      </c>
      <c r="AB97" s="9">
        <f t="shared" si="52"/>
        <v>0</v>
      </c>
      <c r="AC97" s="9">
        <f t="shared" si="52"/>
        <v>0</v>
      </c>
      <c r="AD97" s="9">
        <f t="shared" si="52"/>
        <v>0</v>
      </c>
      <c r="AE97" s="9">
        <f t="shared" si="52"/>
        <v>0</v>
      </c>
      <c r="AF97" s="9">
        <f t="shared" si="52"/>
        <v>0</v>
      </c>
      <c r="AG97" s="9">
        <f t="shared" si="52"/>
        <v>0</v>
      </c>
      <c r="AH97" s="9">
        <f t="shared" si="52"/>
        <v>0</v>
      </c>
      <c r="AI97" s="9">
        <f t="shared" si="52"/>
        <v>0</v>
      </c>
      <c r="AJ97" s="9">
        <f t="shared" si="52"/>
        <v>0</v>
      </c>
      <c r="AK97" s="9">
        <f t="shared" si="52"/>
        <v>0</v>
      </c>
      <c r="AL97" s="9">
        <f t="shared" si="52"/>
        <v>0</v>
      </c>
      <c r="AM97" s="9">
        <f t="shared" si="52"/>
        <v>0</v>
      </c>
      <c r="AN97" s="9">
        <f t="shared" si="52"/>
        <v>0</v>
      </c>
      <c r="AO97" s="9">
        <f t="shared" si="52"/>
        <v>0</v>
      </c>
      <c r="AP97" s="9">
        <f t="shared" si="52"/>
        <v>0</v>
      </c>
      <c r="AQ97" s="9">
        <f t="shared" si="52"/>
        <v>0</v>
      </c>
      <c r="AR97" s="9">
        <f t="shared" si="52"/>
        <v>0</v>
      </c>
      <c r="AS97" s="16"/>
      <c r="AT97" s="21"/>
    </row>
    <row r="98" spans="1:46" s="22" customFormat="1" ht="28.5" customHeight="1">
      <c r="A98" s="126"/>
      <c r="B98" s="167"/>
      <c r="C98" s="19"/>
      <c r="D98" s="20"/>
      <c r="E98" s="15" t="s">
        <v>22</v>
      </c>
      <c r="F98" s="9">
        <f aca="true" t="shared" si="53" ref="F98:AR98">F88</f>
        <v>2188.2000000000003</v>
      </c>
      <c r="G98" s="9">
        <f t="shared" si="53"/>
        <v>946.6</v>
      </c>
      <c r="H98" s="9">
        <f t="shared" si="53"/>
        <v>43.25929988118087</v>
      </c>
      <c r="I98" s="9">
        <f t="shared" si="53"/>
        <v>0</v>
      </c>
      <c r="J98" s="9">
        <f t="shared" si="53"/>
        <v>0</v>
      </c>
      <c r="K98" s="26">
        <v>0</v>
      </c>
      <c r="L98" s="9">
        <f t="shared" si="53"/>
        <v>156.3</v>
      </c>
      <c r="M98" s="9">
        <f t="shared" si="53"/>
        <v>8.7</v>
      </c>
      <c r="N98" s="9">
        <f t="shared" si="53"/>
        <v>0</v>
      </c>
      <c r="O98" s="9">
        <f t="shared" si="53"/>
        <v>498.20000000000005</v>
      </c>
      <c r="P98" s="9">
        <f t="shared" si="53"/>
        <v>8.6</v>
      </c>
      <c r="Q98" s="9">
        <f t="shared" si="53"/>
        <v>1.7262143717382574</v>
      </c>
      <c r="R98" s="75">
        <f t="shared" si="53"/>
        <v>58.70000000000002</v>
      </c>
      <c r="S98" s="9">
        <f t="shared" si="53"/>
        <v>541</v>
      </c>
      <c r="T98" s="9">
        <f t="shared" si="53"/>
        <v>921.6354344122655</v>
      </c>
      <c r="U98" s="9">
        <f t="shared" si="53"/>
        <v>571.5</v>
      </c>
      <c r="V98" s="9">
        <f t="shared" si="53"/>
        <v>167.5</v>
      </c>
      <c r="W98" s="9">
        <f>V98/U98*100</f>
        <v>29.308836395450566</v>
      </c>
      <c r="X98" s="9">
        <f t="shared" si="53"/>
        <v>162.1</v>
      </c>
      <c r="Y98" s="9">
        <f t="shared" si="53"/>
        <v>220.8</v>
      </c>
      <c r="Z98" s="9">
        <f t="shared" si="53"/>
        <v>136.2122146822949</v>
      </c>
      <c r="AA98" s="9">
        <f t="shared" si="53"/>
        <v>8.7</v>
      </c>
      <c r="AB98" s="9">
        <f t="shared" si="53"/>
        <v>0</v>
      </c>
      <c r="AC98" s="9">
        <f t="shared" si="53"/>
        <v>0</v>
      </c>
      <c r="AD98" s="9">
        <f t="shared" si="53"/>
        <v>519.6</v>
      </c>
      <c r="AE98" s="9">
        <f t="shared" si="53"/>
        <v>0</v>
      </c>
      <c r="AF98" s="9">
        <f t="shared" si="53"/>
        <v>0</v>
      </c>
      <c r="AG98" s="9">
        <f t="shared" si="53"/>
        <v>8.7</v>
      </c>
      <c r="AH98" s="9">
        <f t="shared" si="53"/>
        <v>0</v>
      </c>
      <c r="AI98" s="9">
        <f t="shared" si="53"/>
        <v>0</v>
      </c>
      <c r="AJ98" s="9">
        <f t="shared" si="53"/>
        <v>58.7</v>
      </c>
      <c r="AK98" s="9">
        <f t="shared" si="53"/>
        <v>0</v>
      </c>
      <c r="AL98" s="9">
        <f t="shared" si="53"/>
        <v>0</v>
      </c>
      <c r="AM98" s="9">
        <f t="shared" si="53"/>
        <v>138.7</v>
      </c>
      <c r="AN98" s="9">
        <f t="shared" si="53"/>
        <v>0</v>
      </c>
      <c r="AO98" s="9">
        <f t="shared" si="53"/>
        <v>0</v>
      </c>
      <c r="AP98" s="9">
        <f t="shared" si="53"/>
        <v>7</v>
      </c>
      <c r="AQ98" s="9">
        <f t="shared" si="53"/>
        <v>0</v>
      </c>
      <c r="AR98" s="9">
        <f t="shared" si="53"/>
        <v>0</v>
      </c>
      <c r="AS98" s="16"/>
      <c r="AT98" s="21"/>
    </row>
    <row r="99" spans="1:46" s="22" customFormat="1" ht="28.5" customHeight="1">
      <c r="A99" s="126"/>
      <c r="B99" s="167"/>
      <c r="C99" s="19"/>
      <c r="D99" s="20"/>
      <c r="E99" s="15" t="s">
        <v>23</v>
      </c>
      <c r="F99" s="9">
        <f>F89</f>
        <v>277838.5</v>
      </c>
      <c r="G99" s="9">
        <f aca="true" t="shared" si="54" ref="G99:AR100">G89</f>
        <v>123292.5</v>
      </c>
      <c r="H99" s="9">
        <f t="shared" si="54"/>
        <v>44.375599493950624</v>
      </c>
      <c r="I99" s="9">
        <f t="shared" si="54"/>
        <v>4591.3</v>
      </c>
      <c r="J99" s="9">
        <f t="shared" si="54"/>
        <v>3657.3999999999996</v>
      </c>
      <c r="K99" s="26">
        <f t="shared" si="38"/>
        <v>79.65935573802626</v>
      </c>
      <c r="L99" s="9">
        <f t="shared" si="54"/>
        <v>23256</v>
      </c>
      <c r="M99" s="9">
        <f t="shared" si="54"/>
        <v>21797.7</v>
      </c>
      <c r="N99" s="9">
        <f t="shared" si="54"/>
        <v>93.72936016511868</v>
      </c>
      <c r="O99" s="9">
        <f t="shared" si="54"/>
        <v>18639.8</v>
      </c>
      <c r="P99" s="9">
        <f t="shared" si="54"/>
        <v>16790.9</v>
      </c>
      <c r="Q99" s="9">
        <f t="shared" si="54"/>
        <v>90.08090215560254</v>
      </c>
      <c r="R99" s="75">
        <f t="shared" si="54"/>
        <v>25039.600000000002</v>
      </c>
      <c r="S99" s="9">
        <f t="shared" si="54"/>
        <v>24839.4</v>
      </c>
      <c r="T99" s="9">
        <f t="shared" si="54"/>
        <v>99.20046646112557</v>
      </c>
      <c r="U99" s="9">
        <f t="shared" si="54"/>
        <v>28682.3</v>
      </c>
      <c r="V99" s="9">
        <f t="shared" si="54"/>
        <v>27594.5</v>
      </c>
      <c r="W99" s="9">
        <f>V99/U99*100</f>
        <v>96.2074171178741</v>
      </c>
      <c r="X99" s="9">
        <f t="shared" si="54"/>
        <v>28596.5</v>
      </c>
      <c r="Y99" s="9">
        <f t="shared" si="54"/>
        <v>28612.6</v>
      </c>
      <c r="Z99" s="9">
        <f t="shared" si="54"/>
        <v>100.0563005962268</v>
      </c>
      <c r="AA99" s="9">
        <f t="shared" si="54"/>
        <v>23142.3</v>
      </c>
      <c r="AB99" s="9">
        <f t="shared" si="54"/>
        <v>0</v>
      </c>
      <c r="AC99" s="9">
        <f t="shared" si="54"/>
        <v>0</v>
      </c>
      <c r="AD99" s="9">
        <f t="shared" si="54"/>
        <v>14408.4</v>
      </c>
      <c r="AE99" s="9">
        <f t="shared" si="54"/>
        <v>0</v>
      </c>
      <c r="AF99" s="9">
        <f t="shared" si="54"/>
        <v>0</v>
      </c>
      <c r="AG99" s="9">
        <f t="shared" si="54"/>
        <v>15037.4</v>
      </c>
      <c r="AH99" s="9">
        <f t="shared" si="54"/>
        <v>0</v>
      </c>
      <c r="AI99" s="9">
        <f t="shared" si="54"/>
        <v>0</v>
      </c>
      <c r="AJ99" s="9">
        <f t="shared" si="54"/>
        <v>21552.7</v>
      </c>
      <c r="AK99" s="9">
        <f t="shared" si="54"/>
        <v>0</v>
      </c>
      <c r="AL99" s="9">
        <f t="shared" si="54"/>
        <v>0</v>
      </c>
      <c r="AM99" s="9">
        <f t="shared" si="54"/>
        <v>19887</v>
      </c>
      <c r="AN99" s="9">
        <f t="shared" si="54"/>
        <v>0</v>
      </c>
      <c r="AO99" s="9">
        <f t="shared" si="54"/>
        <v>0</v>
      </c>
      <c r="AP99" s="9">
        <f t="shared" si="54"/>
        <v>55005.2</v>
      </c>
      <c r="AQ99" s="9">
        <f t="shared" si="54"/>
        <v>0</v>
      </c>
      <c r="AR99" s="9">
        <f t="shared" si="54"/>
        <v>0</v>
      </c>
      <c r="AS99" s="16"/>
      <c r="AT99" s="21"/>
    </row>
    <row r="100" spans="1:46" s="22" customFormat="1" ht="42" customHeight="1">
      <c r="A100" s="127"/>
      <c r="B100" s="168"/>
      <c r="C100" s="19"/>
      <c r="D100" s="20"/>
      <c r="E100" s="15" t="s">
        <v>59</v>
      </c>
      <c r="F100" s="9">
        <f>F90</f>
        <v>0</v>
      </c>
      <c r="G100" s="9">
        <f t="shared" si="54"/>
        <v>0</v>
      </c>
      <c r="H100" s="9">
        <f t="shared" si="54"/>
        <v>0</v>
      </c>
      <c r="I100" s="9">
        <f t="shared" si="54"/>
        <v>0</v>
      </c>
      <c r="J100" s="9">
        <f t="shared" si="54"/>
        <v>0</v>
      </c>
      <c r="K100" s="26">
        <v>0</v>
      </c>
      <c r="L100" s="9">
        <f t="shared" si="54"/>
        <v>0</v>
      </c>
      <c r="M100" s="9">
        <f t="shared" si="54"/>
        <v>0</v>
      </c>
      <c r="N100" s="9">
        <v>0</v>
      </c>
      <c r="O100" s="9">
        <f t="shared" si="54"/>
        <v>0</v>
      </c>
      <c r="P100" s="9">
        <f t="shared" si="54"/>
        <v>0</v>
      </c>
      <c r="Q100" s="9">
        <v>0</v>
      </c>
      <c r="R100" s="75">
        <f t="shared" si="54"/>
        <v>0</v>
      </c>
      <c r="S100" s="9">
        <f t="shared" si="54"/>
        <v>0</v>
      </c>
      <c r="T100" s="9">
        <v>0</v>
      </c>
      <c r="U100" s="9">
        <f t="shared" si="54"/>
        <v>0</v>
      </c>
      <c r="V100" s="9">
        <f t="shared" si="54"/>
        <v>0</v>
      </c>
      <c r="W100" s="9">
        <v>0</v>
      </c>
      <c r="X100" s="9">
        <f t="shared" si="54"/>
        <v>0</v>
      </c>
      <c r="Y100" s="9">
        <f t="shared" si="54"/>
        <v>0</v>
      </c>
      <c r="Z100" s="9">
        <v>0</v>
      </c>
      <c r="AA100" s="9">
        <f t="shared" si="54"/>
        <v>0</v>
      </c>
      <c r="AB100" s="9">
        <f t="shared" si="54"/>
        <v>0</v>
      </c>
      <c r="AC100" s="9">
        <f t="shared" si="54"/>
        <v>0</v>
      </c>
      <c r="AD100" s="9">
        <f t="shared" si="54"/>
        <v>0</v>
      </c>
      <c r="AE100" s="9">
        <f t="shared" si="54"/>
        <v>0</v>
      </c>
      <c r="AF100" s="9">
        <f t="shared" si="54"/>
        <v>0</v>
      </c>
      <c r="AG100" s="9">
        <f t="shared" si="54"/>
        <v>0</v>
      </c>
      <c r="AH100" s="9">
        <f t="shared" si="54"/>
        <v>0</v>
      </c>
      <c r="AI100" s="9">
        <f t="shared" si="54"/>
        <v>0</v>
      </c>
      <c r="AJ100" s="9">
        <f t="shared" si="54"/>
        <v>0</v>
      </c>
      <c r="AK100" s="9">
        <f t="shared" si="54"/>
        <v>0</v>
      </c>
      <c r="AL100" s="9">
        <f t="shared" si="54"/>
        <v>0</v>
      </c>
      <c r="AM100" s="9">
        <f t="shared" si="54"/>
        <v>0</v>
      </c>
      <c r="AN100" s="9">
        <f t="shared" si="54"/>
        <v>0</v>
      </c>
      <c r="AO100" s="9">
        <f t="shared" si="54"/>
        <v>0</v>
      </c>
      <c r="AP100" s="9">
        <f t="shared" si="54"/>
        <v>0</v>
      </c>
      <c r="AQ100" s="9"/>
      <c r="AR100" s="9"/>
      <c r="AS100" s="16"/>
      <c r="AT100" s="21"/>
    </row>
    <row r="101" spans="1:46" s="22" customFormat="1" ht="28.5" customHeight="1">
      <c r="A101" s="18"/>
      <c r="B101" s="19" t="s">
        <v>51</v>
      </c>
      <c r="C101" s="19"/>
      <c r="D101" s="20"/>
      <c r="E101" s="19"/>
      <c r="F101" s="9"/>
      <c r="G101" s="9"/>
      <c r="H101" s="9"/>
      <c r="I101" s="7"/>
      <c r="J101" s="7"/>
      <c r="K101" s="26"/>
      <c r="L101" s="7"/>
      <c r="M101" s="7"/>
      <c r="N101" s="7"/>
      <c r="O101" s="7"/>
      <c r="P101" s="7"/>
      <c r="Q101" s="7"/>
      <c r="R101" s="78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5"/>
      <c r="AR101" s="5"/>
      <c r="AS101" s="16"/>
      <c r="AT101" s="21"/>
    </row>
    <row r="102" spans="1:46" s="22" customFormat="1" ht="29.25" customHeight="1">
      <c r="A102" s="128"/>
      <c r="B102" s="166" t="s">
        <v>52</v>
      </c>
      <c r="C102" s="19"/>
      <c r="D102" s="20"/>
      <c r="E102" s="14" t="s">
        <v>20</v>
      </c>
      <c r="F102" s="9">
        <f aca="true" t="shared" si="55" ref="F102:AR102">F86</f>
        <v>280093.9</v>
      </c>
      <c r="G102" s="9">
        <f t="shared" si="55"/>
        <v>124306.30000000002</v>
      </c>
      <c r="H102" s="9">
        <f t="shared" si="55"/>
        <v>44.380223917764724</v>
      </c>
      <c r="I102" s="9">
        <f t="shared" si="55"/>
        <v>4591.3</v>
      </c>
      <c r="J102" s="9">
        <f t="shared" si="55"/>
        <v>3657.3999999999996</v>
      </c>
      <c r="K102" s="26">
        <f t="shared" si="38"/>
        <v>79.65935573802626</v>
      </c>
      <c r="L102" s="9">
        <f t="shared" si="55"/>
        <v>23412.3</v>
      </c>
      <c r="M102" s="9">
        <f t="shared" si="55"/>
        <v>21806.399999999998</v>
      </c>
      <c r="N102" s="9">
        <f t="shared" si="55"/>
        <v>93.14078497200188</v>
      </c>
      <c r="O102" s="9">
        <f t="shared" si="55"/>
        <v>19138</v>
      </c>
      <c r="P102" s="9">
        <f t="shared" si="55"/>
        <v>16799.5</v>
      </c>
      <c r="Q102" s="9">
        <f t="shared" si="55"/>
        <v>87.78085484376633</v>
      </c>
      <c r="R102" s="75">
        <f t="shared" si="55"/>
        <v>25098.3</v>
      </c>
      <c r="S102" s="9">
        <f t="shared" si="55"/>
        <v>25380.399999999998</v>
      </c>
      <c r="T102" s="9">
        <f t="shared" si="55"/>
        <v>101.12398050864002</v>
      </c>
      <c r="U102" s="9">
        <f t="shared" si="55"/>
        <v>29253.8</v>
      </c>
      <c r="V102" s="9">
        <f t="shared" si="55"/>
        <v>27762</v>
      </c>
      <c r="W102" s="9">
        <f>V102/U102*100</f>
        <v>94.90049156007083</v>
      </c>
      <c r="X102" s="9">
        <f t="shared" si="55"/>
        <v>28825.8</v>
      </c>
      <c r="Y102" s="9">
        <f t="shared" si="55"/>
        <v>28900.6</v>
      </c>
      <c r="Z102" s="9">
        <f t="shared" si="55"/>
        <v>100.25948976264318</v>
      </c>
      <c r="AA102" s="9">
        <f t="shared" si="55"/>
        <v>23151</v>
      </c>
      <c r="AB102" s="9">
        <f t="shared" si="55"/>
        <v>0</v>
      </c>
      <c r="AC102" s="9">
        <f t="shared" si="55"/>
        <v>0</v>
      </c>
      <c r="AD102" s="9">
        <f t="shared" si="55"/>
        <v>14928</v>
      </c>
      <c r="AE102" s="9">
        <f t="shared" si="55"/>
        <v>0</v>
      </c>
      <c r="AF102" s="9">
        <f t="shared" si="55"/>
        <v>0</v>
      </c>
      <c r="AG102" s="9">
        <f t="shared" si="55"/>
        <v>15046.1</v>
      </c>
      <c r="AH102" s="9">
        <f t="shared" si="55"/>
        <v>0</v>
      </c>
      <c r="AI102" s="9">
        <f t="shared" si="55"/>
        <v>0</v>
      </c>
      <c r="AJ102" s="9">
        <f t="shared" si="55"/>
        <v>21611.4</v>
      </c>
      <c r="AK102" s="9">
        <f t="shared" si="55"/>
        <v>0</v>
      </c>
      <c r="AL102" s="9">
        <f t="shared" si="55"/>
        <v>0</v>
      </c>
      <c r="AM102" s="9">
        <f t="shared" si="55"/>
        <v>20025.700000000004</v>
      </c>
      <c r="AN102" s="9">
        <f t="shared" si="55"/>
        <v>0</v>
      </c>
      <c r="AO102" s="9">
        <f t="shared" si="55"/>
        <v>0</v>
      </c>
      <c r="AP102" s="9">
        <f t="shared" si="55"/>
        <v>55012.2</v>
      </c>
      <c r="AQ102" s="9">
        <f t="shared" si="55"/>
        <v>0</v>
      </c>
      <c r="AR102" s="9">
        <f t="shared" si="55"/>
        <v>0</v>
      </c>
      <c r="AS102" s="16"/>
      <c r="AT102" s="21"/>
    </row>
    <row r="103" spans="1:46" s="22" customFormat="1" ht="29.25" customHeight="1">
      <c r="A103" s="128"/>
      <c r="B103" s="167"/>
      <c r="C103" s="19"/>
      <c r="D103" s="20"/>
      <c r="E103" s="15" t="s">
        <v>21</v>
      </c>
      <c r="F103" s="9">
        <f aca="true" t="shared" si="56" ref="F103:AR103">F87</f>
        <v>67.2</v>
      </c>
      <c r="G103" s="9">
        <f t="shared" si="56"/>
        <v>67.2</v>
      </c>
      <c r="H103" s="9">
        <f t="shared" si="56"/>
        <v>100</v>
      </c>
      <c r="I103" s="9">
        <f t="shared" si="56"/>
        <v>0</v>
      </c>
      <c r="J103" s="9">
        <f t="shared" si="56"/>
        <v>0</v>
      </c>
      <c r="K103" s="26">
        <f>IF(J103,I103/J103,0)</f>
        <v>0</v>
      </c>
      <c r="L103" s="9">
        <f t="shared" si="56"/>
        <v>0</v>
      </c>
      <c r="M103" s="9">
        <f t="shared" si="56"/>
        <v>0</v>
      </c>
      <c r="N103" s="9">
        <f t="shared" si="56"/>
        <v>0</v>
      </c>
      <c r="O103" s="9">
        <f t="shared" si="56"/>
        <v>0</v>
      </c>
      <c r="P103" s="9">
        <f t="shared" si="56"/>
        <v>0</v>
      </c>
      <c r="Q103" s="9">
        <f t="shared" si="56"/>
        <v>0</v>
      </c>
      <c r="R103" s="75">
        <f t="shared" si="56"/>
        <v>0</v>
      </c>
      <c r="S103" s="9">
        <f t="shared" si="56"/>
        <v>0</v>
      </c>
      <c r="T103" s="9">
        <f t="shared" si="56"/>
        <v>0</v>
      </c>
      <c r="U103" s="9">
        <f t="shared" si="56"/>
        <v>0</v>
      </c>
      <c r="V103" s="9">
        <f t="shared" si="56"/>
        <v>0</v>
      </c>
      <c r="W103" s="9">
        <f t="shared" si="56"/>
        <v>0</v>
      </c>
      <c r="X103" s="9">
        <f t="shared" si="56"/>
        <v>67.2</v>
      </c>
      <c r="Y103" s="9">
        <f t="shared" si="56"/>
        <v>67.2</v>
      </c>
      <c r="Z103" s="9">
        <f t="shared" si="56"/>
        <v>100</v>
      </c>
      <c r="AA103" s="9">
        <f t="shared" si="56"/>
        <v>0</v>
      </c>
      <c r="AB103" s="9">
        <f t="shared" si="56"/>
        <v>0</v>
      </c>
      <c r="AC103" s="9">
        <f t="shared" si="56"/>
        <v>0</v>
      </c>
      <c r="AD103" s="9">
        <f t="shared" si="56"/>
        <v>0</v>
      </c>
      <c r="AE103" s="9">
        <f t="shared" si="56"/>
        <v>0</v>
      </c>
      <c r="AF103" s="9">
        <f t="shared" si="56"/>
        <v>0</v>
      </c>
      <c r="AG103" s="9">
        <f t="shared" si="56"/>
        <v>0</v>
      </c>
      <c r="AH103" s="9">
        <f t="shared" si="56"/>
        <v>0</v>
      </c>
      <c r="AI103" s="9">
        <f t="shared" si="56"/>
        <v>0</v>
      </c>
      <c r="AJ103" s="9">
        <f t="shared" si="56"/>
        <v>0</v>
      </c>
      <c r="AK103" s="9">
        <f t="shared" si="56"/>
        <v>0</v>
      </c>
      <c r="AL103" s="9">
        <f t="shared" si="56"/>
        <v>0</v>
      </c>
      <c r="AM103" s="9">
        <f t="shared" si="56"/>
        <v>0</v>
      </c>
      <c r="AN103" s="9">
        <f t="shared" si="56"/>
        <v>0</v>
      </c>
      <c r="AO103" s="9">
        <f t="shared" si="56"/>
        <v>0</v>
      </c>
      <c r="AP103" s="9">
        <f t="shared" si="56"/>
        <v>0</v>
      </c>
      <c r="AQ103" s="9">
        <f t="shared" si="56"/>
        <v>0</v>
      </c>
      <c r="AR103" s="9">
        <f t="shared" si="56"/>
        <v>0</v>
      </c>
      <c r="AS103" s="16"/>
      <c r="AT103" s="21"/>
    </row>
    <row r="104" spans="1:46" s="22" customFormat="1" ht="29.25" customHeight="1">
      <c r="A104" s="128"/>
      <c r="B104" s="167"/>
      <c r="C104" s="19"/>
      <c r="D104" s="20"/>
      <c r="E104" s="15" t="s">
        <v>22</v>
      </c>
      <c r="F104" s="9">
        <f aca="true" t="shared" si="57" ref="F104:AR104">F88</f>
        <v>2188.2000000000003</v>
      </c>
      <c r="G104" s="9">
        <f t="shared" si="57"/>
        <v>946.6</v>
      </c>
      <c r="H104" s="9">
        <f t="shared" si="57"/>
        <v>43.25929988118087</v>
      </c>
      <c r="I104" s="9">
        <f t="shared" si="57"/>
        <v>0</v>
      </c>
      <c r="J104" s="9">
        <f t="shared" si="57"/>
        <v>0</v>
      </c>
      <c r="K104" s="26">
        <f>IF(J104,I104/J104,0)</f>
        <v>0</v>
      </c>
      <c r="L104" s="9">
        <f t="shared" si="57"/>
        <v>156.3</v>
      </c>
      <c r="M104" s="9">
        <f t="shared" si="57"/>
        <v>8.7</v>
      </c>
      <c r="N104" s="9">
        <f t="shared" si="57"/>
        <v>0</v>
      </c>
      <c r="O104" s="9">
        <f t="shared" si="57"/>
        <v>498.20000000000005</v>
      </c>
      <c r="P104" s="9">
        <f t="shared" si="57"/>
        <v>8.6</v>
      </c>
      <c r="Q104" s="9">
        <f t="shared" si="57"/>
        <v>1.7262143717382574</v>
      </c>
      <c r="R104" s="75">
        <f t="shared" si="57"/>
        <v>58.70000000000002</v>
      </c>
      <c r="S104" s="9">
        <f t="shared" si="57"/>
        <v>541</v>
      </c>
      <c r="T104" s="9">
        <f t="shared" si="57"/>
        <v>921.6354344122655</v>
      </c>
      <c r="U104" s="9">
        <f t="shared" si="57"/>
        <v>571.5</v>
      </c>
      <c r="V104" s="9">
        <f t="shared" si="57"/>
        <v>167.5</v>
      </c>
      <c r="W104" s="9">
        <f>V104/U104*100</f>
        <v>29.308836395450566</v>
      </c>
      <c r="X104" s="9">
        <f t="shared" si="57"/>
        <v>162.1</v>
      </c>
      <c r="Y104" s="9">
        <f t="shared" si="57"/>
        <v>220.8</v>
      </c>
      <c r="Z104" s="9">
        <f t="shared" si="57"/>
        <v>136.2122146822949</v>
      </c>
      <c r="AA104" s="9">
        <f t="shared" si="57"/>
        <v>8.7</v>
      </c>
      <c r="AB104" s="9">
        <f t="shared" si="57"/>
        <v>0</v>
      </c>
      <c r="AC104" s="9">
        <f t="shared" si="57"/>
        <v>0</v>
      </c>
      <c r="AD104" s="9">
        <f t="shared" si="57"/>
        <v>519.6</v>
      </c>
      <c r="AE104" s="9">
        <f t="shared" si="57"/>
        <v>0</v>
      </c>
      <c r="AF104" s="9">
        <f t="shared" si="57"/>
        <v>0</v>
      </c>
      <c r="AG104" s="9">
        <f t="shared" si="57"/>
        <v>8.7</v>
      </c>
      <c r="AH104" s="9">
        <f t="shared" si="57"/>
        <v>0</v>
      </c>
      <c r="AI104" s="9">
        <f t="shared" si="57"/>
        <v>0</v>
      </c>
      <c r="AJ104" s="9">
        <f t="shared" si="57"/>
        <v>58.7</v>
      </c>
      <c r="AK104" s="9">
        <f t="shared" si="57"/>
        <v>0</v>
      </c>
      <c r="AL104" s="9">
        <f t="shared" si="57"/>
        <v>0</v>
      </c>
      <c r="AM104" s="9">
        <f t="shared" si="57"/>
        <v>138.7</v>
      </c>
      <c r="AN104" s="9">
        <f t="shared" si="57"/>
        <v>0</v>
      </c>
      <c r="AO104" s="9">
        <f t="shared" si="57"/>
        <v>0</v>
      </c>
      <c r="AP104" s="9">
        <f t="shared" si="57"/>
        <v>7</v>
      </c>
      <c r="AQ104" s="9">
        <f t="shared" si="57"/>
        <v>0</v>
      </c>
      <c r="AR104" s="9">
        <f t="shared" si="57"/>
        <v>0</v>
      </c>
      <c r="AS104" s="16"/>
      <c r="AT104" s="21"/>
    </row>
    <row r="105" spans="1:46" s="22" customFormat="1" ht="29.25" customHeight="1">
      <c r="A105" s="128"/>
      <c r="B105" s="167"/>
      <c r="C105" s="19"/>
      <c r="D105" s="20"/>
      <c r="E105" s="15" t="s">
        <v>23</v>
      </c>
      <c r="F105" s="9">
        <f>F89</f>
        <v>277838.5</v>
      </c>
      <c r="G105" s="9">
        <f aca="true" t="shared" si="58" ref="G105:AR106">G89</f>
        <v>123292.5</v>
      </c>
      <c r="H105" s="9">
        <f t="shared" si="58"/>
        <v>44.375599493950624</v>
      </c>
      <c r="I105" s="9">
        <f t="shared" si="58"/>
        <v>4591.3</v>
      </c>
      <c r="J105" s="9">
        <f t="shared" si="58"/>
        <v>3657.3999999999996</v>
      </c>
      <c r="K105" s="26">
        <f t="shared" si="38"/>
        <v>79.65935573802626</v>
      </c>
      <c r="L105" s="9">
        <f t="shared" si="58"/>
        <v>23256</v>
      </c>
      <c r="M105" s="9">
        <f t="shared" si="58"/>
        <v>21797.7</v>
      </c>
      <c r="N105" s="9">
        <f t="shared" si="58"/>
        <v>93.72936016511868</v>
      </c>
      <c r="O105" s="9">
        <f t="shared" si="58"/>
        <v>18639.8</v>
      </c>
      <c r="P105" s="9">
        <f t="shared" si="58"/>
        <v>16790.9</v>
      </c>
      <c r="Q105" s="9">
        <f t="shared" si="58"/>
        <v>90.08090215560254</v>
      </c>
      <c r="R105" s="75">
        <f t="shared" si="58"/>
        <v>25039.600000000002</v>
      </c>
      <c r="S105" s="9">
        <f t="shared" si="58"/>
        <v>24839.4</v>
      </c>
      <c r="T105" s="9">
        <f t="shared" si="58"/>
        <v>99.20046646112557</v>
      </c>
      <c r="U105" s="9">
        <f t="shared" si="58"/>
        <v>28682.3</v>
      </c>
      <c r="V105" s="9">
        <f t="shared" si="58"/>
        <v>27594.5</v>
      </c>
      <c r="W105" s="9">
        <f>V105/U105*100</f>
        <v>96.2074171178741</v>
      </c>
      <c r="X105" s="9">
        <f t="shared" si="58"/>
        <v>28596.5</v>
      </c>
      <c r="Y105" s="9">
        <f t="shared" si="58"/>
        <v>28612.6</v>
      </c>
      <c r="Z105" s="9">
        <f t="shared" si="58"/>
        <v>100.0563005962268</v>
      </c>
      <c r="AA105" s="9">
        <f t="shared" si="58"/>
        <v>23142.3</v>
      </c>
      <c r="AB105" s="9">
        <f t="shared" si="58"/>
        <v>0</v>
      </c>
      <c r="AC105" s="9">
        <f t="shared" si="58"/>
        <v>0</v>
      </c>
      <c r="AD105" s="9">
        <f t="shared" si="58"/>
        <v>14408.4</v>
      </c>
      <c r="AE105" s="9">
        <f t="shared" si="58"/>
        <v>0</v>
      </c>
      <c r="AF105" s="9">
        <f t="shared" si="58"/>
        <v>0</v>
      </c>
      <c r="AG105" s="9">
        <f t="shared" si="58"/>
        <v>15037.4</v>
      </c>
      <c r="AH105" s="9">
        <f t="shared" si="58"/>
        <v>0</v>
      </c>
      <c r="AI105" s="9">
        <f t="shared" si="58"/>
        <v>0</v>
      </c>
      <c r="AJ105" s="9">
        <f t="shared" si="58"/>
        <v>21552.7</v>
      </c>
      <c r="AK105" s="9">
        <f t="shared" si="58"/>
        <v>0</v>
      </c>
      <c r="AL105" s="9">
        <f t="shared" si="58"/>
        <v>0</v>
      </c>
      <c r="AM105" s="9">
        <f t="shared" si="58"/>
        <v>19887</v>
      </c>
      <c r="AN105" s="9">
        <f t="shared" si="58"/>
        <v>0</v>
      </c>
      <c r="AO105" s="9">
        <f t="shared" si="58"/>
        <v>0</v>
      </c>
      <c r="AP105" s="9">
        <f t="shared" si="58"/>
        <v>55005.2</v>
      </c>
      <c r="AQ105" s="9">
        <f t="shared" si="58"/>
        <v>0</v>
      </c>
      <c r="AR105" s="9">
        <f t="shared" si="58"/>
        <v>0</v>
      </c>
      <c r="AS105" s="16"/>
      <c r="AT105" s="21"/>
    </row>
    <row r="106" spans="1:46" s="22" customFormat="1" ht="39.75" customHeight="1">
      <c r="A106" s="128"/>
      <c r="B106" s="168"/>
      <c r="C106" s="19"/>
      <c r="D106" s="20"/>
      <c r="E106" s="15" t="s">
        <v>59</v>
      </c>
      <c r="F106" s="9">
        <f>F90</f>
        <v>0</v>
      </c>
      <c r="G106" s="9">
        <f t="shared" si="58"/>
        <v>0</v>
      </c>
      <c r="H106" s="9">
        <f t="shared" si="58"/>
        <v>0</v>
      </c>
      <c r="I106" s="9">
        <f t="shared" si="58"/>
        <v>0</v>
      </c>
      <c r="J106" s="9">
        <f t="shared" si="58"/>
        <v>0</v>
      </c>
      <c r="K106" s="26">
        <v>0</v>
      </c>
      <c r="L106" s="9">
        <f t="shared" si="58"/>
        <v>0</v>
      </c>
      <c r="M106" s="9">
        <f t="shared" si="58"/>
        <v>0</v>
      </c>
      <c r="N106" s="9">
        <f t="shared" si="58"/>
        <v>0</v>
      </c>
      <c r="O106" s="9">
        <f t="shared" si="58"/>
        <v>0</v>
      </c>
      <c r="P106" s="9">
        <f t="shared" si="58"/>
        <v>0</v>
      </c>
      <c r="Q106" s="9">
        <f t="shared" si="58"/>
        <v>0</v>
      </c>
      <c r="R106" s="75">
        <f t="shared" si="58"/>
        <v>0</v>
      </c>
      <c r="S106" s="9">
        <f t="shared" si="58"/>
        <v>0</v>
      </c>
      <c r="T106" s="9">
        <f t="shared" si="58"/>
        <v>0</v>
      </c>
      <c r="U106" s="9">
        <f t="shared" si="58"/>
        <v>0</v>
      </c>
      <c r="V106" s="9">
        <f t="shared" si="58"/>
        <v>0</v>
      </c>
      <c r="W106" s="9">
        <f t="shared" si="58"/>
        <v>0</v>
      </c>
      <c r="X106" s="9">
        <f t="shared" si="58"/>
        <v>0</v>
      </c>
      <c r="Y106" s="9">
        <f t="shared" si="58"/>
        <v>0</v>
      </c>
      <c r="Z106" s="9">
        <f t="shared" si="58"/>
        <v>0</v>
      </c>
      <c r="AA106" s="9">
        <f t="shared" si="58"/>
        <v>0</v>
      </c>
      <c r="AB106" s="9">
        <f t="shared" si="58"/>
        <v>0</v>
      </c>
      <c r="AC106" s="9">
        <f t="shared" si="58"/>
        <v>0</v>
      </c>
      <c r="AD106" s="9">
        <f t="shared" si="58"/>
        <v>0</v>
      </c>
      <c r="AE106" s="9">
        <f t="shared" si="58"/>
        <v>0</v>
      </c>
      <c r="AF106" s="9">
        <f t="shared" si="58"/>
        <v>0</v>
      </c>
      <c r="AG106" s="9">
        <f t="shared" si="58"/>
        <v>0</v>
      </c>
      <c r="AH106" s="9">
        <f t="shared" si="58"/>
        <v>0</v>
      </c>
      <c r="AI106" s="9">
        <f t="shared" si="58"/>
        <v>0</v>
      </c>
      <c r="AJ106" s="9">
        <f t="shared" si="58"/>
        <v>0</v>
      </c>
      <c r="AK106" s="9">
        <f t="shared" si="58"/>
        <v>0</v>
      </c>
      <c r="AL106" s="9">
        <f t="shared" si="58"/>
        <v>0</v>
      </c>
      <c r="AM106" s="9">
        <f t="shared" si="58"/>
        <v>0</v>
      </c>
      <c r="AN106" s="9">
        <f t="shared" si="58"/>
        <v>0</v>
      </c>
      <c r="AO106" s="9">
        <f t="shared" si="58"/>
        <v>0</v>
      </c>
      <c r="AP106" s="9">
        <f t="shared" si="58"/>
        <v>0</v>
      </c>
      <c r="AQ106" s="9"/>
      <c r="AR106" s="9"/>
      <c r="AS106" s="16"/>
      <c r="AT106" s="21"/>
    </row>
    <row r="107" spans="1:46" s="22" customFormat="1" ht="29.25" customHeight="1" hidden="1">
      <c r="A107" s="125"/>
      <c r="B107" s="166" t="s">
        <v>53</v>
      </c>
      <c r="C107" s="19"/>
      <c r="D107" s="20"/>
      <c r="E107" s="14" t="s">
        <v>20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/>
      <c r="AR107" s="9"/>
      <c r="AS107" s="16"/>
      <c r="AT107" s="21"/>
    </row>
    <row r="108" spans="1:46" s="22" customFormat="1" ht="29.25" customHeight="1" hidden="1">
      <c r="A108" s="126"/>
      <c r="B108" s="167"/>
      <c r="C108" s="19"/>
      <c r="D108" s="20"/>
      <c r="E108" s="15" t="s">
        <v>21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/>
      <c r="AR108" s="9"/>
      <c r="AS108" s="16"/>
      <c r="AT108" s="21"/>
    </row>
    <row r="109" spans="1:46" s="22" customFormat="1" ht="29.25" customHeight="1" hidden="1">
      <c r="A109" s="126"/>
      <c r="B109" s="167"/>
      <c r="C109" s="19"/>
      <c r="D109" s="20"/>
      <c r="E109" s="15" t="s">
        <v>22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/>
      <c r="AR109" s="9"/>
      <c r="AS109" s="16"/>
      <c r="AT109" s="21"/>
    </row>
    <row r="110" spans="1:46" s="22" customFormat="1" ht="43.5" customHeight="1" hidden="1">
      <c r="A110" s="127"/>
      <c r="B110" s="168"/>
      <c r="C110" s="19"/>
      <c r="D110" s="20"/>
      <c r="E110" s="15" t="s">
        <v>23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5"/>
      <c r="AR110" s="5"/>
      <c r="AS110" s="16"/>
      <c r="AT110" s="21"/>
    </row>
    <row r="112" spans="1:4" s="13" customFormat="1" ht="12.75">
      <c r="A112" s="32"/>
      <c r="B112" s="33"/>
      <c r="C112" s="33"/>
      <c r="D112" s="33"/>
    </row>
    <row r="113" spans="1:46" s="13" customFormat="1" ht="15.75">
      <c r="A113" s="34" t="s">
        <v>26</v>
      </c>
      <c r="B113" s="35"/>
      <c r="C113" s="35"/>
      <c r="D113" s="35"/>
      <c r="E113" s="36"/>
      <c r="F113" s="36"/>
      <c r="G113" s="36"/>
      <c r="H113" s="36"/>
      <c r="I113" s="59" t="s">
        <v>78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s="13" customFormat="1" ht="15.75">
      <c r="A114" s="34" t="s">
        <v>27</v>
      </c>
      <c r="B114" s="35"/>
      <c r="C114" s="35"/>
      <c r="D114" s="35"/>
      <c r="E114" s="164"/>
      <c r="F114" s="164"/>
      <c r="G114" s="164"/>
      <c r="H114" s="164"/>
      <c r="I114" s="59"/>
      <c r="J114" s="23"/>
      <c r="K114" s="23"/>
      <c r="L114" s="23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s="13" customFormat="1" ht="29.25" customHeight="1">
      <c r="A115" s="165" t="s">
        <v>75</v>
      </c>
      <c r="B115" s="165"/>
      <c r="C115" s="165"/>
      <c r="D115" s="35"/>
      <c r="E115" s="164"/>
      <c r="F115" s="164"/>
      <c r="G115" s="164"/>
      <c r="H115" s="164"/>
      <c r="I115" s="133" t="s">
        <v>79</v>
      </c>
      <c r="J115" s="133"/>
      <c r="K115" s="133"/>
      <c r="L115" s="133"/>
      <c r="M115" s="133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s="13" customFormat="1" ht="27.75" customHeight="1">
      <c r="A116" s="165"/>
      <c r="B116" s="165"/>
      <c r="C116" s="165"/>
      <c r="D116" s="35"/>
      <c r="E116" s="164"/>
      <c r="F116" s="164"/>
      <c r="G116" s="164"/>
      <c r="H116" s="164"/>
      <c r="I116" s="133"/>
      <c r="J116" s="133"/>
      <c r="K116" s="133"/>
      <c r="L116" s="133"/>
      <c r="M116" s="133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2:46" s="13" customFormat="1" ht="15.75">
      <c r="B117" s="35"/>
      <c r="C117" s="35"/>
      <c r="D117" s="35"/>
      <c r="E117" s="23"/>
      <c r="F117" s="23"/>
      <c r="G117" s="23"/>
      <c r="H117" s="37"/>
      <c r="I117" s="60"/>
      <c r="J117" s="23"/>
      <c r="K117" s="23"/>
      <c r="L117" s="23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s="13" customFormat="1" ht="15.75">
      <c r="A118" s="38"/>
      <c r="B118" s="39"/>
      <c r="C118" s="57" t="s">
        <v>76</v>
      </c>
      <c r="D118" s="35"/>
      <c r="E118" s="160"/>
      <c r="F118" s="160"/>
      <c r="G118" s="160"/>
      <c r="H118" s="160"/>
      <c r="I118" s="59" t="s">
        <v>80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s="13" customFormat="1" ht="15.75">
      <c r="A119" s="34" t="s">
        <v>77</v>
      </c>
      <c r="B119" s="35"/>
      <c r="C119" s="35"/>
      <c r="D119" s="35"/>
      <c r="E119" s="36"/>
      <c r="F119" s="36"/>
      <c r="G119" s="36"/>
      <c r="H119" s="36"/>
      <c r="I119" s="36" t="s">
        <v>81</v>
      </c>
      <c r="J119" s="23"/>
      <c r="K119" s="23"/>
      <c r="L119" s="23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s="13" customFormat="1" ht="12.75">
      <c r="A120" s="40"/>
      <c r="B120" s="41"/>
      <c r="C120" s="41"/>
      <c r="D120" s="4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s="13" customFormat="1" ht="12.75">
      <c r="A121" s="40"/>
      <c r="B121" s="41"/>
      <c r="C121" s="41"/>
      <c r="D121" s="4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s="13" customFormat="1" ht="12.75">
      <c r="A122" s="42" t="s">
        <v>31</v>
      </c>
      <c r="B122" s="41"/>
      <c r="C122" s="41"/>
      <c r="D122" s="4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s="13" customFormat="1" ht="12.75">
      <c r="A123" s="43" t="s">
        <v>29</v>
      </c>
      <c r="B123" s="41"/>
      <c r="C123" s="41"/>
      <c r="D123" s="4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s="13" customFormat="1" ht="12.75">
      <c r="A124" s="43" t="s">
        <v>28</v>
      </c>
      <c r="B124" s="41"/>
      <c r="C124" s="41"/>
      <c r="D124" s="4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s="13" customFormat="1" ht="12.75">
      <c r="A125" s="43" t="s">
        <v>30</v>
      </c>
      <c r="B125" s="41"/>
      <c r="C125" s="41"/>
      <c r="D125" s="4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s="13" customFormat="1" ht="12.75">
      <c r="A126" s="43" t="s">
        <v>47</v>
      </c>
      <c r="B126" s="41"/>
      <c r="C126" s="41"/>
      <c r="D126" s="4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s="13" customFormat="1" ht="12.75">
      <c r="A127" s="43" t="s">
        <v>73</v>
      </c>
      <c r="B127" s="41"/>
      <c r="C127" s="41"/>
      <c r="D127" s="4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s="13" customFormat="1" ht="12.75">
      <c r="A128" s="43" t="s">
        <v>32</v>
      </c>
      <c r="B128" s="41"/>
      <c r="C128" s="41"/>
      <c r="D128" s="4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s="13" customFormat="1" ht="12.75">
      <c r="A129" s="43" t="s">
        <v>33</v>
      </c>
      <c r="B129" s="41"/>
      <c r="C129" s="41"/>
      <c r="D129" s="4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s="13" customFormat="1" ht="12.75">
      <c r="A130" s="43" t="s">
        <v>48</v>
      </c>
      <c r="B130" s="41"/>
      <c r="C130" s="41"/>
      <c r="D130" s="4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s="13" customFormat="1" ht="12.75">
      <c r="A131" s="40"/>
      <c r="B131" s="41"/>
      <c r="C131" s="41"/>
      <c r="D131" s="4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" s="13" customFormat="1" ht="12.75">
      <c r="A132" s="32"/>
      <c r="B132" s="33"/>
      <c r="C132" s="33"/>
      <c r="D132" s="33"/>
    </row>
    <row r="133" spans="1:4" s="13" customFormat="1" ht="12.75">
      <c r="A133" s="32"/>
      <c r="B133" s="33"/>
      <c r="C133" s="33"/>
      <c r="D133" s="33"/>
    </row>
    <row r="134" spans="1:4" s="13" customFormat="1" ht="12.75">
      <c r="A134" s="32"/>
      <c r="B134" s="33"/>
      <c r="C134" s="33"/>
      <c r="D134" s="33"/>
    </row>
    <row r="135" spans="1:4" s="13" customFormat="1" ht="12.75">
      <c r="A135" s="32"/>
      <c r="B135" s="33"/>
      <c r="C135" s="33"/>
      <c r="D135" s="33"/>
    </row>
    <row r="136" spans="1:4" s="13" customFormat="1" ht="12.75">
      <c r="A136" s="32"/>
      <c r="B136" s="33"/>
      <c r="C136" s="33"/>
      <c r="D136" s="33"/>
    </row>
    <row r="137" spans="1:4" s="13" customFormat="1" ht="12.75">
      <c r="A137" s="32"/>
      <c r="B137" s="33"/>
      <c r="C137" s="33"/>
      <c r="D137" s="33"/>
    </row>
    <row r="138" spans="1:4" s="13" customFormat="1" ht="12.75">
      <c r="A138" s="32"/>
      <c r="B138" s="33"/>
      <c r="C138" s="33"/>
      <c r="D138" s="33"/>
    </row>
  </sheetData>
  <sheetProtection/>
  <mergeCells count="122">
    <mergeCell ref="A2:L2"/>
    <mergeCell ref="A46:A50"/>
    <mergeCell ref="C36:C40"/>
    <mergeCell ref="D51:D54"/>
    <mergeCell ref="B76:B80"/>
    <mergeCell ref="A76:A80"/>
    <mergeCell ref="B71:B75"/>
    <mergeCell ref="A41:A45"/>
    <mergeCell ref="A71:A75"/>
    <mergeCell ref="C76:C80"/>
    <mergeCell ref="A96:A100"/>
    <mergeCell ref="B102:B106"/>
    <mergeCell ref="C81:C85"/>
    <mergeCell ref="A107:A110"/>
    <mergeCell ref="B107:B110"/>
    <mergeCell ref="A92:A95"/>
    <mergeCell ref="B92:B95"/>
    <mergeCell ref="A31:A35"/>
    <mergeCell ref="C66:C70"/>
    <mergeCell ref="B66:B70"/>
    <mergeCell ref="A66:A70"/>
    <mergeCell ref="D66:D69"/>
    <mergeCell ref="A36:A40"/>
    <mergeCell ref="C41:C45"/>
    <mergeCell ref="C31:C35"/>
    <mergeCell ref="A61:A65"/>
    <mergeCell ref="B56:B60"/>
    <mergeCell ref="A86:D90"/>
    <mergeCell ref="A81:A85"/>
    <mergeCell ref="B81:B85"/>
    <mergeCell ref="D71:D74"/>
    <mergeCell ref="C71:C75"/>
    <mergeCell ref="E118:H118"/>
    <mergeCell ref="E81:E85"/>
    <mergeCell ref="E114:H116"/>
    <mergeCell ref="A115:C116"/>
    <mergeCell ref="B96:B100"/>
    <mergeCell ref="AT66:AT69"/>
    <mergeCell ref="AT71:AT74"/>
    <mergeCell ref="D76:D79"/>
    <mergeCell ref="AS76:AS79"/>
    <mergeCell ref="AT76:AT79"/>
    <mergeCell ref="AS71:AS74"/>
    <mergeCell ref="I115:M116"/>
    <mergeCell ref="AS81:AS85"/>
    <mergeCell ref="B21:B25"/>
    <mergeCell ref="B46:D50"/>
    <mergeCell ref="D26:D29"/>
    <mergeCell ref="D36:D39"/>
    <mergeCell ref="B41:B45"/>
    <mergeCell ref="B31:B35"/>
    <mergeCell ref="B36:B40"/>
    <mergeCell ref="B26:B30"/>
    <mergeCell ref="C21:C25"/>
    <mergeCell ref="AT56:AT60"/>
    <mergeCell ref="A102:A106"/>
    <mergeCell ref="B51:B55"/>
    <mergeCell ref="A51:A55"/>
    <mergeCell ref="C56:C60"/>
    <mergeCell ref="D56:D59"/>
    <mergeCell ref="A56:A60"/>
    <mergeCell ref="B61:B65"/>
    <mergeCell ref="C61:C65"/>
    <mergeCell ref="D16:D19"/>
    <mergeCell ref="A11:A15"/>
    <mergeCell ref="B11:B15"/>
    <mergeCell ref="C11:C15"/>
    <mergeCell ref="A16:A20"/>
    <mergeCell ref="B16:B20"/>
    <mergeCell ref="AJ4:AL4"/>
    <mergeCell ref="O4:Q4"/>
    <mergeCell ref="AG4:AI4"/>
    <mergeCell ref="A26:A30"/>
    <mergeCell ref="A21:A25"/>
    <mergeCell ref="C26:C30"/>
    <mergeCell ref="D11:D14"/>
    <mergeCell ref="D21:D24"/>
    <mergeCell ref="B6:D10"/>
    <mergeCell ref="C16:C20"/>
    <mergeCell ref="A6:A10"/>
    <mergeCell ref="E3:E5"/>
    <mergeCell ref="F3:H4"/>
    <mergeCell ref="B3:B5"/>
    <mergeCell ref="C3:C5"/>
    <mergeCell ref="D3:D5"/>
    <mergeCell ref="A3:A5"/>
    <mergeCell ref="I3:AR3"/>
    <mergeCell ref="AP4:AR4"/>
    <mergeCell ref="U4:W4"/>
    <mergeCell ref="AA4:AC4"/>
    <mergeCell ref="AD4:AF4"/>
    <mergeCell ref="X4:Z4"/>
    <mergeCell ref="I4:K4"/>
    <mergeCell ref="R4:T4"/>
    <mergeCell ref="L4:N4"/>
    <mergeCell ref="AM4:AO4"/>
    <mergeCell ref="A1:AP1"/>
    <mergeCell ref="AS36:AS40"/>
    <mergeCell ref="AS41:AS45"/>
    <mergeCell ref="AT41:AT45"/>
    <mergeCell ref="AT36:AT40"/>
    <mergeCell ref="AS21:AS25"/>
    <mergeCell ref="AT21:AT25"/>
    <mergeCell ref="AS26:AS30"/>
    <mergeCell ref="AS31:AS35"/>
    <mergeCell ref="AT31:AT35"/>
    <mergeCell ref="AS16:AS20"/>
    <mergeCell ref="AT16:AT20"/>
    <mergeCell ref="AS11:AS15"/>
    <mergeCell ref="AT11:AT15"/>
    <mergeCell ref="AS51:AS55"/>
    <mergeCell ref="AT51:AT55"/>
    <mergeCell ref="C51:C55"/>
    <mergeCell ref="D81:D84"/>
    <mergeCell ref="AS61:AS65"/>
    <mergeCell ref="E26:E30"/>
    <mergeCell ref="AT81:AT85"/>
    <mergeCell ref="AT26:AT30"/>
    <mergeCell ref="AS66:AS69"/>
    <mergeCell ref="D31:D34"/>
    <mergeCell ref="E31:E35"/>
    <mergeCell ref="AS56:AS60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2023-07-11T06:10:30Z</dcterms:modified>
  <cp:category/>
  <cp:version/>
  <cp:contentType/>
  <cp:contentStatus/>
</cp:coreProperties>
</file>