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 refMode="R1C1"/>
</workbook>
</file>

<file path=xl/calcChain.xml><?xml version="1.0" encoding="utf-8"?>
<calcChain xmlns="http://schemas.openxmlformats.org/spreadsheetml/2006/main">
  <c r="AN119" i="17"/>
  <c r="AN170"/>
  <c r="AN167"/>
  <c r="AU147"/>
  <c r="AU148"/>
  <c r="AU145"/>
  <c r="AR148"/>
  <c r="AR145"/>
  <c r="AO147"/>
  <c r="AO161"/>
  <c r="F145"/>
  <c r="H143"/>
  <c r="H150"/>
  <c r="G24"/>
  <c r="G27"/>
  <c r="G30"/>
  <c r="H97"/>
  <c r="H96"/>
  <c r="H94"/>
  <c r="G97"/>
  <c r="G95"/>
  <c r="G96"/>
  <c r="G94"/>
  <c r="G56"/>
  <c r="G40"/>
  <c r="AU43"/>
  <c r="AU15"/>
  <c r="AU126"/>
  <c r="AU94"/>
  <c r="AU96"/>
  <c r="AU97"/>
  <c r="AU56"/>
  <c r="AU35"/>
  <c r="AR46"/>
  <c r="AS67"/>
  <c r="AP67"/>
  <c r="AR52"/>
  <c r="AR35"/>
  <c r="AR24"/>
  <c r="AO17"/>
  <c r="AO46"/>
  <c r="AP83"/>
  <c r="AO52"/>
  <c r="AO35"/>
  <c r="AO30"/>
  <c r="AO24"/>
  <c r="G166"/>
  <c r="G136"/>
  <c r="G26"/>
  <c r="G60"/>
  <c r="G61"/>
  <c r="G59"/>
  <c r="AU61"/>
  <c r="AR61"/>
  <c r="G118"/>
  <c r="AR116"/>
  <c r="AQ116"/>
  <c r="AC170"/>
  <c r="BD145"/>
  <c r="BD172"/>
  <c r="F147"/>
  <c r="BM145"/>
  <c r="BM148"/>
  <c r="BD148"/>
  <c r="BH148"/>
  <c r="BM147"/>
  <c r="AS164"/>
  <c r="BM173"/>
  <c r="BM174"/>
  <c r="BM175"/>
  <c r="BM176"/>
  <c r="BM177"/>
  <c r="BM171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P172"/>
  <c r="AQ172"/>
  <c r="AR172"/>
  <c r="AS172"/>
  <c r="AT172"/>
  <c r="AU172"/>
  <c r="AV172"/>
  <c r="AW172"/>
  <c r="AX172"/>
  <c r="AY172"/>
  <c r="AZ172"/>
  <c r="BA172"/>
  <c r="BB172"/>
  <c r="BC172"/>
  <c r="BE172"/>
  <c r="BF172"/>
  <c r="BG172"/>
  <c r="BH172"/>
  <c r="BI172"/>
  <c r="BJ172"/>
  <c r="K172"/>
  <c r="G173"/>
  <c r="G174"/>
  <c r="G175"/>
  <c r="G176"/>
  <c r="G177"/>
  <c r="F173"/>
  <c r="F174"/>
  <c r="F175"/>
  <c r="F176"/>
  <c r="F177"/>
  <c r="AP135"/>
  <c r="AL135"/>
  <c r="AL117"/>
  <c r="AL118"/>
  <c r="AL119"/>
  <c r="F92"/>
  <c r="AZ92"/>
  <c r="AZ89"/>
  <c r="BD89"/>
  <c r="AS89"/>
  <c r="BA83"/>
  <c r="AP80"/>
  <c r="BM172"/>
  <c r="G172"/>
  <c r="F172"/>
  <c r="F89"/>
  <c r="BD67"/>
  <c r="BD64"/>
  <c r="AS64"/>
  <c r="AM67"/>
  <c r="BD52"/>
  <c r="BD49"/>
  <c r="BD46"/>
  <c r="BD43"/>
  <c r="BM45"/>
  <c r="AS46"/>
  <c r="AS43"/>
  <c r="AE46"/>
  <c r="BA24"/>
  <c r="BA21"/>
  <c r="AS24"/>
  <c r="AS21"/>
  <c r="AG119"/>
  <c r="AG170"/>
  <c r="AF116"/>
  <c r="AF15"/>
  <c r="AF126"/>
  <c r="BM166"/>
  <c r="I170"/>
  <c r="J170"/>
  <c r="K170"/>
  <c r="L170"/>
  <c r="M170"/>
  <c r="N170"/>
  <c r="O170"/>
  <c r="P170"/>
  <c r="Q170"/>
  <c r="R170"/>
  <c r="S170"/>
  <c r="T170"/>
  <c r="U170"/>
  <c r="V170"/>
  <c r="W170"/>
  <c r="Y170"/>
  <c r="Z170"/>
  <c r="AA170"/>
  <c r="AB170"/>
  <c r="AD170"/>
  <c r="AE170"/>
  <c r="AF170"/>
  <c r="AH170"/>
  <c r="AI170"/>
  <c r="AJ170"/>
  <c r="AK170"/>
  <c r="AL170"/>
  <c r="AM170"/>
  <c r="AP170"/>
  <c r="AQ170"/>
  <c r="AR170"/>
  <c r="AS170"/>
  <c r="AT170"/>
  <c r="AU170"/>
  <c r="AV170"/>
  <c r="AW170"/>
  <c r="AX170"/>
  <c r="AY170"/>
  <c r="BA170"/>
  <c r="BB170"/>
  <c r="BC170"/>
  <c r="BD170"/>
  <c r="BE170"/>
  <c r="BF170"/>
  <c r="BG170"/>
  <c r="BH170"/>
  <c r="BI170"/>
  <c r="BJ170"/>
  <c r="BK170"/>
  <c r="BL170"/>
  <c r="K169"/>
  <c r="L169"/>
  <c r="M169"/>
  <c r="N169"/>
  <c r="O169"/>
  <c r="P169"/>
  <c r="Q169"/>
  <c r="R169"/>
  <c r="S169"/>
  <c r="T169"/>
  <c r="U169"/>
  <c r="V169"/>
  <c r="W169"/>
  <c r="Y169"/>
  <c r="Z169"/>
  <c r="AB169"/>
  <c r="AC169"/>
  <c r="AD169"/>
  <c r="AE169"/>
  <c r="AF169"/>
  <c r="AF167"/>
  <c r="AG169"/>
  <c r="AH169"/>
  <c r="AI169"/>
  <c r="AJ169"/>
  <c r="AK169"/>
  <c r="AM169"/>
  <c r="AN169"/>
  <c r="AP169"/>
  <c r="AQ169"/>
  <c r="AR169"/>
  <c r="AR167"/>
  <c r="AS169"/>
  <c r="AT169"/>
  <c r="AU169"/>
  <c r="AV169"/>
  <c r="AW169"/>
  <c r="AX169"/>
  <c r="AY169"/>
  <c r="BA169"/>
  <c r="BB169"/>
  <c r="BC169"/>
  <c r="BD169"/>
  <c r="BE169"/>
  <c r="BF169"/>
  <c r="BG169"/>
  <c r="BH169"/>
  <c r="BI169"/>
  <c r="BJ169"/>
  <c r="BK169"/>
  <c r="AE161"/>
  <c r="AL161"/>
  <c r="AL164"/>
  <c r="AM164"/>
  <c r="AF136"/>
  <c r="AF166"/>
  <c r="G135"/>
  <c r="G132"/>
  <c r="G161"/>
  <c r="G164"/>
  <c r="AM135"/>
  <c r="F135"/>
  <c r="AF132"/>
  <c r="AE132"/>
  <c r="X136"/>
  <c r="Y136"/>
  <c r="F136"/>
  <c r="AB136"/>
  <c r="Z116"/>
  <c r="BH46"/>
  <c r="BH43"/>
  <c r="AZ97"/>
  <c r="K17"/>
  <c r="K128"/>
  <c r="L17"/>
  <c r="L128"/>
  <c r="L140"/>
  <c r="M17"/>
  <c r="M128"/>
  <c r="N17"/>
  <c r="N128"/>
  <c r="N140"/>
  <c r="O17"/>
  <c r="O128"/>
  <c r="P17"/>
  <c r="P128"/>
  <c r="P140"/>
  <c r="Q17"/>
  <c r="Q128"/>
  <c r="Q140"/>
  <c r="R17"/>
  <c r="R128"/>
  <c r="T17"/>
  <c r="T128"/>
  <c r="T140"/>
  <c r="U17"/>
  <c r="U128"/>
  <c r="U140"/>
  <c r="V17"/>
  <c r="V128"/>
  <c r="V140"/>
  <c r="W17"/>
  <c r="W128"/>
  <c r="Y17"/>
  <c r="Y128"/>
  <c r="Y140"/>
  <c r="Z17"/>
  <c r="Z128"/>
  <c r="Z140"/>
  <c r="AA17"/>
  <c r="AA128"/>
  <c r="AB17"/>
  <c r="AB128"/>
  <c r="AB140"/>
  <c r="AC17"/>
  <c r="AC128"/>
  <c r="AD17"/>
  <c r="AD128"/>
  <c r="AE17"/>
  <c r="AE128"/>
  <c r="AF17"/>
  <c r="AF128"/>
  <c r="AG17"/>
  <c r="AG128"/>
  <c r="AG140"/>
  <c r="AH17"/>
  <c r="AH128"/>
  <c r="AI17"/>
  <c r="AI128"/>
  <c r="AJ17"/>
  <c r="AJ128"/>
  <c r="AK17"/>
  <c r="AK128"/>
  <c r="AK140"/>
  <c r="AM17"/>
  <c r="AM128"/>
  <c r="AN17"/>
  <c r="AN128"/>
  <c r="AP17"/>
  <c r="AP128"/>
  <c r="AP140"/>
  <c r="AQ17"/>
  <c r="AQ128"/>
  <c r="AR128"/>
  <c r="AS17"/>
  <c r="AS128"/>
  <c r="AS140"/>
  <c r="AT17"/>
  <c r="AT128"/>
  <c r="AU17"/>
  <c r="AU128"/>
  <c r="AV17"/>
  <c r="AV128"/>
  <c r="AV140"/>
  <c r="AW17"/>
  <c r="AW128"/>
  <c r="AX17"/>
  <c r="AX128"/>
  <c r="AY17"/>
  <c r="AY128"/>
  <c r="AY140"/>
  <c r="BA17"/>
  <c r="BA128"/>
  <c r="BB17"/>
  <c r="BB128"/>
  <c r="BB140"/>
  <c r="BC17"/>
  <c r="BC128"/>
  <c r="BD17"/>
  <c r="BD128"/>
  <c r="BE17"/>
  <c r="BE128"/>
  <c r="BE140"/>
  <c r="BF17"/>
  <c r="BF128"/>
  <c r="BF140"/>
  <c r="BG17"/>
  <c r="BH17"/>
  <c r="BH128"/>
  <c r="BH140"/>
  <c r="BI17"/>
  <c r="BI128"/>
  <c r="BI140"/>
  <c r="BJ17"/>
  <c r="BJ128"/>
  <c r="BJ140"/>
  <c r="K18"/>
  <c r="K129"/>
  <c r="K141"/>
  <c r="L18"/>
  <c r="L129"/>
  <c r="O18"/>
  <c r="O129"/>
  <c r="O141"/>
  <c r="R18"/>
  <c r="R129"/>
  <c r="R141"/>
  <c r="T18"/>
  <c r="T129"/>
  <c r="T141"/>
  <c r="U18"/>
  <c r="U129"/>
  <c r="U141"/>
  <c r="V18"/>
  <c r="V129"/>
  <c r="V141"/>
  <c r="W18"/>
  <c r="W129"/>
  <c r="Z18"/>
  <c r="Z129"/>
  <c r="AH18"/>
  <c r="AH129"/>
  <c r="AH141"/>
  <c r="AI18"/>
  <c r="AI129"/>
  <c r="AI141"/>
  <c r="AJ18"/>
  <c r="AJ129"/>
  <c r="AK18"/>
  <c r="AK129"/>
  <c r="AK141"/>
  <c r="AQ18"/>
  <c r="AT18"/>
  <c r="AT129"/>
  <c r="AV18"/>
  <c r="AV129"/>
  <c r="AW18"/>
  <c r="AW129"/>
  <c r="AW141"/>
  <c r="AX18"/>
  <c r="AX129"/>
  <c r="AY18"/>
  <c r="AY129"/>
  <c r="BB18"/>
  <c r="BB129"/>
  <c r="BB141"/>
  <c r="BC18"/>
  <c r="BC129"/>
  <c r="BC141"/>
  <c r="BE18"/>
  <c r="BE129"/>
  <c r="BE141"/>
  <c r="BF18"/>
  <c r="BF129"/>
  <c r="BG18"/>
  <c r="BG129"/>
  <c r="BI18"/>
  <c r="BI129"/>
  <c r="BI141"/>
  <c r="BJ18"/>
  <c r="BJ129"/>
  <c r="AB46"/>
  <c r="AB43"/>
  <c r="Y46"/>
  <c r="AA46"/>
  <c r="AA43"/>
  <c r="AF46"/>
  <c r="AF18"/>
  <c r="AF129"/>
  <c r="AC46"/>
  <c r="AC43"/>
  <c r="G48"/>
  <c r="BA46"/>
  <c r="Q46"/>
  <c r="S46"/>
  <c r="S43"/>
  <c r="AC116"/>
  <c r="F118"/>
  <c r="F119"/>
  <c r="F170"/>
  <c r="BM118"/>
  <c r="BM119"/>
  <c r="BM170"/>
  <c r="BH116"/>
  <c r="BD116"/>
  <c r="BA116"/>
  <c r="AZ117"/>
  <c r="AR117"/>
  <c r="AZ118"/>
  <c r="AZ119"/>
  <c r="AZ170"/>
  <c r="AZ120"/>
  <c r="AU120"/>
  <c r="AS116"/>
  <c r="AP116"/>
  <c r="AM116"/>
  <c r="AE116"/>
  <c r="AB116"/>
  <c r="Y116"/>
  <c r="X117"/>
  <c r="X118"/>
  <c r="X119"/>
  <c r="X170"/>
  <c r="X120"/>
  <c r="Q116"/>
  <c r="N116"/>
  <c r="AB83"/>
  <c r="AB80"/>
  <c r="AE83"/>
  <c r="AG83"/>
  <c r="AG80"/>
  <c r="G83"/>
  <c r="G80"/>
  <c r="BH83"/>
  <c r="BH80"/>
  <c r="Y83"/>
  <c r="Y80"/>
  <c r="G78"/>
  <c r="G75"/>
  <c r="AE67"/>
  <c r="AL67"/>
  <c r="AD67"/>
  <c r="AD64"/>
  <c r="AA67"/>
  <c r="AA64"/>
  <c r="G67"/>
  <c r="H67"/>
  <c r="H64"/>
  <c r="BH67"/>
  <c r="BH64"/>
  <c r="G52"/>
  <c r="G49"/>
  <c r="AE52"/>
  <c r="AG52"/>
  <c r="AG49"/>
  <c r="AD52"/>
  <c r="AD49"/>
  <c r="AA52"/>
  <c r="AA49"/>
  <c r="AS52"/>
  <c r="AS49"/>
  <c r="G37"/>
  <c r="AG40"/>
  <c r="AG37"/>
  <c r="G35"/>
  <c r="G32"/>
  <c r="AG35"/>
  <c r="AG32"/>
  <c r="AA35"/>
  <c r="AA32"/>
  <c r="Q35"/>
  <c r="Q32"/>
  <c r="AE24"/>
  <c r="AG24"/>
  <c r="AG21"/>
  <c r="Y24"/>
  <c r="AA24"/>
  <c r="AA21"/>
  <c r="AM24"/>
  <c r="AL171"/>
  <c r="X171"/>
  <c r="AL168"/>
  <c r="X168"/>
  <c r="AL165"/>
  <c r="X165"/>
  <c r="AL162"/>
  <c r="X162"/>
  <c r="AL157"/>
  <c r="X157"/>
  <c r="AL160"/>
  <c r="X160"/>
  <c r="AL155"/>
  <c r="X155"/>
  <c r="AL152"/>
  <c r="X152"/>
  <c r="Y104"/>
  <c r="Y20"/>
  <c r="Y131"/>
  <c r="AP132"/>
  <c r="AY120"/>
  <c r="AV120"/>
  <c r="AY117"/>
  <c r="AV117"/>
  <c r="I117"/>
  <c r="T121"/>
  <c r="U121"/>
  <c r="V121"/>
  <c r="AH121"/>
  <c r="AI121"/>
  <c r="AJ121"/>
  <c r="AV121"/>
  <c r="AW121"/>
  <c r="BK121"/>
  <c r="AX121"/>
  <c r="BF121"/>
  <c r="T122"/>
  <c r="U122"/>
  <c r="V122"/>
  <c r="AH122"/>
  <c r="AI122"/>
  <c r="AJ122"/>
  <c r="AV122"/>
  <c r="AW122"/>
  <c r="AX122"/>
  <c r="BF122"/>
  <c r="BK122"/>
  <c r="T123"/>
  <c r="U123"/>
  <c r="V123"/>
  <c r="AH123"/>
  <c r="AI123"/>
  <c r="AJ123"/>
  <c r="AV123"/>
  <c r="AW123"/>
  <c r="AX123"/>
  <c r="BF123"/>
  <c r="F114"/>
  <c r="F111"/>
  <c r="F109"/>
  <c r="F106"/>
  <c r="AZ79"/>
  <c r="AL79"/>
  <c r="X79"/>
  <c r="F79"/>
  <c r="AZ76"/>
  <c r="AL76"/>
  <c r="X76"/>
  <c r="F76"/>
  <c r="AZ74"/>
  <c r="AL74"/>
  <c r="X74"/>
  <c r="F74"/>
  <c r="AZ65"/>
  <c r="AL65"/>
  <c r="X65"/>
  <c r="F65"/>
  <c r="AZ63"/>
  <c r="AL63"/>
  <c r="X63"/>
  <c r="F63"/>
  <c r="AZ60"/>
  <c r="AL60"/>
  <c r="X60"/>
  <c r="F60"/>
  <c r="AL58"/>
  <c r="X58"/>
  <c r="F58"/>
  <c r="AL55"/>
  <c r="X55"/>
  <c r="F55"/>
  <c r="AL53"/>
  <c r="X53"/>
  <c r="F53"/>
  <c r="AL50"/>
  <c r="X50"/>
  <c r="F50"/>
  <c r="AL166"/>
  <c r="F166"/>
  <c r="I20"/>
  <c r="I131"/>
  <c r="I143"/>
  <c r="I150"/>
  <c r="J20"/>
  <c r="J131"/>
  <c r="J143"/>
  <c r="J150"/>
  <c r="K20"/>
  <c r="K131"/>
  <c r="K143"/>
  <c r="K150"/>
  <c r="L20"/>
  <c r="L131"/>
  <c r="L143"/>
  <c r="L150"/>
  <c r="M20"/>
  <c r="M131"/>
  <c r="M143"/>
  <c r="M150"/>
  <c r="N20"/>
  <c r="N131"/>
  <c r="N143"/>
  <c r="N150"/>
  <c r="O20"/>
  <c r="O131"/>
  <c r="O143"/>
  <c r="O150"/>
  <c r="P20"/>
  <c r="P131"/>
  <c r="P143"/>
  <c r="P150"/>
  <c r="Q20"/>
  <c r="Q131"/>
  <c r="Q143"/>
  <c r="Q150"/>
  <c r="R20"/>
  <c r="T20"/>
  <c r="T131"/>
  <c r="T143"/>
  <c r="T150"/>
  <c r="U20"/>
  <c r="U131"/>
  <c r="U143"/>
  <c r="U150"/>
  <c r="V20"/>
  <c r="V131"/>
  <c r="V143"/>
  <c r="V150"/>
  <c r="W20"/>
  <c r="W131"/>
  <c r="W143"/>
  <c r="W150"/>
  <c r="Z20"/>
  <c r="Z131"/>
  <c r="Z143"/>
  <c r="Z150"/>
  <c r="AA20"/>
  <c r="AA131"/>
  <c r="AA143"/>
  <c r="AA150"/>
  <c r="AB20"/>
  <c r="AB131"/>
  <c r="AC20"/>
  <c r="AC131"/>
  <c r="AC143"/>
  <c r="AC150"/>
  <c r="AD20"/>
  <c r="AD131"/>
  <c r="AD143"/>
  <c r="AD150"/>
  <c r="AE20"/>
  <c r="AE131"/>
  <c r="AE143"/>
  <c r="AE150"/>
  <c r="AF20"/>
  <c r="AF131"/>
  <c r="AG20"/>
  <c r="AG131"/>
  <c r="AG143"/>
  <c r="AG150"/>
  <c r="AH20"/>
  <c r="AH131"/>
  <c r="AH143"/>
  <c r="AH150"/>
  <c r="AI20"/>
  <c r="AI131"/>
  <c r="AI143"/>
  <c r="AI150"/>
  <c r="AJ20"/>
  <c r="AJ131"/>
  <c r="AJ143"/>
  <c r="AJ150"/>
  <c r="AK20"/>
  <c r="AK131"/>
  <c r="AK143"/>
  <c r="AK150"/>
  <c r="AM20"/>
  <c r="AM131"/>
  <c r="AM143"/>
  <c r="AM150"/>
  <c r="AN20"/>
  <c r="AN131"/>
  <c r="AN143"/>
  <c r="AN150"/>
  <c r="AO20"/>
  <c r="AO131"/>
  <c r="AO143"/>
  <c r="AP20"/>
  <c r="AP131"/>
  <c r="AP143"/>
  <c r="AP150"/>
  <c r="AQ20"/>
  <c r="AQ131"/>
  <c r="AR20"/>
  <c r="AR131"/>
  <c r="AS20"/>
  <c r="AS131"/>
  <c r="AS143"/>
  <c r="AS150"/>
  <c r="AT20"/>
  <c r="AT131"/>
  <c r="AT143"/>
  <c r="AT150"/>
  <c r="AU20"/>
  <c r="AU131"/>
  <c r="AU143"/>
  <c r="AU150"/>
  <c r="AV20"/>
  <c r="AV131"/>
  <c r="AV143"/>
  <c r="AV150"/>
  <c r="AW20"/>
  <c r="AW131"/>
  <c r="AW143"/>
  <c r="AW150"/>
  <c r="AX20"/>
  <c r="AX131"/>
  <c r="AX143"/>
  <c r="AX150"/>
  <c r="AY20"/>
  <c r="AY131"/>
  <c r="AY143"/>
  <c r="AY150"/>
  <c r="BA20"/>
  <c r="BA131"/>
  <c r="BB20"/>
  <c r="BB131"/>
  <c r="BB143"/>
  <c r="BB150"/>
  <c r="BC20"/>
  <c r="BC131"/>
  <c r="BC143"/>
  <c r="BC150"/>
  <c r="BD20"/>
  <c r="BD131"/>
  <c r="BD143"/>
  <c r="BD150"/>
  <c r="BE20"/>
  <c r="BE131"/>
  <c r="BE143"/>
  <c r="BE150"/>
  <c r="BF20"/>
  <c r="BF131"/>
  <c r="BF143"/>
  <c r="BF150"/>
  <c r="BG20"/>
  <c r="BG131"/>
  <c r="BG143"/>
  <c r="BG150"/>
  <c r="BH20"/>
  <c r="BH131"/>
  <c r="BH143"/>
  <c r="BH150"/>
  <c r="BI20"/>
  <c r="BI131"/>
  <c r="BI143"/>
  <c r="BI150"/>
  <c r="BJ20"/>
  <c r="BJ131"/>
  <c r="BJ143"/>
  <c r="BJ150"/>
  <c r="BG128"/>
  <c r="BG140"/>
  <c r="Q78"/>
  <c r="F78"/>
  <c r="M78"/>
  <c r="M75"/>
  <c r="G105"/>
  <c r="G108"/>
  <c r="X108"/>
  <c r="X105"/>
  <c r="S108"/>
  <c r="S105"/>
  <c r="Q83"/>
  <c r="Q80"/>
  <c r="N83"/>
  <c r="P83"/>
  <c r="P80"/>
  <c r="P67"/>
  <c r="P64"/>
  <c r="M67"/>
  <c r="M64"/>
  <c r="Q67"/>
  <c r="S67"/>
  <c r="S64"/>
  <c r="S56"/>
  <c r="S54"/>
  <c r="N52"/>
  <c r="P52"/>
  <c r="P49"/>
  <c r="Q52"/>
  <c r="S52"/>
  <c r="S49"/>
  <c r="BA52"/>
  <c r="BA49"/>
  <c r="P46"/>
  <c r="P43"/>
  <c r="G42"/>
  <c r="N24"/>
  <c r="Q24"/>
  <c r="S24"/>
  <c r="S21"/>
  <c r="X48"/>
  <c r="F48"/>
  <c r="AB37"/>
  <c r="BH24"/>
  <c r="BH21"/>
  <c r="AM46"/>
  <c r="AM43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Z94"/>
  <c r="AT94"/>
  <c r="AV94"/>
  <c r="AW94"/>
  <c r="AX94"/>
  <c r="AY94"/>
  <c r="BA94"/>
  <c r="BB94"/>
  <c r="BC94"/>
  <c r="BD94"/>
  <c r="BE94"/>
  <c r="BF94"/>
  <c r="BG94"/>
  <c r="BH94"/>
  <c r="BI94"/>
  <c r="BJ94"/>
  <c r="BK94"/>
  <c r="BL94"/>
  <c r="K94"/>
  <c r="L105"/>
  <c r="M105"/>
  <c r="N105"/>
  <c r="O105"/>
  <c r="P105"/>
  <c r="Q105"/>
  <c r="R105"/>
  <c r="T105"/>
  <c r="U105"/>
  <c r="V105"/>
  <c r="W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K105"/>
  <c r="BM85"/>
  <c r="BM86"/>
  <c r="BM87"/>
  <c r="BM88"/>
  <c r="BM89"/>
  <c r="BM91"/>
  <c r="BM92"/>
  <c r="BM96"/>
  <c r="BM97"/>
  <c r="BM99"/>
  <c r="BM101"/>
  <c r="BM104"/>
  <c r="BM107"/>
  <c r="BM108"/>
  <c r="F108"/>
  <c r="F96"/>
  <c r="F97"/>
  <c r="F99"/>
  <c r="F101"/>
  <c r="F107"/>
  <c r="AZ83"/>
  <c r="AZ80"/>
  <c r="L80"/>
  <c r="M80"/>
  <c r="O80"/>
  <c r="R80"/>
  <c r="T80"/>
  <c r="U80"/>
  <c r="V80"/>
  <c r="W80"/>
  <c r="Z80"/>
  <c r="AC80"/>
  <c r="AF80"/>
  <c r="AH80"/>
  <c r="AI80"/>
  <c r="AJ80"/>
  <c r="AK80"/>
  <c r="AM80"/>
  <c r="AN80"/>
  <c r="AO80"/>
  <c r="AQ80"/>
  <c r="AR80"/>
  <c r="AS80"/>
  <c r="AT80"/>
  <c r="AU80"/>
  <c r="AV80"/>
  <c r="AW80"/>
  <c r="AX80"/>
  <c r="AY80"/>
  <c r="BA80"/>
  <c r="BB80"/>
  <c r="BC80"/>
  <c r="BD80"/>
  <c r="BE80"/>
  <c r="BF80"/>
  <c r="BG80"/>
  <c r="BI80"/>
  <c r="BJ80"/>
  <c r="K80"/>
  <c r="AZ78"/>
  <c r="L75"/>
  <c r="N75"/>
  <c r="O75"/>
  <c r="P75"/>
  <c r="R75"/>
  <c r="S75"/>
  <c r="T75"/>
  <c r="U75"/>
  <c r="V75"/>
  <c r="W75"/>
  <c r="Y75"/>
  <c r="Z75"/>
  <c r="AA75"/>
  <c r="AB75"/>
  <c r="AC75"/>
  <c r="AD75"/>
  <c r="AE75"/>
  <c r="AF75"/>
  <c r="AG75"/>
  <c r="AH75"/>
  <c r="AI75"/>
  <c r="AJ75"/>
  <c r="AK75"/>
  <c r="AM75"/>
  <c r="AN75"/>
  <c r="AO75"/>
  <c r="AP75"/>
  <c r="AQ75"/>
  <c r="AR75"/>
  <c r="AS75"/>
  <c r="AT75"/>
  <c r="AU75"/>
  <c r="AV75"/>
  <c r="AW75"/>
  <c r="AX75"/>
  <c r="AY75"/>
  <c r="BA75"/>
  <c r="BB75"/>
  <c r="BC75"/>
  <c r="BD75"/>
  <c r="BE75"/>
  <c r="BF75"/>
  <c r="BG75"/>
  <c r="BH75"/>
  <c r="BI75"/>
  <c r="BJ75"/>
  <c r="K75"/>
  <c r="F68"/>
  <c r="F69"/>
  <c r="F70"/>
  <c r="F71"/>
  <c r="F72"/>
  <c r="F73"/>
  <c r="F77"/>
  <c r="F82"/>
  <c r="L64"/>
  <c r="N64"/>
  <c r="O64"/>
  <c r="R64"/>
  <c r="T64"/>
  <c r="U64"/>
  <c r="V64"/>
  <c r="W64"/>
  <c r="Y64"/>
  <c r="Z64"/>
  <c r="AB64"/>
  <c r="AC64"/>
  <c r="AF64"/>
  <c r="AH64"/>
  <c r="AI64"/>
  <c r="AJ64"/>
  <c r="AK64"/>
  <c r="AM64"/>
  <c r="AN64"/>
  <c r="AQ64"/>
  <c r="AT64"/>
  <c r="AV64"/>
  <c r="AW64"/>
  <c r="AX64"/>
  <c r="AY64"/>
  <c r="BA64"/>
  <c r="BB64"/>
  <c r="BC64"/>
  <c r="BE64"/>
  <c r="BF64"/>
  <c r="BG64"/>
  <c r="BI64"/>
  <c r="BJ64"/>
  <c r="BK64"/>
  <c r="K64"/>
  <c r="AZ62"/>
  <c r="AL62"/>
  <c r="X62"/>
  <c r="I62"/>
  <c r="I18"/>
  <c r="I129"/>
  <c r="G62"/>
  <c r="F62"/>
  <c r="AS59"/>
  <c r="BJ59"/>
  <c r="BI59"/>
  <c r="BG59"/>
  <c r="BF59"/>
  <c r="BE59"/>
  <c r="BC59"/>
  <c r="BB59"/>
  <c r="AU59"/>
  <c r="AT59"/>
  <c r="AR59"/>
  <c r="AQ59"/>
  <c r="AN59"/>
  <c r="AG59"/>
  <c r="AF59"/>
  <c r="AE59"/>
  <c r="AC59"/>
  <c r="AA59"/>
  <c r="Z59"/>
  <c r="N59"/>
  <c r="L54"/>
  <c r="M54"/>
  <c r="N54"/>
  <c r="O54"/>
  <c r="P54"/>
  <c r="Q54"/>
  <c r="R54"/>
  <c r="T54"/>
  <c r="U54"/>
  <c r="V54"/>
  <c r="W54"/>
  <c r="Y54"/>
  <c r="Z54"/>
  <c r="AA54"/>
  <c r="AB54"/>
  <c r="AC54"/>
  <c r="AD54"/>
  <c r="AE54"/>
  <c r="AF54"/>
  <c r="AG54"/>
  <c r="AH54"/>
  <c r="AI54"/>
  <c r="AJ54"/>
  <c r="AK54"/>
  <c r="AM54"/>
  <c r="AN54"/>
  <c r="AO54"/>
  <c r="AP54"/>
  <c r="AQ54"/>
  <c r="AR54"/>
  <c r="AS54"/>
  <c r="AT54"/>
  <c r="AU54"/>
  <c r="AV54"/>
  <c r="AW54"/>
  <c r="AX54"/>
  <c r="AY54"/>
  <c r="BA54"/>
  <c r="BB54"/>
  <c r="BC54"/>
  <c r="BD54"/>
  <c r="BE54"/>
  <c r="BF54"/>
  <c r="BG54"/>
  <c r="BH54"/>
  <c r="BI54"/>
  <c r="BJ54"/>
  <c r="K54"/>
  <c r="F56"/>
  <c r="F57"/>
  <c r="F66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O49"/>
  <c r="AP49"/>
  <c r="AQ49"/>
  <c r="AR49"/>
  <c r="AT49"/>
  <c r="AU49"/>
  <c r="AV49"/>
  <c r="AW49"/>
  <c r="AX49"/>
  <c r="AY49"/>
  <c r="BB49"/>
  <c r="BC49"/>
  <c r="BE49"/>
  <c r="BF49"/>
  <c r="BG49"/>
  <c r="BH49"/>
  <c r="BI49"/>
  <c r="BJ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O43"/>
  <c r="AP43"/>
  <c r="AQ43"/>
  <c r="AR43"/>
  <c r="AT43"/>
  <c r="AV43"/>
  <c r="AW43"/>
  <c r="AX43"/>
  <c r="AY43"/>
  <c r="BB43"/>
  <c r="BC43"/>
  <c r="BE43"/>
  <c r="BF43"/>
  <c r="BG43"/>
  <c r="BI43"/>
  <c r="BJ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H37"/>
  <c r="BI37"/>
  <c r="BJ37"/>
  <c r="BK37"/>
  <c r="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M32"/>
  <c r="AN32"/>
  <c r="AO32"/>
  <c r="AP32"/>
  <c r="AQ32"/>
  <c r="AR32"/>
  <c r="AS32"/>
  <c r="AT32"/>
  <c r="AU32"/>
  <c r="AV32"/>
  <c r="AW32"/>
  <c r="AX32"/>
  <c r="AY32"/>
  <c r="BA32"/>
  <c r="BB32"/>
  <c r="BC32"/>
  <c r="BD32"/>
  <c r="BE32"/>
  <c r="BF32"/>
  <c r="BG32"/>
  <c r="BH32"/>
  <c r="BI32"/>
  <c r="BJ32"/>
  <c r="K32"/>
  <c r="F34"/>
  <c r="F39"/>
  <c r="F42"/>
  <c r="F45"/>
  <c r="F51"/>
  <c r="L27"/>
  <c r="M27"/>
  <c r="N27"/>
  <c r="O27"/>
  <c r="P27"/>
  <c r="Q27"/>
  <c r="R27"/>
  <c r="S27"/>
  <c r="T27"/>
  <c r="U27"/>
  <c r="V27"/>
  <c r="W27"/>
  <c r="Y27"/>
  <c r="Z27"/>
  <c r="AA27"/>
  <c r="AB27"/>
  <c r="AC27"/>
  <c r="AD27"/>
  <c r="AE27"/>
  <c r="AF27"/>
  <c r="AG27"/>
  <c r="AH27"/>
  <c r="AI27"/>
  <c r="AJ27"/>
  <c r="AK27"/>
  <c r="AM27"/>
  <c r="AN27"/>
  <c r="AO27"/>
  <c r="AP27"/>
  <c r="AQ27"/>
  <c r="AR27"/>
  <c r="AS27"/>
  <c r="AT27"/>
  <c r="AU27"/>
  <c r="AV27"/>
  <c r="AW27"/>
  <c r="AX27"/>
  <c r="AY27"/>
  <c r="BA27"/>
  <c r="BB27"/>
  <c r="BC27"/>
  <c r="BD27"/>
  <c r="BE27"/>
  <c r="BF27"/>
  <c r="BG27"/>
  <c r="BH27"/>
  <c r="BI27"/>
  <c r="BJ27"/>
  <c r="K27"/>
  <c r="F30"/>
  <c r="BD24"/>
  <c r="BD21"/>
  <c r="AB24"/>
  <c r="AB21"/>
  <c r="L21"/>
  <c r="M21"/>
  <c r="O21"/>
  <c r="R21"/>
  <c r="T21"/>
  <c r="U21"/>
  <c r="V21"/>
  <c r="W21"/>
  <c r="Z21"/>
  <c r="AC21"/>
  <c r="AF21"/>
  <c r="AH21"/>
  <c r="AI21"/>
  <c r="AJ21"/>
  <c r="AK21"/>
  <c r="AN21"/>
  <c r="AO21"/>
  <c r="AP21"/>
  <c r="AQ21"/>
  <c r="AR21"/>
  <c r="AT21"/>
  <c r="AU21"/>
  <c r="AV21"/>
  <c r="AW21"/>
  <c r="AX21"/>
  <c r="AY21"/>
  <c r="BB21"/>
  <c r="BC21"/>
  <c r="BE21"/>
  <c r="BF21"/>
  <c r="BG21"/>
  <c r="BI21"/>
  <c r="BJ21"/>
  <c r="K21"/>
  <c r="F23"/>
  <c r="F26"/>
  <c r="F29"/>
  <c r="AZ26"/>
  <c r="AZ29"/>
  <c r="AZ30"/>
  <c r="AZ34"/>
  <c r="AZ40"/>
  <c r="AZ37"/>
  <c r="AZ42"/>
  <c r="AZ56"/>
  <c r="AZ54"/>
  <c r="AZ66"/>
  <c r="AZ68"/>
  <c r="AZ69"/>
  <c r="AZ70"/>
  <c r="AZ71"/>
  <c r="AZ72"/>
  <c r="AZ73"/>
  <c r="AZ77"/>
  <c r="AL26"/>
  <c r="AL29"/>
  <c r="AL30"/>
  <c r="AL34"/>
  <c r="AL35"/>
  <c r="AL39"/>
  <c r="AL42"/>
  <c r="AL45"/>
  <c r="AL51"/>
  <c r="AL56"/>
  <c r="AL57"/>
  <c r="AL66"/>
  <c r="AL68"/>
  <c r="AL69"/>
  <c r="AL70"/>
  <c r="AL71"/>
  <c r="AL72"/>
  <c r="AL73"/>
  <c r="AL77"/>
  <c r="AL78"/>
  <c r="X26"/>
  <c r="X29"/>
  <c r="X30"/>
  <c r="X34"/>
  <c r="X39"/>
  <c r="X40"/>
  <c r="X42"/>
  <c r="X45"/>
  <c r="X51"/>
  <c r="X56"/>
  <c r="X57"/>
  <c r="X66"/>
  <c r="X68"/>
  <c r="X69"/>
  <c r="X70"/>
  <c r="X71"/>
  <c r="X72"/>
  <c r="X73"/>
  <c r="X77"/>
  <c r="X82"/>
  <c r="AS161"/>
  <c r="AG161"/>
  <c r="AG164"/>
  <c r="AF161"/>
  <c r="AF164"/>
  <c r="BM136"/>
  <c r="K161"/>
  <c r="K164"/>
  <c r="L161"/>
  <c r="L164"/>
  <c r="M161"/>
  <c r="M164"/>
  <c r="N161"/>
  <c r="N164"/>
  <c r="O161"/>
  <c r="O164"/>
  <c r="P161"/>
  <c r="P164"/>
  <c r="T161"/>
  <c r="T164"/>
  <c r="U161"/>
  <c r="U164"/>
  <c r="V161"/>
  <c r="V164"/>
  <c r="W161"/>
  <c r="W164"/>
  <c r="Y161"/>
  <c r="Y164"/>
  <c r="Z161"/>
  <c r="Z164"/>
  <c r="AA161"/>
  <c r="AA164"/>
  <c r="AB161"/>
  <c r="AB164"/>
  <c r="AC161"/>
  <c r="AC164"/>
  <c r="AD161"/>
  <c r="AD164"/>
  <c r="AH161"/>
  <c r="AH164"/>
  <c r="AI161"/>
  <c r="AI164"/>
  <c r="AJ161"/>
  <c r="AJ164"/>
  <c r="AK161"/>
  <c r="AK164"/>
  <c r="AQ161"/>
  <c r="AQ164"/>
  <c r="AR161"/>
  <c r="AR164"/>
  <c r="AT161"/>
  <c r="AT164"/>
  <c r="AU161"/>
  <c r="AU164"/>
  <c r="AV161"/>
  <c r="AV164"/>
  <c r="AW161"/>
  <c r="AW164"/>
  <c r="AX161"/>
  <c r="AX164"/>
  <c r="AY161"/>
  <c r="AY164"/>
  <c r="BA161"/>
  <c r="BA164"/>
  <c r="BB161"/>
  <c r="BB164"/>
  <c r="BC161"/>
  <c r="BC164"/>
  <c r="BD161"/>
  <c r="BD164"/>
  <c r="BE161"/>
  <c r="BE164"/>
  <c r="BF161"/>
  <c r="BF164"/>
  <c r="BG161"/>
  <c r="BG164"/>
  <c r="BK161"/>
  <c r="BL161"/>
  <c r="Q161"/>
  <c r="Q164"/>
  <c r="BM163"/>
  <c r="AL163"/>
  <c r="X163"/>
  <c r="AL133"/>
  <c r="AL134"/>
  <c r="AL137"/>
  <c r="AL151"/>
  <c r="AL153"/>
  <c r="AL154"/>
  <c r="AL158"/>
  <c r="AL159"/>
  <c r="X133"/>
  <c r="X134"/>
  <c r="X137"/>
  <c r="X151"/>
  <c r="X153"/>
  <c r="X154"/>
  <c r="X158"/>
  <c r="X159"/>
  <c r="BM133"/>
  <c r="BM134"/>
  <c r="BM135"/>
  <c r="BM137"/>
  <c r="BM144"/>
  <c r="BM151"/>
  <c r="BM153"/>
  <c r="BM154"/>
  <c r="BM158"/>
  <c r="BM159"/>
  <c r="G156"/>
  <c r="H156"/>
  <c r="K156"/>
  <c r="L156"/>
  <c r="M156"/>
  <c r="N156"/>
  <c r="O156"/>
  <c r="P156"/>
  <c r="Q156"/>
  <c r="R156"/>
  <c r="S156"/>
  <c r="T156"/>
  <c r="U156"/>
  <c r="V156"/>
  <c r="W156"/>
  <c r="Y156"/>
  <c r="Z156"/>
  <c r="AA156"/>
  <c r="AB156"/>
  <c r="AC156"/>
  <c r="AD156"/>
  <c r="AE156"/>
  <c r="AF156"/>
  <c r="AG156"/>
  <c r="AH156"/>
  <c r="AI156"/>
  <c r="AJ156"/>
  <c r="AK156"/>
  <c r="AM156"/>
  <c r="AN156"/>
  <c r="AP156"/>
  <c r="AQ156"/>
  <c r="AR156"/>
  <c r="AS156"/>
  <c r="AT156"/>
  <c r="AU156"/>
  <c r="AV156"/>
  <c r="AW156"/>
  <c r="AX156"/>
  <c r="AY156"/>
  <c r="BA156"/>
  <c r="BB156"/>
  <c r="BC156"/>
  <c r="BD156"/>
  <c r="BE156"/>
  <c r="BF156"/>
  <c r="BG156"/>
  <c r="BH156"/>
  <c r="BI156"/>
  <c r="BJ156"/>
  <c r="F159"/>
  <c r="BJ161"/>
  <c r="BJ164"/>
  <c r="BI132"/>
  <c r="BI161"/>
  <c r="BI164"/>
  <c r="BH161"/>
  <c r="BH164"/>
  <c r="BL42"/>
  <c r="BL20"/>
  <c r="BM35"/>
  <c r="BL72"/>
  <c r="BK77"/>
  <c r="BM82"/>
  <c r="BL82"/>
  <c r="BM77"/>
  <c r="BL77"/>
  <c r="BM74"/>
  <c r="BL74"/>
  <c r="BM73"/>
  <c r="BL73"/>
  <c r="BM72"/>
  <c r="BM71"/>
  <c r="BL71"/>
  <c r="BM70"/>
  <c r="BL70"/>
  <c r="BK70"/>
  <c r="BM69"/>
  <c r="BL69"/>
  <c r="BM68"/>
  <c r="BL68"/>
  <c r="BL66"/>
  <c r="BM62"/>
  <c r="BL62"/>
  <c r="BL57"/>
  <c r="BM56"/>
  <c r="BL56"/>
  <c r="BM51"/>
  <c r="BL51"/>
  <c r="BL45"/>
  <c r="BL40"/>
  <c r="BM39"/>
  <c r="BL39"/>
  <c r="BM34"/>
  <c r="BL34"/>
  <c r="BM29"/>
  <c r="BL29"/>
  <c r="BM23"/>
  <c r="BL23"/>
  <c r="BK20"/>
  <c r="BK131"/>
  <c r="BK143"/>
  <c r="BK150"/>
  <c r="BK12"/>
  <c r="BI12"/>
  <c r="BH12"/>
  <c r="BF12"/>
  <c r="BE12"/>
  <c r="BD12"/>
  <c r="BB12"/>
  <c r="BA12"/>
  <c r="AW12"/>
  <c r="AV12"/>
  <c r="AT12"/>
  <c r="AS12"/>
  <c r="AQ12"/>
  <c r="AP12"/>
  <c r="AN12"/>
  <c r="AM12"/>
  <c r="AI12"/>
  <c r="AH12"/>
  <c r="AF12"/>
  <c r="AE12"/>
  <c r="AC12"/>
  <c r="AB12"/>
  <c r="Z12"/>
  <c r="Y12"/>
  <c r="U12"/>
  <c r="T12"/>
  <c r="R12"/>
  <c r="Q12"/>
  <c r="O12"/>
  <c r="N12"/>
  <c r="L12"/>
  <c r="K12"/>
  <c r="G12"/>
  <c r="F12"/>
  <c r="BL30"/>
  <c r="BM40"/>
  <c r="BM57"/>
  <c r="BL35"/>
  <c r="BK78"/>
  <c r="BL78"/>
  <c r="BM78"/>
  <c r="BM30"/>
  <c r="BK83"/>
  <c r="BK82"/>
  <c r="X161"/>
  <c r="X164"/>
  <c r="BM132"/>
  <c r="R161"/>
  <c r="R164"/>
  <c r="AZ163"/>
  <c r="AP164"/>
  <c r="S161"/>
  <c r="S164"/>
  <c r="Y59"/>
  <c r="AP59"/>
  <c r="I61"/>
  <c r="I169"/>
  <c r="BK30"/>
  <c r="BK32"/>
  <c r="BK24"/>
  <c r="F40"/>
  <c r="BA59"/>
  <c r="AL40"/>
  <c r="AB59"/>
  <c r="AO128"/>
  <c r="BM61"/>
  <c r="BD59"/>
  <c r="F61"/>
  <c r="X61"/>
  <c r="Q59"/>
  <c r="AL61"/>
  <c r="AL169"/>
  <c r="AM59"/>
  <c r="AZ61"/>
  <c r="BH59"/>
  <c r="BL61"/>
  <c r="BL169"/>
  <c r="AO67"/>
  <c r="AO64"/>
  <c r="BA43"/>
  <c r="BE117"/>
  <c r="BB117"/>
  <c r="BH117"/>
  <c r="BB120"/>
  <c r="BE120"/>
  <c r="BH120"/>
  <c r="F120"/>
  <c r="AQ129"/>
  <c r="AR18"/>
  <c r="AR143"/>
  <c r="AR150"/>
  <c r="AQ143"/>
  <c r="AQ150"/>
  <c r="AR140"/>
  <c r="AA140"/>
  <c r="AC167"/>
  <c r="K167"/>
  <c r="F156"/>
  <c r="BK164"/>
  <c r="F164"/>
  <c r="F161"/>
  <c r="BL164"/>
  <c r="AZ75"/>
  <c r="AL75"/>
  <c r="AL27"/>
  <c r="AU18"/>
  <c r="AU129"/>
  <c r="AM147"/>
  <c r="BC167"/>
  <c r="AT167"/>
  <c r="AB167"/>
  <c r="BD167"/>
  <c r="BB167"/>
  <c r="AW167"/>
  <c r="AS167"/>
  <c r="X46"/>
  <c r="X43"/>
  <c r="BM75"/>
  <c r="H12"/>
  <c r="P12"/>
  <c r="AP64"/>
  <c r="AP15"/>
  <c r="AP126"/>
  <c r="X24"/>
  <c r="X21"/>
  <c r="AW140"/>
  <c r="AW147"/>
  <c r="Q43"/>
  <c r="F59"/>
  <c r="BM156"/>
  <c r="X116"/>
  <c r="AR120"/>
  <c r="AE64"/>
  <c r="X169"/>
  <c r="X167"/>
  <c r="AL54"/>
  <c r="AZ20"/>
  <c r="AZ131"/>
  <c r="AZ143"/>
  <c r="AZ150"/>
  <c r="AF143"/>
  <c r="AF150"/>
  <c r="L120"/>
  <c r="AL116"/>
  <c r="X156"/>
  <c r="H78"/>
  <c r="H75"/>
  <c r="R120"/>
  <c r="BM169"/>
  <c r="BM167"/>
  <c r="Y21"/>
  <c r="BM83"/>
  <c r="BM80"/>
  <c r="AP18"/>
  <c r="AP129"/>
  <c r="N167"/>
  <c r="N49"/>
  <c r="I120"/>
  <c r="BL83"/>
  <c r="BL80"/>
  <c r="BL27"/>
  <c r="M12"/>
  <c r="AA12"/>
  <c r="BL32"/>
  <c r="U148"/>
  <c r="X37"/>
  <c r="X20"/>
  <c r="X131"/>
  <c r="X143"/>
  <c r="X150"/>
  <c r="BL54"/>
  <c r="S20"/>
  <c r="S131"/>
  <c r="S143"/>
  <c r="S150"/>
  <c r="AD46"/>
  <c r="AD43"/>
  <c r="BA167"/>
  <c r="AV167"/>
  <c r="AM167"/>
  <c r="AD167"/>
  <c r="Y167"/>
  <c r="T167"/>
  <c r="L167"/>
  <c r="W167"/>
  <c r="AL52"/>
  <c r="AL49"/>
  <c r="O120"/>
  <c r="H61"/>
  <c r="H59"/>
  <c r="H40"/>
  <c r="H37"/>
  <c r="BK80"/>
  <c r="BM27"/>
  <c r="X54"/>
  <c r="AL37"/>
  <c r="AZ27"/>
  <c r="BG15"/>
  <c r="BG126"/>
  <c r="BG138"/>
  <c r="BB15"/>
  <c r="BB126"/>
  <c r="BB138"/>
  <c r="AC15"/>
  <c r="AC126"/>
  <c r="AD116"/>
  <c r="AE167"/>
  <c r="U167"/>
  <c r="M167"/>
  <c r="BA140"/>
  <c r="BA147"/>
  <c r="M140"/>
  <c r="M147"/>
  <c r="AR129"/>
  <c r="AR64"/>
  <c r="AD140"/>
  <c r="AD147"/>
  <c r="BL75"/>
  <c r="P147"/>
  <c r="BL46"/>
  <c r="BL43"/>
  <c r="R148"/>
  <c r="Y43"/>
  <c r="G20"/>
  <c r="G131"/>
  <c r="BJ147"/>
  <c r="Q147"/>
  <c r="AO120"/>
  <c r="AO59"/>
  <c r="P24"/>
  <c r="P21"/>
  <c r="L117"/>
  <c r="S12"/>
  <c r="BL37"/>
  <c r="AA120"/>
  <c r="BH147"/>
  <c r="AG67"/>
  <c r="AG64"/>
  <c r="AZ169"/>
  <c r="AZ167"/>
  <c r="N21"/>
  <c r="BK75"/>
  <c r="V12"/>
  <c r="AX12"/>
  <c r="AL156"/>
  <c r="AH148"/>
  <c r="AL64"/>
  <c r="F54"/>
  <c r="J62"/>
  <c r="J18"/>
  <c r="J129"/>
  <c r="J148"/>
  <c r="BA18"/>
  <c r="BA129"/>
  <c r="BA141"/>
  <c r="G17"/>
  <c r="H17"/>
  <c r="H128"/>
  <c r="F116"/>
  <c r="AC18"/>
  <c r="AC129"/>
  <c r="AC141"/>
  <c r="AU167"/>
  <c r="AQ167"/>
  <c r="AK167"/>
  <c r="AG167"/>
  <c r="S167"/>
  <c r="O167"/>
  <c r="AX167"/>
  <c r="H118"/>
  <c r="O117"/>
  <c r="AE80"/>
  <c r="AW15"/>
  <c r="AW126"/>
  <c r="BM54"/>
  <c r="BF147"/>
  <c r="U120"/>
  <c r="AX15"/>
  <c r="AX126"/>
  <c r="AX138"/>
  <c r="AT15"/>
  <c r="AT126"/>
  <c r="AI15"/>
  <c r="AI126"/>
  <c r="Z15"/>
  <c r="Z126"/>
  <c r="T15"/>
  <c r="T126"/>
  <c r="T138"/>
  <c r="L15"/>
  <c r="L126"/>
  <c r="L138"/>
  <c r="BK59"/>
  <c r="BK62"/>
  <c r="BK18"/>
  <c r="BK129"/>
  <c r="F105"/>
  <c r="BM105"/>
  <c r="H108"/>
  <c r="H105"/>
  <c r="Y18"/>
  <c r="Y129"/>
  <c r="Y141"/>
  <c r="BM46"/>
  <c r="BM43"/>
  <c r="BK167"/>
  <c r="AJ167"/>
  <c r="R167"/>
  <c r="AX141"/>
  <c r="AX148"/>
  <c r="BC140"/>
  <c r="BC147"/>
  <c r="AX140"/>
  <c r="AX147"/>
  <c r="AT140"/>
  <c r="AT147"/>
  <c r="AY141"/>
  <c r="AY148"/>
  <c r="AQ140"/>
  <c r="AQ147"/>
  <c r="AC140"/>
  <c r="AC147"/>
  <c r="K140"/>
  <c r="K147"/>
  <c r="AM18"/>
  <c r="AM129"/>
  <c r="AO117"/>
  <c r="AG117"/>
  <c r="J61"/>
  <c r="J169"/>
  <c r="AL83"/>
  <c r="AL80"/>
  <c r="X35"/>
  <c r="X32"/>
  <c r="AL59"/>
  <c r="X17"/>
  <c r="X128"/>
  <c r="BC15"/>
  <c r="BC126"/>
  <c r="BC145"/>
  <c r="U15"/>
  <c r="U126"/>
  <c r="Y143"/>
  <c r="Y150"/>
  <c r="AZ52"/>
  <c r="AZ49"/>
  <c r="AE49"/>
  <c r="AU117"/>
  <c r="AG46"/>
  <c r="AG43"/>
  <c r="H166"/>
  <c r="Q167"/>
  <c r="G169"/>
  <c r="H169"/>
  <c r="AB147"/>
  <c r="AS147"/>
  <c r="AA147"/>
  <c r="Y147"/>
  <c r="F67"/>
  <c r="AU64"/>
  <c r="F83"/>
  <c r="H83"/>
  <c r="AD83"/>
  <c r="AD80"/>
  <c r="F35"/>
  <c r="H35"/>
  <c r="H32"/>
  <c r="BL167"/>
  <c r="BH15"/>
  <c r="BH126"/>
  <c r="BH138"/>
  <c r="X52"/>
  <c r="X49"/>
  <c r="BL52"/>
  <c r="BL49"/>
  <c r="BM52"/>
  <c r="BM49"/>
  <c r="I167"/>
  <c r="BM24"/>
  <c r="BM21"/>
  <c r="BL67"/>
  <c r="BL64"/>
  <c r="BK17"/>
  <c r="BK128"/>
  <c r="BK140"/>
  <c r="AI148"/>
  <c r="X27"/>
  <c r="AZ32"/>
  <c r="BJ15"/>
  <c r="BJ126"/>
  <c r="BJ138"/>
  <c r="BE15"/>
  <c r="BE126"/>
  <c r="BE138"/>
  <c r="AY15"/>
  <c r="AY126"/>
  <c r="AY138"/>
  <c r="AK15"/>
  <c r="AK126"/>
  <c r="V15"/>
  <c r="V126"/>
  <c r="V138"/>
  <c r="O15"/>
  <c r="O126"/>
  <c r="AB18"/>
  <c r="AB129"/>
  <c r="AB141"/>
  <c r="S83"/>
  <c r="S80"/>
  <c r="AB143"/>
  <c r="AB150"/>
  <c r="BM116"/>
  <c r="BJ167"/>
  <c r="BH167"/>
  <c r="AY167"/>
  <c r="AI167"/>
  <c r="V167"/>
  <c r="BF167"/>
  <c r="AK148"/>
  <c r="P167"/>
  <c r="BG147"/>
  <c r="X83"/>
  <c r="X80"/>
  <c r="AL17"/>
  <c r="BI15"/>
  <c r="BI126"/>
  <c r="BI138"/>
  <c r="AJ15"/>
  <c r="AJ126"/>
  <c r="AJ138"/>
  <c r="F27"/>
  <c r="I59"/>
  <c r="I15"/>
  <c r="I126"/>
  <c r="V147"/>
  <c r="Q18"/>
  <c r="Q129"/>
  <c r="Q75"/>
  <c r="F75"/>
  <c r="Z167"/>
  <c r="R117"/>
  <c r="AP147"/>
  <c r="Z147"/>
  <c r="O148"/>
  <c r="L147"/>
  <c r="AA83"/>
  <c r="AA80"/>
  <c r="AA15"/>
  <c r="AA126"/>
  <c r="BL24"/>
  <c r="BL21"/>
  <c r="X59"/>
  <c r="BL59"/>
  <c r="BB148"/>
  <c r="AV147"/>
  <c r="Q21"/>
  <c r="BI147"/>
  <c r="BM67"/>
  <c r="BM64"/>
  <c r="BM32"/>
  <c r="BI148"/>
  <c r="BE148"/>
  <c r="T148"/>
  <c r="K148"/>
  <c r="X78"/>
  <c r="X75"/>
  <c r="AL32"/>
  <c r="K15"/>
  <c r="K126"/>
  <c r="K145"/>
  <c r="BF15"/>
  <c r="BF126"/>
  <c r="BF138"/>
  <c r="AV15"/>
  <c r="AV126"/>
  <c r="AQ15"/>
  <c r="AM21"/>
  <c r="AM15"/>
  <c r="AM126"/>
  <c r="AH15"/>
  <c r="AH126"/>
  <c r="AH138"/>
  <c r="W15"/>
  <c r="W126"/>
  <c r="W138"/>
  <c r="R15"/>
  <c r="R126"/>
  <c r="AE21"/>
  <c r="AF43"/>
  <c r="H56"/>
  <c r="H54"/>
  <c r="BK54"/>
  <c r="BH18"/>
  <c r="BH129"/>
  <c r="BH141"/>
  <c r="N18"/>
  <c r="P18"/>
  <c r="BI167"/>
  <c r="BE167"/>
  <c r="AP167"/>
  <c r="BG167"/>
  <c r="AH167"/>
  <c r="AO140"/>
  <c r="X140"/>
  <c r="AF141"/>
  <c r="AF148"/>
  <c r="AK138"/>
  <c r="AV141"/>
  <c r="AV148"/>
  <c r="I141"/>
  <c r="I148"/>
  <c r="W141"/>
  <c r="W148"/>
  <c r="AN140"/>
  <c r="AN147"/>
  <c r="AI140"/>
  <c r="AI147"/>
  <c r="AE140"/>
  <c r="AE147"/>
  <c r="AB15"/>
  <c r="AB126"/>
  <c r="F32"/>
  <c r="AD117"/>
  <c r="BA143"/>
  <c r="BA150"/>
  <c r="BM131"/>
  <c r="BM143"/>
  <c r="BM150"/>
  <c r="BF141"/>
  <c r="BF148"/>
  <c r="L141"/>
  <c r="L148"/>
  <c r="AU140"/>
  <c r="O140"/>
  <c r="O147"/>
  <c r="J141"/>
  <c r="BG141"/>
  <c r="BG148"/>
  <c r="AH140"/>
  <c r="AH147"/>
  <c r="BJ141"/>
  <c r="BJ148"/>
  <c r="AQ141"/>
  <c r="AJ141"/>
  <c r="AJ148"/>
  <c r="Z141"/>
  <c r="Z148"/>
  <c r="AJ140"/>
  <c r="AJ147"/>
  <c r="W140"/>
  <c r="W147"/>
  <c r="R140"/>
  <c r="R147"/>
  <c r="F132"/>
  <c r="H135"/>
  <c r="H132"/>
  <c r="H161"/>
  <c r="H164"/>
  <c r="BA15"/>
  <c r="BA126"/>
  <c r="BA138"/>
  <c r="AM161"/>
  <c r="AZ161"/>
  <c r="AM132"/>
  <c r="AD24"/>
  <c r="G46"/>
  <c r="I17"/>
  <c r="I128"/>
  <c r="M18"/>
  <c r="AL136"/>
  <c r="AZ135"/>
  <c r="H136"/>
  <c r="F169"/>
  <c r="AL167"/>
  <c r="AM140"/>
  <c r="AZ128"/>
  <c r="AZ140"/>
  <c r="U117"/>
  <c r="AA117"/>
  <c r="BM59"/>
  <c r="G21"/>
  <c r="BL131"/>
  <c r="BL143"/>
  <c r="BL150"/>
  <c r="Q64"/>
  <c r="N147"/>
  <c r="Q49"/>
  <c r="N80"/>
  <c r="BM17"/>
  <c r="BM128"/>
  <c r="BM140"/>
  <c r="G54"/>
  <c r="AZ116"/>
  <c r="F117"/>
  <c r="H26"/>
  <c r="S17"/>
  <c r="S128"/>
  <c r="BE147"/>
  <c r="AK147"/>
  <c r="AG147"/>
  <c r="U147"/>
  <c r="AW148"/>
  <c r="R131"/>
  <c r="R143"/>
  <c r="R150"/>
  <c r="AL24"/>
  <c r="AL21"/>
  <c r="AZ46"/>
  <c r="AZ43"/>
  <c r="BD140"/>
  <c r="BL17"/>
  <c r="BL128"/>
  <c r="BL140"/>
  <c r="AD120"/>
  <c r="AZ59"/>
  <c r="V148"/>
  <c r="X67"/>
  <c r="X64"/>
  <c r="BM37"/>
  <c r="BC148"/>
  <c r="F104"/>
  <c r="F20"/>
  <c r="BM94"/>
  <c r="BB147"/>
  <c r="T147"/>
  <c r="AY147"/>
  <c r="AL104"/>
  <c r="AL20"/>
  <c r="AL131"/>
  <c r="AL128"/>
  <c r="AE18"/>
  <c r="AE129"/>
  <c r="AE141"/>
  <c r="F52"/>
  <c r="H52"/>
  <c r="H49"/>
  <c r="F17"/>
  <c r="F94"/>
  <c r="AZ67"/>
  <c r="AZ64"/>
  <c r="BD18"/>
  <c r="BD129"/>
  <c r="BD141"/>
  <c r="BD15"/>
  <c r="BD126"/>
  <c r="AZ17"/>
  <c r="F46"/>
  <c r="AE43"/>
  <c r="AL46"/>
  <c r="F37"/>
  <c r="AS15"/>
  <c r="AS126"/>
  <c r="F24"/>
  <c r="AZ24"/>
  <c r="AS18"/>
  <c r="AS129"/>
  <c r="AQ126"/>
  <c r="AQ138"/>
  <c r="AR15"/>
  <c r="AR126"/>
  <c r="AQ148"/>
  <c r="AU141"/>
  <c r="AP138"/>
  <c r="AP141"/>
  <c r="AS138"/>
  <c r="AS141"/>
  <c r="AM141"/>
  <c r="AJ145"/>
  <c r="AZ164"/>
  <c r="J167"/>
  <c r="F167"/>
  <c r="AP148"/>
  <c r="AC145"/>
  <c r="AJ120"/>
  <c r="AW145"/>
  <c r="AX145"/>
  <c r="BG145"/>
  <c r="L145"/>
  <c r="BA148"/>
  <c r="BB145"/>
  <c r="BH145"/>
  <c r="Z145"/>
  <c r="F64"/>
  <c r="AR141"/>
  <c r="O145"/>
  <c r="W145"/>
  <c r="AG120"/>
  <c r="Y15"/>
  <c r="Y126"/>
  <c r="Y138"/>
  <c r="AV145"/>
  <c r="AJ117"/>
  <c r="Y148"/>
  <c r="BE145"/>
  <c r="AC138"/>
  <c r="V145"/>
  <c r="X147"/>
  <c r="O138"/>
  <c r="AV138"/>
  <c r="AI145"/>
  <c r="AG15"/>
  <c r="AG126"/>
  <c r="AG138"/>
  <c r="G143"/>
  <c r="G150"/>
  <c r="BK141"/>
  <c r="BK148"/>
  <c r="AE148"/>
  <c r="S18"/>
  <c r="S129"/>
  <c r="S148"/>
  <c r="AA18"/>
  <c r="AA129"/>
  <c r="BL15"/>
  <c r="BL178"/>
  <c r="BK15"/>
  <c r="BK126"/>
  <c r="BK145"/>
  <c r="AG18"/>
  <c r="AG129"/>
  <c r="AG141"/>
  <c r="AI138"/>
  <c r="AH145"/>
  <c r="BI145"/>
  <c r="U145"/>
  <c r="T145"/>
  <c r="J17"/>
  <c r="J128"/>
  <c r="BL147"/>
  <c r="F80"/>
  <c r="H80"/>
  <c r="Z138"/>
  <c r="AY145"/>
  <c r="AW138"/>
  <c r="AB148"/>
  <c r="AK145"/>
  <c r="AC148"/>
  <c r="F128"/>
  <c r="F140"/>
  <c r="K138"/>
  <c r="H46"/>
  <c r="H43"/>
  <c r="AP145"/>
  <c r="X18"/>
  <c r="X129"/>
  <c r="X141"/>
  <c r="BK147"/>
  <c r="U138"/>
  <c r="BF145"/>
  <c r="J59"/>
  <c r="J15"/>
  <c r="J126"/>
  <c r="F21"/>
  <c r="H21"/>
  <c r="BJ145"/>
  <c r="AM148"/>
  <c r="AL143"/>
  <c r="AL150"/>
  <c r="P15"/>
  <c r="P126"/>
  <c r="P138"/>
  <c r="P129"/>
  <c r="P141"/>
  <c r="BM18"/>
  <c r="BM129"/>
  <c r="BM141"/>
  <c r="AL130"/>
  <c r="BL18"/>
  <c r="BL129"/>
  <c r="BL141"/>
  <c r="X15"/>
  <c r="X126"/>
  <c r="X138"/>
  <c r="N15"/>
  <c r="N126"/>
  <c r="N129"/>
  <c r="N141"/>
  <c r="F49"/>
  <c r="BM15"/>
  <c r="BM126"/>
  <c r="BM138"/>
  <c r="BC138"/>
  <c r="F131"/>
  <c r="F143"/>
  <c r="F150"/>
  <c r="H20"/>
  <c r="H131"/>
  <c r="S140"/>
  <c r="S147"/>
  <c r="AM145"/>
  <c r="AM138"/>
  <c r="Q141"/>
  <c r="Q148"/>
  <c r="AL140"/>
  <c r="AL147"/>
  <c r="M15"/>
  <c r="M126"/>
  <c r="M129"/>
  <c r="AD21"/>
  <c r="AD15"/>
  <c r="AD126"/>
  <c r="AD18"/>
  <c r="AD129"/>
  <c r="AA138"/>
  <c r="AA145"/>
  <c r="G43"/>
  <c r="I140"/>
  <c r="I147"/>
  <c r="AB138"/>
  <c r="AB145"/>
  <c r="R138"/>
  <c r="R145"/>
  <c r="BD138"/>
  <c r="I138"/>
  <c r="I145"/>
  <c r="BA145"/>
  <c r="Q15"/>
  <c r="AZ147"/>
  <c r="AL43"/>
  <c r="AL15"/>
  <c r="AL126"/>
  <c r="AL138"/>
  <c r="AL18"/>
  <c r="AE15"/>
  <c r="AE126"/>
  <c r="AE138"/>
  <c r="F43"/>
  <c r="AS148"/>
  <c r="AS145"/>
  <c r="F18"/>
  <c r="H24"/>
  <c r="AZ21"/>
  <c r="AZ15"/>
  <c r="AZ126"/>
  <c r="AZ18"/>
  <c r="AZ129"/>
  <c r="AR138"/>
  <c r="AQ145"/>
  <c r="AZ141"/>
  <c r="AZ138"/>
  <c r="J147"/>
  <c r="J138"/>
  <c r="J145"/>
  <c r="Y145"/>
  <c r="S141"/>
  <c r="AG145"/>
  <c r="BK178"/>
  <c r="F15"/>
  <c r="AG148"/>
  <c r="AA141"/>
  <c r="AA148"/>
  <c r="BK138"/>
  <c r="J140"/>
  <c r="X145"/>
  <c r="BL126"/>
  <c r="BL138"/>
  <c r="P145"/>
  <c r="BL145"/>
  <c r="X148"/>
  <c r="N138"/>
  <c r="N145"/>
  <c r="N148"/>
  <c r="P148"/>
  <c r="BL148"/>
  <c r="AD138"/>
  <c r="AD145"/>
  <c r="M138"/>
  <c r="M145"/>
  <c r="AD141"/>
  <c r="AD148"/>
  <c r="M141"/>
  <c r="M148"/>
  <c r="Q126"/>
  <c r="S15"/>
  <c r="S126"/>
  <c r="AE145"/>
  <c r="AL129"/>
  <c r="AL141"/>
  <c r="AL145"/>
  <c r="AZ145"/>
  <c r="AZ148"/>
  <c r="F129"/>
  <c r="F141"/>
  <c r="F148"/>
  <c r="F126"/>
  <c r="Q138"/>
  <c r="Q145"/>
  <c r="S138"/>
  <c r="S145"/>
  <c r="AL148"/>
  <c r="F138"/>
  <c r="AU138"/>
  <c r="AT138"/>
  <c r="AT145"/>
  <c r="AT148"/>
  <c r="AT141"/>
  <c r="G64"/>
  <c r="H140"/>
  <c r="H147"/>
  <c r="AF147"/>
  <c r="AF140"/>
  <c r="AF138"/>
  <c r="AF145"/>
  <c r="G128"/>
  <c r="G140"/>
  <c r="G147"/>
  <c r="AN116"/>
  <c r="AN18"/>
  <c r="G119"/>
  <c r="G18"/>
  <c r="H119"/>
  <c r="G170"/>
  <c r="G116"/>
  <c r="AO116"/>
  <c r="AN15"/>
  <c r="AN129"/>
  <c r="AO18"/>
  <c r="AO129"/>
  <c r="AO141"/>
  <c r="AN126"/>
  <c r="AO15"/>
  <c r="AO126"/>
  <c r="AO138"/>
  <c r="AN141"/>
  <c r="AN148"/>
  <c r="AO148"/>
  <c r="G167"/>
  <c r="H167"/>
  <c r="H170"/>
  <c r="H18"/>
  <c r="H129"/>
  <c r="G129"/>
  <c r="H116"/>
  <c r="G15"/>
  <c r="G126"/>
  <c r="H15"/>
  <c r="H126"/>
  <c r="H148"/>
  <c r="H141"/>
  <c r="AN145"/>
  <c r="AO145"/>
  <c r="AN138"/>
  <c r="G148"/>
  <c r="G141"/>
  <c r="G138"/>
  <c r="G145"/>
  <c r="H145"/>
  <c r="H13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<sst xmlns="http://schemas.openxmlformats.org/spreadsheetml/2006/main" count="540" uniqueCount="167">
  <si>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</si>
  <si>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</si>
  <si>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</si>
  <si>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</si>
  <si>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</si>
  <si>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</si>
  <si>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</si>
  <si>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</si>
  <si>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</si>
  <si>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</si>
  <si>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</si>
  <si>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</si>
  <si>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</si>
  <si>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</si>
  <si>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</si>
  <si>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</si>
  <si>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</si>
  <si>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</si>
  <si>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</si>
  <si>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</si>
  <si>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</si>
  <si>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</si>
  <si>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</si>
  <si>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</si>
  <si>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</si>
  <si>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</si>
  <si>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</si>
  <si>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</si>
  <si>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</si>
  <si>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</si>
  <si>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</si>
  <si>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</si>
  <si>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</si>
  <si>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</si>
  <si>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</si>
  <si>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</si>
  <si>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</si>
  <si>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</si>
  <si>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</si>
  <si>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</si>
  <si>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</si>
  <si>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</si>
  <si>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</si>
  <si>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</si>
  <si>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</si>
  <si>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</si>
  <si>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</si>
  <si>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</si>
  <si>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</si>
  <si>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</si>
  <si>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</si>
  <si>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</si>
  <si>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</si>
  <si>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</si>
  <si>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</si>
  <si>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</si>
  <si>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</si>
  <si>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</si>
  <si>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</si>
  <si>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</si>
  <si>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</si>
  <si>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</si>
  <si>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</si>
  <si>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</si>
  <si>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</si>
  <si>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</si>
  <si>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</si>
  <si>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</si>
  <si>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</si>
  <si>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</si>
  <si>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</si>
  <si>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</si>
  <si>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</si>
  <si>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</si>
  <si>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</si>
  <si>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</si>
  <si>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</si>
  <si>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</si>
  <si>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</si>
  <si>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</si>
  <si>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</si>
  <si>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</si>
  <si>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</si>
  <si>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</si>
  <si>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</si>
  <si>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</si>
  <si>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</si>
  <si>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</si>
  <si>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</si>
  <si>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</si>
  <si>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</si>
  <si>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</si>
  <si>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</si>
  <si>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</si>
  <si>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</si>
  <si>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</si>
  <si>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</si>
  <si>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</si>
  <si>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</si>
  <si>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</si>
  <si>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</si>
  <si>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</si>
  <si>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</si>
  <si>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</si>
  <si>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</si>
  <si>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</si>
  <si>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</si>
  <si>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</si>
  <si>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</si>
  <si>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</si>
  <si>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</si>
  <si>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</si>
  <si>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</si>
  <si>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</si>
  <si>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</si>
  <si>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</si>
  <si>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</si>
  <si>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</si>
  <si>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</si>
  <si>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</si>
  <si>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Ремонт жилого помещения мкр.2 дом 77 кв.31- 390,4 тыс.руб.</t>
  </si>
  <si>
    <t>Обеспечение деятельности  МКУ "Управление ЖКХ г.Урай"</t>
  </si>
  <si>
    <t xml:space="preserve">Оплата  по отлову безнадзорных и бродячих домашних животных на территории города Урай осуществлялась по факту оказаных услуг .           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</si>
  <si>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- 400,0  тыс.руб. 1. Выполнение работ по актуализация программы комплексного развития систем коммунальной инфраструктуры города Урай на 2017-2026 годы - 400,0 руб.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</si>
  <si>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</si>
  <si>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</si>
  <si>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</si>
  <si>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</si>
  <si>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</si>
  <si>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</si>
  <si>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МКУ «УЖКХ г.Урай»;
МКУ «УКС                 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</si>
  <si>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</si>
  <si>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</si>
  <si>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</si>
  <si>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</si>
  <si>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</si>
  <si>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>Оплата по факту потребления ресурса</t>
  </si>
  <si>
    <t xml:space="preserve">Оплата по факту возмещения расходов организациям за доставку населению сжиженного газа для бытовых нужд и на возмещение недополученных доходов организациям 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</si>
  <si>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</si>
  <si>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сентябрь 2021 год.</t>
  </si>
  <si>
    <t>,</t>
  </si>
  <si>
    <t>Соисполнитель 5 – (МКУ "УМТО .Урай")</t>
  </si>
  <si>
    <t>Волокитина А.С.</t>
  </si>
  <si>
    <t xml:space="preserve">Организация содержания дорожного хозяйства –61 816,4 тыс. руб.: 1.Содержание  автомобильных дорог жилой зоны г.Урай  –60 219,7тыс.руб.; 2. Взвешивание транспортных средств, осущест. транспортирование снега от сезонной уборки -130,5 тыс.руб.; 3.Работы по установке пешеходного светофора -101,8 тыс.руб.; 4. Работы по установке дорожных знаков в виде табличек в кол. 100 шт.- 228,6 тыс.руб; 5.Работы по ремонту колодцев ливневой канализации городских дорог - 38,8 тыс.руб.; 6.Работы по установке стоек и консолей барьерного ограждения - 102,8 тыс.руб.; 7.Работы по установке пешеходного ограждения ул.Нефтяников - 174,2 тыс.руб.; 8. Работы по установке  искусственной дорожной неровности - 173,4 тыс.руб.; 9.Работы по обеспыливанию улиц - 55,1 тыс.руб.; 10. Работы по ремонту тротуаров по ул.Ленина, ул.Парковая, ул.Узбекистанская - 591,5 тыс. руб. </t>
  </si>
  <si>
    <t>Содержание мест массового отдыха на р.Конда - 272,0 тыс.руб.</t>
  </si>
  <si>
    <t>Организация ремонта муниципального  жилищного фонда - 335,7 тыс.руб. в т.ч произведен 1.Замена оборудования горячего водоснабжения в помещении общего пользования (ул.Сибирская, дом 4) -9,8 тыс.руб.; 2.Замена радиаторова системы теплоснабжения в жилом помещении (мкр.2А, дом 45/2,кв.8) - 15,6 тыс.руб.; 3.Работы по замене насоса газопульсирующего оборудования (мкр.2А, дом 45/2, кв.4,8,22) - 44,2тыс.руб.; 4.Выполнение работ по замене приборов учета в жилых помещениях - 189,9 тыс.руб.; 5.Работы по ремонту жилого помещения мкр.3, дом 37, кв.11 - 76,2 тыс.руб.</t>
  </si>
  <si>
    <t>Организация электроснабжения уличного освещения – 22 007,4 тыс.руб, в том числе  1.Техническое обслуживания сетей уличного освещения города Урай за период 01.-08.21г.- 5 165,4 тыс.руб., 2.Поставка электрической энергии за период 01.-08.2021г. ( 2 399,048 тыс.кВт*час) 15791,1  тыс.руб., предоплата за сентябрь  2021  г.-846,9 тыс.руб., 3. Замена и установка светодиод.светильников Мемориа Памяти, Аллея новобрачных - 52,1 тыс.руб.; 4. Выполнение работ по устройству сетей уличного освещения в мкр.Лесной, воздушной линии освещения, прокладка КЛ-0,4кВ ул.Шевченко - 129,4 тыс.руб.; 5. Техническое обслуживание объекта "Архитектурная композиция "Пламя" - 22,5 тыс. руб.</t>
  </si>
  <si>
    <t>1. Экономия обусловлена оплатой за фактическое потребление электрической энергии.; 2. Оказание услуг ТО сетей уличного освещения закрыто по фактическому объему исполненных работ.</t>
  </si>
  <si>
    <t xml:space="preserve">Оказание услуг по отлову безнадзорных и бродячих домашних животных на территории города Урай-434,4 тыс.руб.- произведен отлов 22 безнадзорных и бродячих домашних животных (выполнен отлов, транспортировка и регистрация животных), в передержке животные находились (суммарно) 242 дня , вакцинация , стерилизация, кастрация 22 безнадзорных и бродячих домашних животных </t>
  </si>
  <si>
    <t>Фактическое потребление населением сжиженного газа  – 846,1 тыс.руб.</t>
  </si>
  <si>
    <t>Снос аварийных МКД -4260,2 тыс.руб. 1) Оказание услуг по разработке проекта:"Организация работ по сносу жил.многоквартирного дома" расположенных по адресам  - 278,2 тыс. руб. по адр.: мкр 1А, д 9, 17, 18,19; мкр. 1Г, д. 8, 9, 10, 16, 18А, 41, 42, 43, 44, 50, 56, 62;мкр. 1Д, д.10, 13, 14, 22А, 43, 48, 65; мкр. Аэропорт, д. 6А; мкр.Электросети, д.1, 5; ул. Кольцова, д.48  ;  2) Обследование технического состояния многоквартирного дома: - 44,0 тыс.руб. расположенные по адр.: г.Урай,мкр.Аэропорт,дом 12, ул. Ленина, д.1;  ул.Сибирская, д.4; мкр 1Д, д.50 ; 3) Снос строений, разборке конструкций, вывозу строительного мусора и отсыпке участка под домом песком -3 938,0 тыс. руб. по адресам:  мкр.1Г д. 16,18,45,8; мкр. 1А, д.17,18, мкр. 1Д, д. 28,42, ул. Толстого, д.42, мкр. 1А, д.9, мкр. 1Г, д. 9., мкр. 1Д, д.27.</t>
  </si>
  <si>
    <t xml:space="preserve">1) Экономия сложилась по результатам проведенных конкурсных торгов. 2)Заключен контракт на выполнение работ по сносу строений, разборке конструкций, вывозу строительного мусора и отсыпке участка под домом песком по адресу город Урай:  мкр.Электросети дом 1., срок выполнения работ не позднее 22 октября 2021 года.   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</si>
  <si>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домах)–3040,1 тыс.руб. (за период 01-08.2021г.). В том числе, сумма  взносов, перечисленных в Югорский фонд капитального ремонта многоквартирных домов составила 2 957,1 тыс.руб., сумма взносов, перечисленных на специальные счета составила 83,0 тыс.рублей, в том числе: ТСЖ «Кедр» – 45,4 тыс.руб.; ТСЖ «Югра» –5,5 тыс.руб., ТСЖ "Западный 13" - 32,1 тыс.руб.</t>
  </si>
  <si>
    <t xml:space="preserve">В рамках мероприятия  выполнены работы:  1) Предоставлена субсидия на возмещение затрат АО "Водоканал" на капитальный ремонт (с заменой) систем водоснабжения и водоотведения для подготовки к осенне-зимнему периодов - 30 365,9  тыс.руб., в т.ч. 27 329,3 тыс.руб. -  окр.бюджет  3 036,6 тыс.руб.-мест.бюджет; </t>
  </si>
  <si>
    <t xml:space="preserve"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  в сумме   954,0 тыс. руб. и "Переустройство основания остановочного комплекса "Соцзащита"" в сумме  115,0  тыс. руб.,                                          </t>
  </si>
  <si>
    <t xml:space="preserve">Организация содержания мест захоронения и оказание ритуальных услуг (5)
</t>
  </si>
  <si>
    <t xml:space="preserve">Организация содержания мест захоронения - 1501,5 тыс.руб., в т.ч., 1. Оказание ритуальных услуг - 9,8 тыс.руб.;2. Содержание  городских кладбищ - 1491,7 тыс. руб. </t>
  </si>
  <si>
    <t xml:space="preserve">Выполнение работ по содержанию городских кладбищ и ритуальных услуг  закрыто по факту      </t>
  </si>
  <si>
    <t>Договора на  выполнение работ по замене приборов учета, ремонту жилого помещения  по адресам: мкр.1Д, дом 23, кв.1; мкр. 1Д, дом 53, кв. 2;  мкр. Лесной , д. 112 , кв. 11;  мкр. Лесной , д. 111, кв. 11 заключены в сентябре 2021 г. в связи с  длительным  согласованием  объема работ. Срок выполнения работ договоров октябрь 2021 г. Оплата будет произведена будет в октябре - ноябрь 2021 года.</t>
  </si>
  <si>
    <t xml:space="preserve">Текущее  содержание объектов благоустройства –49 388,2 тыс.руб. 1.Содержание объектов внешнего благоустройства -21 127,8 тыс.руб. в.т.ч .содержание парково-культурной зоны 3 498,2 тыс.руб.; содержание внутриквартальных проездов –10 090,9тыс.руб., содержание зеленных насаждений и газонов– 7 072,8 тыс. руб, водопонижение мкр. Юго-Восточный - 223,5 тыс.руб., берегоукрепление реки Конда -242,4 тыс.руб  2. Содержание детских городков – 3 201,2 тыс.руб.; 3.Услуги по вывозу снежных осадков -723,1 тыс.руб.; 4. Содержание контейнерных площадок -2 452,3 тыс.руб., 5.Оплата поставки нефтяного (попутного) газа на газогорелочное устройство Мемориала памяти ( 10,121 тыс.м3) – 50,6 тыс.руб.;6.Осуществление приема сточных вод города Урай в централизованную систему водоотведения и обеспечение их транспортировки – 12 681,7 тыс.руб.;. 7.Взвешивание транспортных средств, осущест. транспортирование снега от сезонной уборки  - 102,6 тыс.руб.; 8.Техническое обслуживание и очистка систем водоотведения и дренажных труб: г.Урай, мкр.2А- 2 315,3 тыс. руб.; 9. Сбор, погрузка и транспортировки к месту складирования отходов IV-V класса опасности - 100,6 тыс.руб., 10. Поставка посадочного материала (яблоня ягодная) в кол. 30 шт. - 24,0 тыс.руб.; 11. Выполнены проектно- изыскательские  работы по объектам "Устройство водоотвода в районе микрорайона Западный, д.12, "Устройство водоотвода по ул. Узбекистанская от ТЦ "Монетка", "Устройство водоотвода по ул. Толстого (за ТПП "Урайнефтегаз") в сумме  150,0 тыс.руб.; 12. Услуга по организации сбора, погрузки и транспортировки к месту утилизации отходов IV-V класса опасности - 55,3 тыс. руб.; 13.Формовка крон деревьев - 38,0 тыс. руб. ;14. Выполнение работ по разборке конструкций, вывозу строительного мусора от временного вспомогательного помещения (вагончика) по  ул. Садовая, дом 21- 18,9 тыс. руб.; 15.Поставка комплектующих для детского игрового оборудования и  МАФ - 69,4 тыс.руб.; 16. Обустройству мест накопления ТКО мкр.Южный - 63,4 тыс. руб.; 17. Изготовление и установка 9 скамеек - 90,9 тыс.руб.; 18. Поставка МАФ - 1 782,8 тыс. руб. ; 19.Поставка 5 шт. мобильных туалетных кабинок (биотуалетов) - 116,0 тыс. руб. ; 20. Поставка модульного контейнера - 45,0 тыс.руб.; 21.  Содержание цветников на территории города Урай - 2 464,5 тыс. руб. ; 22. Услуги ТО и внеплановому ремонту газового оборудования Мемориала Памяти -10 ,1 тыс.руб. ; 23.Работы по обустройству автостоянки транспортных средств-35,9 тыс.руб.; 24. Содержание мест проведения город.праздничных мероприятий  - 79,9 тыс. руб. ; 25.Ремонт МАФ-139,3 тыс. руб. ; 26.   Работы по изготовлению и монтажу информационных щитов - 36,4 тыс. руб. ; 27. Работы по перекладке тротуарной шашки - 322,4 тыс. руб.; 28. Инициативный проект "Цветоград" - 120,0 тыс. руб. ; 29. Работы по ремонту внутриквартальных проездов - 608,2 тыс. руб. ; 30. Работы по покосу травы - 45,8 тыс. руб.; 31. Содержание фонтана -316,8 тыс.руб.                   </t>
  </si>
  <si>
    <t xml:space="preserve">1. Выполнение работ по содержанию автомобильной дорог жилой зоны закрыто по факту.   2.Договор на выполнение работ по переносу светофоров и дорожных знаков  заключен в 4 квартале 2021 года , согласно условиям контракта работы будут выполнены  в срок до 14 ноября 2021 г. </t>
  </si>
  <si>
    <t>Выполнение работ по поддержанию санитарного состояния территорий в местах размещения новогодних елей - 149,6 тыс.руб.</t>
  </si>
  <si>
    <t>Не освоены средства местного бюджета в сумме 81,7 тыс. руб. на выполнение работ по монтажу складного пандуса по адресам .  по  мкр. Лесной , д. 3 ,мкр. Западный, д. 6  связано с  длительной процедурой согласования  объема работ с подрядчиком.</t>
  </si>
  <si>
    <t>В рамках данного мероприятия предусмотрено финансирование объекта "Реконструкция канализационных очистных сооружений"   в сумме 5 451,5 тыс.руб., в январе месяце был заключен контракт на выполнение проектно-изыскательских работ (корректировка), в июне месяце контракт был расторгнут, в связи с неисполнением контрактных обязательств подрядной организацией. В связи с изменением объемов выполняемых работ проводится корректировка технического задания, для осуществления закупочной деятельности.</t>
  </si>
  <si>
    <t xml:space="preserve">Возмещение расходов организации за доставку населению сжиженного газа для бытовых нужд и на возмещение недополученных доходов организациям - 70,0 тыс.руб., в. т.числе 42,0 тыс. окружной бюджет и 30,0 тыс. руб. местный бюджет </t>
  </si>
  <si>
    <t xml:space="preserve">АО «Водоканал» выполнил работы по капитальному ремонту ОЗП в меньшем объеме, в связи с этим возникла необходимость внесения изменения в порядок о предоставлении субсидии в части применения коэффициента  фактического выполнения работ.Кроме того, из окружного бюджета дополнительно выделены средства на выполнение работ  по капитальному ремонту (с заменой) систем газораспределения, теплоснабжения, водоснабжения и водоотведения, поэтому в настоящее время определить фактически оказанный объем работ не представляется возможным.Только по ококончании всех работ будут оплачены услуги за проведение государственной экспертизы проектной документации. </t>
  </si>
  <si>
    <t xml:space="preserve">1.Выпонение работ по содержанию парково-культурной зоны, внутриквартальных проездов , детских городков , контейнерных площадок , содержание цветников за август   2021г.  закрыто по фактическому объему исполненных работ;  2.  Контракт на поставку детского игрового оборудования и МАФ не исполнен в срок, в связи этим направлена претензия  со стороны заказчика. 
3. Инициативный проект "Пусть наш двор станет лучше" не исполнен в срок, так как подрядчик не выполнил поставку детского игрового оборудования и МАФ в срок, в связи с этим направлена претензия  со стороны заказчика.  4.По объектам "Устройство водоотвода в районе микрорайона Западный, д.12" и  "Устройство водоотвода по ул. Узбекистанская от ТЦ "Монетка" планируется заключение договоров в октябре месяце на выполнение СМР и на выполнение кадастровых работ по изготовление тех.планов; по объекту "Устройство водоотвода по ул. Толстого (за ТПП "Урайнефтегаз") планируется заключение договора на  выполнение кадастровых работ по изготовление тех.плана, оставшиеся денежные средства будут перераспределены в рамках программы.Неисполнение плановых назначений   по устройству водоотводов по итогам 9 месяцев  объясняется отсутствием потенциальных подрядчиков в этот период.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</si>
</sst>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  <numFmt numFmtId="168" formatCode="0.00000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4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165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165" fontId="6" fillId="3" borderId="19" xfId="0" applyNumberFormat="1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6" fontId="4" fillId="4" borderId="23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/>
    </xf>
    <xf numFmtId="165" fontId="8" fillId="3" borderId="23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15" fillId="3" borderId="51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left" vertical="center" wrapText="1"/>
    </xf>
    <xf numFmtId="165" fontId="8" fillId="3" borderId="51" xfId="0" applyNumberFormat="1" applyFont="1" applyFill="1" applyBorder="1" applyAlignment="1">
      <alignment horizontal="center" vertical="center" wrapText="1"/>
    </xf>
    <xf numFmtId="166" fontId="7" fillId="4" borderId="51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left" vertical="center" wrapText="1"/>
    </xf>
    <xf numFmtId="166" fontId="7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left" vertical="center" wrapText="1"/>
    </xf>
    <xf numFmtId="166" fontId="7" fillId="4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44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 applyAlignment="1">
      <alignment horizontal="center" vertical="center"/>
    </xf>
    <xf numFmtId="165" fontId="15" fillId="3" borderId="45" xfId="0" applyNumberFormat="1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/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15" fillId="3" borderId="47" xfId="0" applyNumberFormat="1" applyFont="1" applyFill="1" applyBorder="1" applyAlignment="1">
      <alignment horizontal="center" vertical="center"/>
    </xf>
    <xf numFmtId="165" fontId="15" fillId="3" borderId="46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15" fillId="3" borderId="48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6" fillId="3" borderId="47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65" fontId="6" fillId="3" borderId="46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51" xfId="0" applyFont="1" applyFill="1" applyBorder="1"/>
    <xf numFmtId="165" fontId="8" fillId="4" borderId="25" xfId="0" applyNumberFormat="1" applyFont="1" applyFill="1" applyBorder="1" applyAlignment="1">
      <alignment horizontal="center"/>
    </xf>
    <xf numFmtId="0" fontId="7" fillId="0" borderId="21" xfId="0" applyFont="1" applyFill="1" applyBorder="1"/>
    <xf numFmtId="165" fontId="8" fillId="4" borderId="24" xfId="0" applyNumberFormat="1" applyFont="1" applyFill="1" applyBorder="1" applyAlignment="1">
      <alignment horizontal="center"/>
    </xf>
    <xf numFmtId="0" fontId="7" fillId="0" borderId="20" xfId="0" applyFont="1" applyFill="1" applyBorder="1"/>
    <xf numFmtId="165" fontId="8" fillId="4" borderId="22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165" fontId="6" fillId="3" borderId="37" xfId="0" applyNumberFormat="1" applyFont="1" applyFill="1" applyBorder="1" applyAlignment="1">
      <alignment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3" borderId="58" xfId="0" applyNumberFormat="1" applyFont="1" applyFill="1" applyBorder="1" applyAlignment="1">
      <alignment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39" xfId="0" applyNumberFormat="1" applyFont="1" applyFill="1" applyBorder="1" applyAlignment="1">
      <alignment horizontal="left" vertical="center" wrapText="1"/>
    </xf>
    <xf numFmtId="165" fontId="8" fillId="3" borderId="31" xfId="0" applyNumberFormat="1" applyFont="1" applyFill="1" applyBorder="1" applyAlignment="1">
      <alignment horizontal="left" vertical="center" wrapText="1"/>
    </xf>
    <xf numFmtId="165" fontId="8" fillId="3" borderId="32" xfId="0" applyNumberFormat="1" applyFont="1" applyFill="1" applyBorder="1" applyAlignment="1">
      <alignment horizontal="left" vertical="center" wrapText="1"/>
    </xf>
    <xf numFmtId="165" fontId="6" fillId="3" borderId="48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 wrapText="1"/>
    </xf>
    <xf numFmtId="168" fontId="17" fillId="3" borderId="47" xfId="0" applyNumberFormat="1" applyFont="1" applyFill="1" applyBorder="1" applyAlignment="1">
      <alignment horizontal="center" vertical="center" wrapText="1"/>
    </xf>
    <xf numFmtId="165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6" fillId="3" borderId="1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165" fontId="6" fillId="3" borderId="59" xfId="0" applyNumberFormat="1" applyFont="1" applyFill="1" applyBorder="1" applyAlignment="1">
      <alignment vertical="center" wrapText="1"/>
    </xf>
    <xf numFmtId="165" fontId="6" fillId="3" borderId="40" xfId="0" applyNumberFormat="1" applyFont="1" applyFill="1" applyBorder="1" applyAlignment="1">
      <alignment vertic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 wrapText="1"/>
    </xf>
    <xf numFmtId="165" fontId="6" fillId="3" borderId="37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0" fontId="7" fillId="0" borderId="14" xfId="0" applyFont="1" applyFill="1" applyBorder="1"/>
    <xf numFmtId="165" fontId="8" fillId="4" borderId="6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vertical="center" wrapText="1"/>
    </xf>
    <xf numFmtId="165" fontId="8" fillId="3" borderId="3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65" fontId="6" fillId="3" borderId="60" xfId="0" applyNumberFormat="1" applyFont="1" applyFill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/>
    </xf>
    <xf numFmtId="165" fontId="6" fillId="3" borderId="62" xfId="0" applyNumberFormat="1" applyFont="1" applyFill="1" applyBorder="1" applyAlignment="1">
      <alignment horizontal="center" vertical="center"/>
    </xf>
    <xf numFmtId="165" fontId="6" fillId="3" borderId="63" xfId="0" applyNumberFormat="1" applyFont="1" applyFill="1" applyBorder="1" applyAlignment="1">
      <alignment horizontal="center" vertical="center"/>
    </xf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6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165" fontId="6" fillId="3" borderId="65" xfId="0" applyNumberFormat="1" applyFont="1" applyFill="1" applyBorder="1" applyAlignment="1">
      <alignment vertical="center" wrapText="1"/>
    </xf>
    <xf numFmtId="166" fontId="7" fillId="3" borderId="36" xfId="0" applyNumberFormat="1" applyFont="1" applyFill="1" applyBorder="1" applyAlignment="1">
      <alignment horizontal="center" vertical="center"/>
    </xf>
    <xf numFmtId="165" fontId="6" fillId="3" borderId="66" xfId="0" applyNumberFormat="1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vertical="center" wrapText="1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/>
    </xf>
    <xf numFmtId="165" fontId="6" fillId="3" borderId="61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horizontal="center" vertical="center" wrapText="1"/>
    </xf>
    <xf numFmtId="165" fontId="29" fillId="3" borderId="26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36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15" fillId="3" borderId="63" xfId="0" applyNumberFormat="1" applyFont="1" applyFill="1" applyBorder="1" applyAlignment="1">
      <alignment horizontal="center" vertical="center"/>
    </xf>
    <xf numFmtId="165" fontId="15" fillId="3" borderId="62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/>
    <xf numFmtId="0" fontId="8" fillId="3" borderId="67" xfId="0" applyFont="1" applyFill="1" applyBorder="1" applyAlignment="1">
      <alignment vertical="center" wrapText="1"/>
    </xf>
    <xf numFmtId="165" fontId="8" fillId="3" borderId="41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165" fontId="8" fillId="3" borderId="25" xfId="0" applyNumberFormat="1" applyFont="1" applyFill="1" applyBorder="1" applyAlignment="1">
      <alignment horizontal="center"/>
    </xf>
    <xf numFmtId="165" fontId="8" fillId="3" borderId="36" xfId="0" applyNumberFormat="1" applyFont="1" applyFill="1" applyBorder="1" applyAlignment="1">
      <alignment horizontal="center"/>
    </xf>
    <xf numFmtId="165" fontId="8" fillId="3" borderId="37" xfId="0" applyNumberFormat="1" applyFont="1" applyFill="1" applyBorder="1" applyAlignment="1">
      <alignment horizontal="center"/>
    </xf>
    <xf numFmtId="165" fontId="8" fillId="0" borderId="6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3" borderId="66" xfId="0" applyFont="1" applyFill="1" applyBorder="1" applyAlignment="1">
      <alignment vertical="center" wrapText="1"/>
    </xf>
    <xf numFmtId="165" fontId="8" fillId="3" borderId="34" xfId="0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/>
    </xf>
    <xf numFmtId="165" fontId="8" fillId="3" borderId="35" xfId="0" applyNumberFormat="1" applyFont="1" applyFill="1" applyBorder="1" applyAlignment="1">
      <alignment horizontal="center"/>
    </xf>
    <xf numFmtId="165" fontId="8" fillId="3" borderId="30" xfId="0" applyNumberFormat="1" applyFont="1" applyFill="1" applyBorder="1" applyAlignment="1">
      <alignment horizontal="center"/>
    </xf>
    <xf numFmtId="165" fontId="8" fillId="3" borderId="33" xfId="0" applyNumberFormat="1" applyFont="1" applyFill="1" applyBorder="1" applyAlignment="1">
      <alignment horizontal="center"/>
    </xf>
    <xf numFmtId="165" fontId="6" fillId="0" borderId="68" xfId="0" applyNumberFormat="1" applyFont="1" applyFill="1" applyBorder="1" applyAlignment="1">
      <alignment horizontal="center"/>
    </xf>
    <xf numFmtId="0" fontId="7" fillId="0" borderId="18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63" xfId="0" applyFont="1" applyFill="1" applyBorder="1"/>
    <xf numFmtId="165" fontId="6" fillId="3" borderId="34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29" fillId="3" borderId="23" xfId="0" applyNumberFormat="1" applyFont="1" applyFill="1" applyBorder="1" applyAlignment="1">
      <alignment horizontal="center" vertical="center"/>
    </xf>
    <xf numFmtId="165" fontId="8" fillId="3" borderId="52" xfId="0" applyNumberFormat="1" applyFont="1" applyFill="1" applyBorder="1" applyAlignment="1">
      <alignment vertical="center" wrapText="1"/>
    </xf>
    <xf numFmtId="165" fontId="8" fillId="3" borderId="66" xfId="0" applyNumberFormat="1" applyFont="1" applyFill="1" applyBorder="1" applyAlignment="1">
      <alignment vertical="center" wrapText="1"/>
    </xf>
    <xf numFmtId="165" fontId="8" fillId="3" borderId="53" xfId="0" applyNumberFormat="1" applyFont="1" applyFill="1" applyBorder="1" applyAlignment="1">
      <alignment vertical="center" wrapText="1"/>
    </xf>
    <xf numFmtId="165" fontId="8" fillId="3" borderId="67" xfId="0" applyNumberFormat="1" applyFont="1" applyFill="1" applyBorder="1" applyAlignment="1">
      <alignment vertical="center" wrapText="1"/>
    </xf>
    <xf numFmtId="165" fontId="8" fillId="3" borderId="61" xfId="0" applyNumberFormat="1" applyFont="1" applyFill="1" applyBorder="1" applyAlignment="1">
      <alignment vertical="center" wrapText="1"/>
    </xf>
    <xf numFmtId="165" fontId="30" fillId="0" borderId="38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/>
    </xf>
    <xf numFmtId="166" fontId="4" fillId="3" borderId="51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/>
    <xf numFmtId="0" fontId="0" fillId="0" borderId="0" xfId="0" applyBorder="1" applyAlignment="1"/>
    <xf numFmtId="165" fontId="8" fillId="3" borderId="19" xfId="0" applyNumberFormat="1" applyFont="1" applyFill="1" applyBorder="1" applyAlignment="1">
      <alignment horizontal="left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5" fontId="8" fillId="3" borderId="38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30" fillId="3" borderId="28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15" fillId="3" borderId="35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/>
    </xf>
    <xf numFmtId="165" fontId="15" fillId="3" borderId="25" xfId="0" applyNumberFormat="1" applyFont="1" applyFill="1" applyBorder="1" applyAlignment="1">
      <alignment horizontal="center" vertical="center"/>
    </xf>
    <xf numFmtId="165" fontId="15" fillId="3" borderId="24" xfId="0" applyNumberFormat="1" applyFont="1" applyFill="1" applyBorder="1" applyAlignment="1">
      <alignment horizontal="center" vertical="center"/>
    </xf>
    <xf numFmtId="165" fontId="29" fillId="3" borderId="18" xfId="0" applyNumberFormat="1" applyFont="1" applyFill="1" applyBorder="1" applyAlignment="1">
      <alignment horizontal="center" vertical="center"/>
    </xf>
    <xf numFmtId="165" fontId="15" fillId="3" borderId="60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165" fontId="6" fillId="3" borderId="18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3" borderId="30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 wrapText="1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165" fontId="6" fillId="3" borderId="51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0" fontId="11" fillId="3" borderId="69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vertical="center" wrapText="1"/>
    </xf>
    <xf numFmtId="165" fontId="6" fillId="3" borderId="38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66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165" fontId="6" fillId="3" borderId="27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6" fillId="3" borderId="61" xfId="0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horizontal="center"/>
    </xf>
    <xf numFmtId="0" fontId="22" fillId="3" borderId="11" xfId="0" applyFont="1" applyFill="1" applyBorder="1" applyAlignment="1"/>
    <xf numFmtId="0" fontId="22" fillId="3" borderId="31" xfId="0" applyFont="1" applyFill="1" applyBorder="1" applyAlignment="1"/>
    <xf numFmtId="0" fontId="22" fillId="3" borderId="28" xfId="0" applyFont="1" applyFill="1" applyBorder="1" applyAlignment="1"/>
    <xf numFmtId="0" fontId="22" fillId="3" borderId="19" xfId="0" applyFont="1" applyFill="1" applyBorder="1" applyAlignment="1"/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6" fontId="17" fillId="3" borderId="16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wrapText="1"/>
    </xf>
    <xf numFmtId="166" fontId="17" fillId="3" borderId="16" xfId="0" applyNumberFormat="1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5" fontId="6" fillId="4" borderId="19" xfId="0" applyNumberFormat="1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60" xfId="0" applyNumberFormat="1" applyFont="1" applyFill="1" applyBorder="1" applyAlignment="1">
      <alignment horizontal="center" vertical="center"/>
    </xf>
    <xf numFmtId="165" fontId="8" fillId="3" borderId="74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5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7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64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left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35" xfId="0" applyNumberFormat="1" applyFont="1" applyFill="1" applyBorder="1" applyAlignment="1">
      <alignment horizontal="left" vertical="center" wrapText="1"/>
    </xf>
    <xf numFmtId="165" fontId="6" fillId="3" borderId="73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14" fillId="3" borderId="8" xfId="0" applyNumberFormat="1" applyFont="1" applyFill="1" applyBorder="1" applyAlignment="1">
      <alignment horizontal="center" wrapText="1"/>
    </xf>
    <xf numFmtId="165" fontId="14" fillId="3" borderId="60" xfId="0" applyNumberFormat="1" applyFont="1" applyFill="1" applyBorder="1" applyAlignment="1">
      <alignment horizontal="center" wrapText="1"/>
    </xf>
    <xf numFmtId="165" fontId="14" fillId="3" borderId="74" xfId="0" applyNumberFormat="1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165" fontId="6" fillId="3" borderId="56" xfId="0" applyNumberFormat="1" applyFont="1" applyFill="1" applyBorder="1" applyAlignment="1">
      <alignment horizontal="center" vertical="center" wrapText="1"/>
    </xf>
    <xf numFmtId="165" fontId="6" fillId="3" borderId="59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65" xfId="0" applyNumberFormat="1" applyFont="1" applyFill="1" applyBorder="1" applyAlignment="1">
      <alignment horizontal="center" vertical="center" wrapText="1"/>
    </xf>
    <xf numFmtId="165" fontId="6" fillId="3" borderId="58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165" fontId="8" fillId="3" borderId="59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65" xfId="0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6" fillId="3" borderId="7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vertical="center" wrapText="1"/>
    </xf>
    <xf numFmtId="0" fontId="6" fillId="3" borderId="70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2" fontId="8" fillId="3" borderId="52" xfId="0" applyNumberFormat="1" applyFont="1" applyFill="1" applyBorder="1" applyAlignment="1">
      <alignment horizontal="left" vertical="center" wrapText="1"/>
    </xf>
    <xf numFmtId="2" fontId="8" fillId="3" borderId="66" xfId="0" applyNumberFormat="1" applyFont="1" applyFill="1" applyBorder="1" applyAlignment="1">
      <alignment horizontal="left" vertical="center" wrapText="1"/>
    </xf>
    <xf numFmtId="2" fontId="8" fillId="3" borderId="53" xfId="0" applyNumberFormat="1" applyFont="1" applyFill="1" applyBorder="1" applyAlignment="1">
      <alignment horizontal="left" vertical="center" wrapText="1"/>
    </xf>
    <xf numFmtId="2" fontId="8" fillId="3" borderId="67" xfId="0" applyNumberFormat="1" applyFont="1" applyFill="1" applyBorder="1" applyAlignment="1">
      <alignment horizontal="left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7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3" borderId="73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8" fillId="3" borderId="70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3" borderId="64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2" fontId="21" fillId="3" borderId="5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54" xfId="0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wrapText="1"/>
    </xf>
    <xf numFmtId="166" fontId="17" fillId="3" borderId="64" xfId="0" applyNumberFormat="1" applyFont="1" applyFill="1" applyBorder="1" applyAlignment="1">
      <alignment horizontal="center" wrapText="1"/>
    </xf>
    <xf numFmtId="166" fontId="24" fillId="3" borderId="9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72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4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5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5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59"/>
  <sheetViews>
    <sheetView tabSelected="1" topLeftCell="BJ51" zoomScaleNormal="100" workbookViewId="0">
      <selection activeCell="BO49" sqref="BO49:BO53"/>
    </sheetView>
  </sheetViews>
  <sheetFormatPr defaultRowHeight="12.75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9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6.570312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3.42578125" style="2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7.1406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13" style="1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9" customWidth="1"/>
    <col min="46" max="46" width="10.5703125" style="1" customWidth="1"/>
    <col min="47" max="47" width="11.285156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2.42578125" style="1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7" style="5" customWidth="1"/>
    <col min="63" max="63" width="21.5703125" style="1" hidden="1" customWidth="1"/>
    <col min="64" max="64" width="24.42578125" style="1" hidden="1" customWidth="1"/>
    <col min="65" max="65" width="12" style="1" hidden="1" customWidth="1"/>
    <col min="66" max="66" width="105.42578125" style="10" customWidth="1"/>
    <col min="67" max="67" width="73.2851562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60" t="s">
        <v>55</v>
      </c>
      <c r="BK1" s="560"/>
      <c r="BL1" s="560"/>
      <c r="BM1" s="560"/>
      <c r="BN1" s="560"/>
      <c r="BO1" s="560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"/>
      <c r="AU2" s="1"/>
      <c r="BA2" s="1"/>
      <c r="BD2" s="1"/>
      <c r="BG2" s="1"/>
      <c r="BH2" s="1"/>
      <c r="BJ2" s="560" t="s">
        <v>56</v>
      </c>
      <c r="BK2" s="560"/>
      <c r="BL2" s="560"/>
      <c r="BM2" s="560"/>
      <c r="BN2" s="560"/>
      <c r="BO2" s="560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46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"/>
      <c r="AU3" s="1"/>
      <c r="BA3" s="1"/>
      <c r="BD3" s="1"/>
      <c r="BG3" s="1"/>
      <c r="BH3" s="1"/>
      <c r="BJ3" s="1"/>
      <c r="BN3" s="560" t="s">
        <v>57</v>
      </c>
      <c r="BO3" s="560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"/>
      <c r="AU4" s="30"/>
      <c r="BA4" s="1"/>
      <c r="BB4" s="30"/>
      <c r="BD4" s="1"/>
      <c r="BG4" s="1"/>
      <c r="BH4" s="1"/>
      <c r="BJ4" s="1"/>
      <c r="BN4" s="566"/>
      <c r="BO4" s="566"/>
    </row>
    <row r="5" spans="1:67">
      <c r="A5" s="1"/>
      <c r="B5" s="595" t="s">
        <v>37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1"/>
      <c r="AM5" s="1"/>
      <c r="AN5" s="30"/>
      <c r="AP5" s="1"/>
      <c r="AQ5" s="30"/>
      <c r="AS5" s="30"/>
      <c r="AU5" s="1"/>
      <c r="BA5" s="30"/>
      <c r="BD5" s="1"/>
      <c r="BE5" s="30"/>
      <c r="BG5" s="1"/>
      <c r="BH5" s="1"/>
      <c r="BJ5" s="1"/>
      <c r="BN5" s="566"/>
      <c r="BO5" s="566"/>
    </row>
    <row r="6" spans="1:67" ht="14.25">
      <c r="A6" s="1"/>
      <c r="B6" s="596" t="s">
        <v>36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43"/>
      <c r="AG6" s="30"/>
      <c r="AM6" s="1"/>
      <c r="AP6" s="1"/>
      <c r="AQ6" s="30"/>
      <c r="AS6" s="1"/>
      <c r="AU6" s="1"/>
      <c r="BA6" s="1"/>
      <c r="BB6" s="30"/>
      <c r="BD6" s="1"/>
      <c r="BG6" s="1"/>
      <c r="BH6" s="1"/>
      <c r="BI6" s="30"/>
      <c r="BJ6" s="1"/>
      <c r="BN6" s="566" t="s">
        <v>58</v>
      </c>
      <c r="BO6" s="566"/>
    </row>
    <row r="7" spans="1:67" ht="14.25">
      <c r="A7" s="1"/>
      <c r="B7" s="596" t="s">
        <v>139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79"/>
      <c r="C8" s="79"/>
      <c r="D8" s="79"/>
      <c r="E8" s="79"/>
      <c r="F8" s="79"/>
      <c r="G8" s="79"/>
      <c r="H8" s="79"/>
      <c r="I8" s="104"/>
      <c r="J8" s="104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1"/>
      <c r="AM8" s="1"/>
      <c r="AP8" s="1"/>
      <c r="AS8" s="1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514" t="s">
        <v>30</v>
      </c>
      <c r="B9" s="517" t="s">
        <v>102</v>
      </c>
      <c r="C9" s="520" t="s">
        <v>103</v>
      </c>
      <c r="D9" s="632" t="s">
        <v>34</v>
      </c>
      <c r="E9" s="632" t="s">
        <v>21</v>
      </c>
      <c r="F9" s="582" t="s">
        <v>104</v>
      </c>
      <c r="G9" s="583"/>
      <c r="H9" s="517"/>
      <c r="I9" s="105"/>
      <c r="J9" s="105"/>
      <c r="K9" s="589" t="s">
        <v>54</v>
      </c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1" t="s">
        <v>26</v>
      </c>
      <c r="BO9" s="520" t="s">
        <v>28</v>
      </c>
    </row>
    <row r="10" spans="1:67" ht="25.5" customHeight="1" thickBot="1">
      <c r="A10" s="515"/>
      <c r="B10" s="518"/>
      <c r="C10" s="521"/>
      <c r="D10" s="633"/>
      <c r="E10" s="633"/>
      <c r="F10" s="584"/>
      <c r="G10" s="585"/>
      <c r="H10" s="519"/>
      <c r="I10" s="106"/>
      <c r="J10" s="106"/>
      <c r="K10" s="575" t="s">
        <v>2</v>
      </c>
      <c r="L10" s="575"/>
      <c r="M10" s="576"/>
      <c r="N10" s="523" t="s">
        <v>1</v>
      </c>
      <c r="O10" s="523"/>
      <c r="P10" s="523"/>
      <c r="Q10" s="574" t="s">
        <v>5</v>
      </c>
      <c r="R10" s="575"/>
      <c r="S10" s="576"/>
      <c r="T10" s="630" t="s">
        <v>6</v>
      </c>
      <c r="U10" s="630"/>
      <c r="V10" s="631"/>
      <c r="W10" s="88"/>
      <c r="X10" s="88"/>
      <c r="Y10" s="577" t="s">
        <v>7</v>
      </c>
      <c r="Z10" s="523"/>
      <c r="AA10" s="523"/>
      <c r="AB10" s="577" t="s">
        <v>8</v>
      </c>
      <c r="AC10" s="523"/>
      <c r="AD10" s="578"/>
      <c r="AE10" s="570" t="s">
        <v>9</v>
      </c>
      <c r="AF10" s="570"/>
      <c r="AG10" s="571"/>
      <c r="AH10" s="594" t="s">
        <v>10</v>
      </c>
      <c r="AI10" s="572"/>
      <c r="AJ10" s="572"/>
      <c r="AK10" s="89"/>
      <c r="AL10" s="89"/>
      <c r="AM10" s="577" t="s">
        <v>12</v>
      </c>
      <c r="AN10" s="523"/>
      <c r="AO10" s="578"/>
      <c r="AP10" s="577" t="s">
        <v>13</v>
      </c>
      <c r="AQ10" s="523"/>
      <c r="AR10" s="578"/>
      <c r="AS10" s="574" t="s">
        <v>14</v>
      </c>
      <c r="AT10" s="575"/>
      <c r="AU10" s="576"/>
      <c r="AV10" s="572" t="s">
        <v>11</v>
      </c>
      <c r="AW10" s="572"/>
      <c r="AX10" s="573"/>
      <c r="AY10" s="89"/>
      <c r="AZ10" s="89"/>
      <c r="BA10" s="577" t="s">
        <v>15</v>
      </c>
      <c r="BB10" s="523"/>
      <c r="BC10" s="523"/>
      <c r="BD10" s="577" t="s">
        <v>16</v>
      </c>
      <c r="BE10" s="523"/>
      <c r="BF10" s="523"/>
      <c r="BG10" s="578"/>
      <c r="BH10" s="570" t="s">
        <v>17</v>
      </c>
      <c r="BI10" s="570"/>
      <c r="BJ10" s="571"/>
      <c r="BK10" s="234"/>
      <c r="BL10" s="88"/>
      <c r="BM10" s="88"/>
      <c r="BN10" s="592"/>
      <c r="BO10" s="521"/>
    </row>
    <row r="11" spans="1:67" ht="42" customHeight="1" thickBot="1">
      <c r="A11" s="516"/>
      <c r="B11" s="519"/>
      <c r="C11" s="522"/>
      <c r="D11" s="634"/>
      <c r="E11" s="634"/>
      <c r="F11" s="91" t="s">
        <v>106</v>
      </c>
      <c r="G11" s="92" t="s">
        <v>22</v>
      </c>
      <c r="H11" s="93" t="s">
        <v>105</v>
      </c>
      <c r="I11" s="90"/>
      <c r="J11" s="90"/>
      <c r="K11" s="91" t="s">
        <v>106</v>
      </c>
      <c r="L11" s="92" t="s">
        <v>22</v>
      </c>
      <c r="M11" s="93" t="s">
        <v>105</v>
      </c>
      <c r="N11" s="91" t="s">
        <v>106</v>
      </c>
      <c r="O11" s="92" t="s">
        <v>22</v>
      </c>
      <c r="P11" s="93" t="s">
        <v>105</v>
      </c>
      <c r="Q11" s="91" t="s">
        <v>106</v>
      </c>
      <c r="R11" s="92" t="s">
        <v>22</v>
      </c>
      <c r="S11" s="93" t="s">
        <v>105</v>
      </c>
      <c r="T11" s="94" t="s">
        <v>3</v>
      </c>
      <c r="U11" s="92" t="s">
        <v>23</v>
      </c>
      <c r="V11" s="95" t="s">
        <v>25</v>
      </c>
      <c r="W11" s="90"/>
      <c r="X11" s="90"/>
      <c r="Y11" s="91" t="s">
        <v>106</v>
      </c>
      <c r="Z11" s="92" t="s">
        <v>22</v>
      </c>
      <c r="AA11" s="93" t="s">
        <v>105</v>
      </c>
      <c r="AB11" s="91" t="s">
        <v>106</v>
      </c>
      <c r="AC11" s="92" t="s">
        <v>22</v>
      </c>
      <c r="AD11" s="93" t="s">
        <v>105</v>
      </c>
      <c r="AE11" s="91" t="s">
        <v>106</v>
      </c>
      <c r="AF11" s="92" t="s">
        <v>22</v>
      </c>
      <c r="AG11" s="93" t="s">
        <v>105</v>
      </c>
      <c r="AH11" s="94" t="s">
        <v>3</v>
      </c>
      <c r="AI11" s="92" t="s">
        <v>4</v>
      </c>
      <c r="AJ11" s="95" t="s">
        <v>24</v>
      </c>
      <c r="AK11" s="90"/>
      <c r="AL11" s="90"/>
      <c r="AM11" s="91" t="s">
        <v>106</v>
      </c>
      <c r="AN11" s="92" t="s">
        <v>22</v>
      </c>
      <c r="AO11" s="93" t="s">
        <v>105</v>
      </c>
      <c r="AP11" s="91" t="s">
        <v>106</v>
      </c>
      <c r="AQ11" s="92" t="s">
        <v>22</v>
      </c>
      <c r="AR11" s="93" t="s">
        <v>105</v>
      </c>
      <c r="AS11" s="91" t="s">
        <v>106</v>
      </c>
      <c r="AT11" s="92" t="s">
        <v>22</v>
      </c>
      <c r="AU11" s="93" t="s">
        <v>105</v>
      </c>
      <c r="AV11" s="94" t="s">
        <v>3</v>
      </c>
      <c r="AW11" s="96" t="s">
        <v>23</v>
      </c>
      <c r="AX11" s="97" t="s">
        <v>24</v>
      </c>
      <c r="AY11" s="97"/>
      <c r="AZ11" s="97"/>
      <c r="BA11" s="91" t="s">
        <v>106</v>
      </c>
      <c r="BB11" s="92" t="s">
        <v>22</v>
      </c>
      <c r="BC11" s="93" t="s">
        <v>105</v>
      </c>
      <c r="BD11" s="91" t="s">
        <v>106</v>
      </c>
      <c r="BE11" s="92" t="s">
        <v>22</v>
      </c>
      <c r="BF11" s="93" t="s">
        <v>105</v>
      </c>
      <c r="BG11" s="93" t="s">
        <v>105</v>
      </c>
      <c r="BH11" s="91" t="s">
        <v>106</v>
      </c>
      <c r="BI11" s="92" t="s">
        <v>22</v>
      </c>
      <c r="BJ11" s="93" t="s">
        <v>105</v>
      </c>
      <c r="BK11" s="98" t="s">
        <v>4</v>
      </c>
      <c r="BL11" s="99"/>
      <c r="BM11" s="99"/>
      <c r="BN11" s="593"/>
      <c r="BO11" s="522"/>
    </row>
    <row r="12" spans="1:67" ht="45.75" hidden="1" customHeight="1" thickBot="1">
      <c r="B12" s="72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23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23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23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23"/>
      <c r="BN12" s="24"/>
      <c r="BO12" s="16"/>
    </row>
    <row r="13" spans="1:67" ht="0.75" hidden="1" customHeight="1" thickBot="1">
      <c r="A13" s="74">
        <v>1</v>
      </c>
      <c r="B13" s="73" t="s">
        <v>52</v>
      </c>
      <c r="C13" s="567" t="s">
        <v>51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9"/>
      <c r="BK13" s="38"/>
      <c r="BL13" s="59"/>
      <c r="BM13" s="59"/>
      <c r="BN13" s="39"/>
      <c r="BO13" s="40"/>
    </row>
    <row r="14" spans="1:67" ht="2.25" hidden="1" customHeight="1" thickBot="1">
      <c r="A14" s="83" t="s">
        <v>35</v>
      </c>
      <c r="B14" s="84" t="s">
        <v>47</v>
      </c>
      <c r="C14" s="597" t="s">
        <v>50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8"/>
      <c r="BK14" s="38"/>
      <c r="BL14" s="59"/>
      <c r="BM14" s="59"/>
      <c r="BN14" s="45"/>
      <c r="BO14" s="45"/>
    </row>
    <row r="15" spans="1:67">
      <c r="A15" s="524" t="s">
        <v>19</v>
      </c>
      <c r="B15" s="549" t="s">
        <v>49</v>
      </c>
      <c r="C15" s="536"/>
      <c r="D15" s="599"/>
      <c r="E15" s="354" t="s">
        <v>38</v>
      </c>
      <c r="F15" s="387">
        <f>F21+F27+F32+F37+F43+F49+F54+F59+F64+F75+F80+F89+F94+F99+F105+F110+F116</f>
        <v>280785.60000000003</v>
      </c>
      <c r="G15" s="115">
        <f t="shared" ref="G15:BM15" si="0">G21+G27+G32+G37+G43+G49+G54+G59+G64+G75+G80+G89+G94+G99+G105+G110+G116</f>
        <v>188255.5</v>
      </c>
      <c r="H15" s="388">
        <f>G15/F15*100</f>
        <v>67.045995236222936</v>
      </c>
      <c r="I15" s="179">
        <f t="shared" si="0"/>
        <v>1361.5</v>
      </c>
      <c r="J15" s="176">
        <f t="shared" si="0"/>
        <v>62.144693352919568</v>
      </c>
      <c r="K15" s="387">
        <f t="shared" si="0"/>
        <v>622.4</v>
      </c>
      <c r="L15" s="115">
        <f t="shared" si="0"/>
        <v>406.8</v>
      </c>
      <c r="M15" s="388">
        <f>M18</f>
        <v>65.359897172236501</v>
      </c>
      <c r="N15" s="387">
        <f t="shared" si="0"/>
        <v>25772.999999999996</v>
      </c>
      <c r="O15" s="115">
        <f t="shared" si="0"/>
        <v>24067.799999999996</v>
      </c>
      <c r="P15" s="388">
        <f>P18</f>
        <v>94.489505877179894</v>
      </c>
      <c r="Q15" s="387">
        <f t="shared" si="0"/>
        <v>26963.4</v>
      </c>
      <c r="R15" s="115">
        <f t="shared" si="0"/>
        <v>23080.6</v>
      </c>
      <c r="S15" s="388">
        <f>R15/Q15*100</f>
        <v>85.599738905330923</v>
      </c>
      <c r="T15" s="179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389">
        <f t="shared" si="0"/>
        <v>53358.799999999996</v>
      </c>
      <c r="Y15" s="387">
        <f t="shared" si="0"/>
        <v>21826.7</v>
      </c>
      <c r="Z15" s="115">
        <f t="shared" si="0"/>
        <v>21158.399999999998</v>
      </c>
      <c r="AA15" s="388">
        <f t="shared" si="0"/>
        <v>680.30587154419152</v>
      </c>
      <c r="AB15" s="387">
        <f t="shared" si="0"/>
        <v>15747.3</v>
      </c>
      <c r="AC15" s="115">
        <f t="shared" si="0"/>
        <v>15734.2</v>
      </c>
      <c r="AD15" s="388">
        <f t="shared" si="0"/>
        <v>734.60365128842523</v>
      </c>
      <c r="AE15" s="387">
        <f t="shared" si="0"/>
        <v>20606.3</v>
      </c>
      <c r="AF15" s="115">
        <f t="shared" si="0"/>
        <v>17599.5</v>
      </c>
      <c r="AG15" s="388">
        <f t="shared" si="0"/>
        <v>697.57792876236158</v>
      </c>
      <c r="AH15" s="179">
        <f t="shared" si="0"/>
        <v>0</v>
      </c>
      <c r="AI15" s="47">
        <f t="shared" si="0"/>
        <v>0</v>
      </c>
      <c r="AJ15" s="47">
        <f t="shared" si="0"/>
        <v>0</v>
      </c>
      <c r="AK15" s="47">
        <f t="shared" si="0"/>
        <v>0</v>
      </c>
      <c r="AL15" s="176">
        <f t="shared" si="0"/>
        <v>58180.3</v>
      </c>
      <c r="AM15" s="387">
        <f t="shared" si="0"/>
        <v>26431.8</v>
      </c>
      <c r="AN15" s="115">
        <f t="shared" si="0"/>
        <v>20286.800000000003</v>
      </c>
      <c r="AO15" s="388">
        <f>AN15/AM15*100</f>
        <v>76.751488737051602</v>
      </c>
      <c r="AP15" s="387">
        <f t="shared" si="0"/>
        <v>17992.600000000002</v>
      </c>
      <c r="AQ15" s="115">
        <f t="shared" si="0"/>
        <v>14972.100000000002</v>
      </c>
      <c r="AR15" s="388">
        <f>AQ15/AP15*100</f>
        <v>83.21254293431744</v>
      </c>
      <c r="AS15" s="387">
        <f t="shared" si="0"/>
        <v>53729</v>
      </c>
      <c r="AT15" s="115">
        <f t="shared" si="0"/>
        <v>50949.3</v>
      </c>
      <c r="AU15" s="388">
        <f t="shared" si="0"/>
        <v>748.01632765892111</v>
      </c>
      <c r="AV15" s="179">
        <f t="shared" si="0"/>
        <v>0</v>
      </c>
      <c r="AW15" s="47">
        <f t="shared" si="0"/>
        <v>0</v>
      </c>
      <c r="AX15" s="47">
        <f t="shared" si="0"/>
        <v>0</v>
      </c>
      <c r="AY15" s="47">
        <f t="shared" si="0"/>
        <v>0</v>
      </c>
      <c r="AZ15" s="389">
        <f t="shared" si="0"/>
        <v>98153.4</v>
      </c>
      <c r="BA15" s="387">
        <f t="shared" si="0"/>
        <v>16553.7</v>
      </c>
      <c r="BB15" s="115">
        <f t="shared" si="0"/>
        <v>0</v>
      </c>
      <c r="BC15" s="388">
        <f t="shared" si="0"/>
        <v>0</v>
      </c>
      <c r="BD15" s="387">
        <f t="shared" si="0"/>
        <v>24718.600000000002</v>
      </c>
      <c r="BE15" s="115">
        <f t="shared" si="0"/>
        <v>0</v>
      </c>
      <c r="BF15" s="115">
        <f t="shared" si="0"/>
        <v>0</v>
      </c>
      <c r="BG15" s="388">
        <f t="shared" si="0"/>
        <v>0</v>
      </c>
      <c r="BH15" s="387">
        <f t="shared" si="0"/>
        <v>29820.799999999999</v>
      </c>
      <c r="BI15" s="115">
        <f t="shared" si="0"/>
        <v>0</v>
      </c>
      <c r="BJ15" s="388">
        <f t="shared" si="0"/>
        <v>0</v>
      </c>
      <c r="BK15" s="130">
        <f t="shared" si="0"/>
        <v>0</v>
      </c>
      <c r="BL15" s="132">
        <f t="shared" si="0"/>
        <v>70155.800000000017</v>
      </c>
      <c r="BM15" s="359">
        <f t="shared" si="0"/>
        <v>71093.100000000006</v>
      </c>
      <c r="BN15" s="586"/>
      <c r="BO15" s="563"/>
    </row>
    <row r="16" spans="1:67">
      <c r="A16" s="525"/>
      <c r="B16" s="550"/>
      <c r="C16" s="537"/>
      <c r="D16" s="600"/>
      <c r="E16" s="355" t="s">
        <v>95</v>
      </c>
      <c r="F16" s="390">
        <v>0</v>
      </c>
      <c r="G16" s="47">
        <v>0</v>
      </c>
      <c r="H16" s="391">
        <v>0</v>
      </c>
      <c r="I16" s="179"/>
      <c r="J16" s="176"/>
      <c r="K16" s="390">
        <v>0</v>
      </c>
      <c r="L16" s="47">
        <v>0</v>
      </c>
      <c r="M16" s="391">
        <v>0</v>
      </c>
      <c r="N16" s="390">
        <v>0</v>
      </c>
      <c r="O16" s="47">
        <v>0</v>
      </c>
      <c r="P16" s="391">
        <v>0</v>
      </c>
      <c r="Q16" s="390">
        <v>0</v>
      </c>
      <c r="R16" s="47">
        <v>0</v>
      </c>
      <c r="S16" s="391">
        <v>0</v>
      </c>
      <c r="T16" s="179"/>
      <c r="U16" s="47"/>
      <c r="V16" s="47"/>
      <c r="W16" s="47"/>
      <c r="X16" s="176"/>
      <c r="Y16" s="390">
        <v>0</v>
      </c>
      <c r="Z16" s="47">
        <v>0</v>
      </c>
      <c r="AA16" s="391">
        <v>0</v>
      </c>
      <c r="AB16" s="390">
        <v>0</v>
      </c>
      <c r="AC16" s="47">
        <v>0</v>
      </c>
      <c r="AD16" s="391">
        <v>0</v>
      </c>
      <c r="AE16" s="390">
        <v>0</v>
      </c>
      <c r="AF16" s="47">
        <v>0</v>
      </c>
      <c r="AG16" s="391">
        <v>0</v>
      </c>
      <c r="AH16" s="179"/>
      <c r="AI16" s="47"/>
      <c r="AJ16" s="47"/>
      <c r="AK16" s="47"/>
      <c r="AL16" s="176"/>
      <c r="AM16" s="390">
        <v>0</v>
      </c>
      <c r="AN16" s="47">
        <v>0</v>
      </c>
      <c r="AO16" s="391">
        <v>0</v>
      </c>
      <c r="AP16" s="390">
        <v>0</v>
      </c>
      <c r="AQ16" s="47">
        <v>0</v>
      </c>
      <c r="AR16" s="391">
        <v>0</v>
      </c>
      <c r="AS16" s="390">
        <v>0</v>
      </c>
      <c r="AT16" s="47">
        <v>0</v>
      </c>
      <c r="AU16" s="391">
        <v>0</v>
      </c>
      <c r="AV16" s="179"/>
      <c r="AW16" s="47"/>
      <c r="AX16" s="47"/>
      <c r="AY16" s="47"/>
      <c r="AZ16" s="176"/>
      <c r="BA16" s="390">
        <v>0</v>
      </c>
      <c r="BB16" s="47">
        <v>0</v>
      </c>
      <c r="BC16" s="391">
        <v>0</v>
      </c>
      <c r="BD16" s="390">
        <v>0</v>
      </c>
      <c r="BE16" s="47">
        <v>0</v>
      </c>
      <c r="BF16" s="47"/>
      <c r="BG16" s="391">
        <v>0</v>
      </c>
      <c r="BH16" s="390">
        <v>0</v>
      </c>
      <c r="BI16" s="47">
        <v>0</v>
      </c>
      <c r="BJ16" s="391">
        <v>0</v>
      </c>
      <c r="BK16" s="131"/>
      <c r="BL16" s="102"/>
      <c r="BM16" s="102"/>
      <c r="BN16" s="587"/>
      <c r="BO16" s="564"/>
    </row>
    <row r="17" spans="1:68">
      <c r="A17" s="526"/>
      <c r="B17" s="551"/>
      <c r="C17" s="538"/>
      <c r="D17" s="601"/>
      <c r="E17" s="356" t="s">
        <v>39</v>
      </c>
      <c r="F17" s="390">
        <f>F23+F29+F34+F39+F45+F51+F56+F61+F66+F77+F82+F91+F96+F101+F107+F112+F118</f>
        <v>33765.699999999997</v>
      </c>
      <c r="G17" s="47">
        <f>G23+G29+G34+G39+G45+G51+G56+G61+G66+G77+G82+G91+G96+G101+G107+G112+G118</f>
        <v>28651.8</v>
      </c>
      <c r="H17" s="391">
        <f>G17/F17*100</f>
        <v>84.854749050071533</v>
      </c>
      <c r="I17" s="179">
        <f t="shared" ref="I17:BM17" si="1">I23+I29+I34+I39+I45+I51+I56+I61+I66+I77+I82+I91+I96+I101+I107+I112+I118</f>
        <v>1361.5</v>
      </c>
      <c r="J17" s="176">
        <f t="shared" si="1"/>
        <v>62.144693352919568</v>
      </c>
      <c r="K17" s="390">
        <f t="shared" si="1"/>
        <v>0</v>
      </c>
      <c r="L17" s="47">
        <f t="shared" si="1"/>
        <v>0</v>
      </c>
      <c r="M17" s="391">
        <f t="shared" si="1"/>
        <v>0</v>
      </c>
      <c r="N17" s="390">
        <f t="shared" si="1"/>
        <v>301.60000000000002</v>
      </c>
      <c r="O17" s="47">
        <f t="shared" si="1"/>
        <v>0</v>
      </c>
      <c r="P17" s="391">
        <f t="shared" si="1"/>
        <v>0</v>
      </c>
      <c r="Q17" s="390">
        <f t="shared" si="1"/>
        <v>301.60000000000002</v>
      </c>
      <c r="R17" s="47">
        <f t="shared" si="1"/>
        <v>115.8</v>
      </c>
      <c r="S17" s="391">
        <f>R17/Q17*100</f>
        <v>38.395225464190979</v>
      </c>
      <c r="T17" s="179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176">
        <f t="shared" si="1"/>
        <v>603.20000000000005</v>
      </c>
      <c r="Y17" s="390">
        <f t="shared" si="1"/>
        <v>319.60000000000002</v>
      </c>
      <c r="Z17" s="47">
        <f t="shared" si="1"/>
        <v>323.5</v>
      </c>
      <c r="AA17" s="391">
        <f t="shared" si="1"/>
        <v>100</v>
      </c>
      <c r="AB17" s="390">
        <f t="shared" si="1"/>
        <v>319.60000000000002</v>
      </c>
      <c r="AC17" s="47">
        <f t="shared" si="1"/>
        <v>0</v>
      </c>
      <c r="AD17" s="391">
        <f t="shared" si="1"/>
        <v>0</v>
      </c>
      <c r="AE17" s="390">
        <f t="shared" si="1"/>
        <v>319.60000000000002</v>
      </c>
      <c r="AF17" s="47">
        <f t="shared" si="1"/>
        <v>26</v>
      </c>
      <c r="AG17" s="391">
        <f t="shared" si="1"/>
        <v>100</v>
      </c>
      <c r="AH17" s="179">
        <f t="shared" si="1"/>
        <v>0</v>
      </c>
      <c r="AI17" s="47">
        <f t="shared" si="1"/>
        <v>0</v>
      </c>
      <c r="AJ17" s="47">
        <f t="shared" si="1"/>
        <v>0</v>
      </c>
      <c r="AK17" s="47">
        <f t="shared" si="1"/>
        <v>0</v>
      </c>
      <c r="AL17" s="176">
        <f t="shared" si="1"/>
        <v>958.8</v>
      </c>
      <c r="AM17" s="390">
        <f t="shared" si="1"/>
        <v>364.1</v>
      </c>
      <c r="AN17" s="47">
        <f t="shared" si="1"/>
        <v>249.3</v>
      </c>
      <c r="AO17" s="391">
        <f>AN17/AM17*100</f>
        <v>68.470200494369678</v>
      </c>
      <c r="AP17" s="390">
        <f t="shared" si="1"/>
        <v>364.1</v>
      </c>
      <c r="AQ17" s="47">
        <f t="shared" si="1"/>
        <v>397.79999999999995</v>
      </c>
      <c r="AR17" s="391">
        <v>100</v>
      </c>
      <c r="AS17" s="390">
        <f t="shared" si="1"/>
        <v>29209.699999999997</v>
      </c>
      <c r="AT17" s="47">
        <f t="shared" si="1"/>
        <v>27539.399999999998</v>
      </c>
      <c r="AU17" s="391">
        <f t="shared" si="1"/>
        <v>222.1554175691241</v>
      </c>
      <c r="AV17" s="179">
        <f t="shared" si="1"/>
        <v>0</v>
      </c>
      <c r="AW17" s="47">
        <f t="shared" si="1"/>
        <v>0</v>
      </c>
      <c r="AX17" s="47">
        <f t="shared" si="1"/>
        <v>0</v>
      </c>
      <c r="AY17" s="47">
        <f t="shared" si="1"/>
        <v>0</v>
      </c>
      <c r="AZ17" s="176">
        <f t="shared" si="1"/>
        <v>2608.1000000000004</v>
      </c>
      <c r="BA17" s="390">
        <f t="shared" si="1"/>
        <v>283.5</v>
      </c>
      <c r="BB17" s="47">
        <f t="shared" si="1"/>
        <v>0</v>
      </c>
      <c r="BC17" s="391">
        <f t="shared" si="1"/>
        <v>0</v>
      </c>
      <c r="BD17" s="390">
        <f t="shared" si="1"/>
        <v>1666.4</v>
      </c>
      <c r="BE17" s="47">
        <f t="shared" si="1"/>
        <v>0</v>
      </c>
      <c r="BF17" s="47">
        <f t="shared" si="1"/>
        <v>0</v>
      </c>
      <c r="BG17" s="391">
        <f t="shared" si="1"/>
        <v>0</v>
      </c>
      <c r="BH17" s="390">
        <f t="shared" si="1"/>
        <v>315.90000000000003</v>
      </c>
      <c r="BI17" s="47">
        <f t="shared" si="1"/>
        <v>0</v>
      </c>
      <c r="BJ17" s="391">
        <f t="shared" si="1"/>
        <v>0</v>
      </c>
      <c r="BK17" s="131">
        <f t="shared" si="1"/>
        <v>0</v>
      </c>
      <c r="BL17" s="133">
        <f t="shared" si="1"/>
        <v>2212</v>
      </c>
      <c r="BM17" s="133">
        <f t="shared" si="1"/>
        <v>2265.8000000000002</v>
      </c>
      <c r="BN17" s="587"/>
      <c r="BO17" s="564"/>
    </row>
    <row r="18" spans="1:68" ht="18.75" customHeight="1" thickBot="1">
      <c r="A18" s="526"/>
      <c r="B18" s="551"/>
      <c r="C18" s="538"/>
      <c r="D18" s="601"/>
      <c r="E18" s="356" t="s">
        <v>18</v>
      </c>
      <c r="F18" s="390">
        <f>F24+F30+F35+F40+F46+F52+F57+F62+F67+F78+F83+F92+F97+F104+F108+F113-F104+F102+F119</f>
        <v>247019.90000000005</v>
      </c>
      <c r="G18" s="47">
        <f>G24+G30+G35+G40+G46+G52+G57+G62+G67+G78+G83+G92+G97+G104+G108+G113-G104+G102+G119</f>
        <v>159603.70000000001</v>
      </c>
      <c r="H18" s="391">
        <f>G18/F18*100</f>
        <v>64.611677034927141</v>
      </c>
      <c r="I18" s="179">
        <f t="shared" ref="I18:BM18" si="2">I24+I30+I35+I40+I46+I52+I57+I62+I67+I78+I83+I92+I97+I104+I108+I113-I104+I102+I119</f>
        <v>0</v>
      </c>
      <c r="J18" s="176" t="e">
        <f t="shared" si="2"/>
        <v>#DIV/0!</v>
      </c>
      <c r="K18" s="390">
        <f t="shared" si="2"/>
        <v>622.4</v>
      </c>
      <c r="L18" s="47">
        <f t="shared" si="2"/>
        <v>406.8</v>
      </c>
      <c r="M18" s="391">
        <f>L18/K18*100</f>
        <v>65.359897172236501</v>
      </c>
      <c r="N18" s="390">
        <f t="shared" si="2"/>
        <v>25471.399999999998</v>
      </c>
      <c r="O18" s="47">
        <f t="shared" si="2"/>
        <v>24067.799999999996</v>
      </c>
      <c r="P18" s="391">
        <f>O18/N18*100</f>
        <v>94.489505877179894</v>
      </c>
      <c r="Q18" s="390">
        <f t="shared" si="2"/>
        <v>26661.800000000003</v>
      </c>
      <c r="R18" s="47">
        <f t="shared" si="2"/>
        <v>22964.799999999999</v>
      </c>
      <c r="S18" s="391">
        <f>R18/Q18*100</f>
        <v>86.133719403791176</v>
      </c>
      <c r="T18" s="179">
        <f t="shared" si="2"/>
        <v>0</v>
      </c>
      <c r="U18" s="47">
        <f t="shared" si="2"/>
        <v>0</v>
      </c>
      <c r="V18" s="47">
        <f t="shared" si="2"/>
        <v>0</v>
      </c>
      <c r="W18" s="47">
        <f t="shared" si="2"/>
        <v>0</v>
      </c>
      <c r="X18" s="176">
        <f t="shared" si="2"/>
        <v>52755.6</v>
      </c>
      <c r="Y18" s="390">
        <f t="shared" si="2"/>
        <v>21507.100000000002</v>
      </c>
      <c r="Z18" s="47">
        <f t="shared" si="2"/>
        <v>20834.899999999998</v>
      </c>
      <c r="AA18" s="391">
        <f t="shared" si="2"/>
        <v>580.30587154419152</v>
      </c>
      <c r="AB18" s="390">
        <f t="shared" si="2"/>
        <v>15427.7</v>
      </c>
      <c r="AC18" s="47">
        <f t="shared" si="2"/>
        <v>15734.2</v>
      </c>
      <c r="AD18" s="391">
        <f t="shared" si="2"/>
        <v>778.64510206562727</v>
      </c>
      <c r="AE18" s="390">
        <f t="shared" si="2"/>
        <v>20286.7</v>
      </c>
      <c r="AF18" s="47">
        <f t="shared" si="2"/>
        <v>17573.5</v>
      </c>
      <c r="AG18" s="391">
        <f t="shared" si="2"/>
        <v>681.99351317794594</v>
      </c>
      <c r="AH18" s="179">
        <f t="shared" si="2"/>
        <v>0</v>
      </c>
      <c r="AI18" s="47">
        <f t="shared" si="2"/>
        <v>0</v>
      </c>
      <c r="AJ18" s="47">
        <f t="shared" si="2"/>
        <v>0</v>
      </c>
      <c r="AK18" s="47">
        <f t="shared" si="2"/>
        <v>0</v>
      </c>
      <c r="AL18" s="176">
        <f t="shared" si="2"/>
        <v>57221.5</v>
      </c>
      <c r="AM18" s="390">
        <f t="shared" si="2"/>
        <v>26067.7</v>
      </c>
      <c r="AN18" s="47">
        <f t="shared" si="2"/>
        <v>20037.500000000004</v>
      </c>
      <c r="AO18" s="391">
        <f>AN18/AM18*100</f>
        <v>76.867157440050335</v>
      </c>
      <c r="AP18" s="390">
        <f t="shared" si="2"/>
        <v>17628.500000000004</v>
      </c>
      <c r="AQ18" s="47">
        <f t="shared" si="2"/>
        <v>14574.300000000001</v>
      </c>
      <c r="AR18" s="391">
        <f>AQ18/AP18*100</f>
        <v>82.674646169554961</v>
      </c>
      <c r="AS18" s="390">
        <f t="shared" si="2"/>
        <v>24519.3</v>
      </c>
      <c r="AT18" s="47">
        <f t="shared" si="2"/>
        <v>23409.899999999998</v>
      </c>
      <c r="AU18" s="391">
        <f t="shared" si="2"/>
        <v>613.37456033232093</v>
      </c>
      <c r="AV18" s="179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176">
        <f t="shared" si="2"/>
        <v>68215.5</v>
      </c>
      <c r="BA18" s="390">
        <f t="shared" si="2"/>
        <v>16270.199999999999</v>
      </c>
      <c r="BB18" s="47">
        <f t="shared" si="2"/>
        <v>0</v>
      </c>
      <c r="BC18" s="391">
        <f t="shared" si="2"/>
        <v>0</v>
      </c>
      <c r="BD18" s="390">
        <f t="shared" si="2"/>
        <v>23052.200000000004</v>
      </c>
      <c r="BE18" s="47">
        <f t="shared" si="2"/>
        <v>0</v>
      </c>
      <c r="BF18" s="47">
        <f t="shared" si="2"/>
        <v>0</v>
      </c>
      <c r="BG18" s="391">
        <f t="shared" si="2"/>
        <v>0</v>
      </c>
      <c r="BH18" s="390">
        <f t="shared" si="2"/>
        <v>29504.9</v>
      </c>
      <c r="BI18" s="47">
        <f t="shared" si="2"/>
        <v>0</v>
      </c>
      <c r="BJ18" s="391">
        <f t="shared" si="2"/>
        <v>0</v>
      </c>
      <c r="BK18" s="131">
        <f t="shared" si="2"/>
        <v>0</v>
      </c>
      <c r="BL18" s="133">
        <f t="shared" si="2"/>
        <v>67943.800000000017</v>
      </c>
      <c r="BM18" s="133">
        <f t="shared" si="2"/>
        <v>68827.300000000017</v>
      </c>
      <c r="BN18" s="588"/>
      <c r="BO18" s="565"/>
    </row>
    <row r="19" spans="1:68" ht="24" customHeight="1">
      <c r="A19" s="527"/>
      <c r="B19" s="552"/>
      <c r="C19" s="539"/>
      <c r="D19" s="602"/>
      <c r="E19" s="357" t="s">
        <v>96</v>
      </c>
      <c r="F19" s="390">
        <v>0</v>
      </c>
      <c r="G19" s="47">
        <v>0</v>
      </c>
      <c r="H19" s="391">
        <v>0</v>
      </c>
      <c r="I19" s="179"/>
      <c r="J19" s="176"/>
      <c r="K19" s="390">
        <v>0</v>
      </c>
      <c r="L19" s="47">
        <v>0</v>
      </c>
      <c r="M19" s="391">
        <v>0</v>
      </c>
      <c r="N19" s="390">
        <v>0</v>
      </c>
      <c r="O19" s="47">
        <v>0</v>
      </c>
      <c r="P19" s="391">
        <v>0</v>
      </c>
      <c r="Q19" s="390">
        <v>0</v>
      </c>
      <c r="R19" s="47">
        <v>0</v>
      </c>
      <c r="S19" s="391">
        <v>0</v>
      </c>
      <c r="T19" s="179"/>
      <c r="U19" s="47"/>
      <c r="V19" s="47"/>
      <c r="W19" s="47"/>
      <c r="X19" s="176"/>
      <c r="Y19" s="390">
        <v>0</v>
      </c>
      <c r="Z19" s="47">
        <v>0</v>
      </c>
      <c r="AA19" s="391">
        <v>0</v>
      </c>
      <c r="AB19" s="390">
        <v>0</v>
      </c>
      <c r="AC19" s="47">
        <v>0</v>
      </c>
      <c r="AD19" s="391">
        <v>0</v>
      </c>
      <c r="AE19" s="390">
        <v>0</v>
      </c>
      <c r="AF19" s="47">
        <v>0</v>
      </c>
      <c r="AG19" s="391">
        <v>0</v>
      </c>
      <c r="AH19" s="179"/>
      <c r="AI19" s="47"/>
      <c r="AJ19" s="47"/>
      <c r="AK19" s="47"/>
      <c r="AL19" s="176"/>
      <c r="AM19" s="390">
        <v>0</v>
      </c>
      <c r="AN19" s="47">
        <v>0</v>
      </c>
      <c r="AO19" s="391">
        <v>0</v>
      </c>
      <c r="AP19" s="390">
        <v>0</v>
      </c>
      <c r="AQ19" s="47">
        <v>0</v>
      </c>
      <c r="AR19" s="391">
        <v>0</v>
      </c>
      <c r="AS19" s="390">
        <v>0</v>
      </c>
      <c r="AT19" s="47">
        <v>0</v>
      </c>
      <c r="AU19" s="391">
        <v>0</v>
      </c>
      <c r="AV19" s="179"/>
      <c r="AW19" s="47"/>
      <c r="AX19" s="47"/>
      <c r="AY19" s="47"/>
      <c r="AZ19" s="176"/>
      <c r="BA19" s="390">
        <v>0</v>
      </c>
      <c r="BB19" s="47">
        <v>0</v>
      </c>
      <c r="BC19" s="391">
        <v>0</v>
      </c>
      <c r="BD19" s="390">
        <v>0</v>
      </c>
      <c r="BE19" s="47">
        <v>0</v>
      </c>
      <c r="BF19" s="47"/>
      <c r="BG19" s="391">
        <v>0</v>
      </c>
      <c r="BH19" s="390">
        <v>0</v>
      </c>
      <c r="BI19" s="47">
        <v>0</v>
      </c>
      <c r="BJ19" s="391">
        <v>0</v>
      </c>
      <c r="BK19" s="131"/>
      <c r="BL19" s="102"/>
      <c r="BM19" s="102"/>
      <c r="BN19" s="78"/>
      <c r="BO19" s="77"/>
    </row>
    <row r="20" spans="1:68" ht="29.25" customHeight="1" thickBot="1">
      <c r="A20" s="527"/>
      <c r="B20" s="552"/>
      <c r="C20" s="539"/>
      <c r="D20" s="602"/>
      <c r="E20" s="358" t="s">
        <v>53</v>
      </c>
      <c r="F20" s="392">
        <f>F26+F42+F48+F104</f>
        <v>7060.9</v>
      </c>
      <c r="G20" s="117">
        <f t="shared" ref="G20:BJ20" si="3">G26+G42+G48+G104</f>
        <v>1609</v>
      </c>
      <c r="H20" s="393">
        <f>G20/F20*100</f>
        <v>22.787463354529876</v>
      </c>
      <c r="I20" s="179">
        <f t="shared" si="3"/>
        <v>0</v>
      </c>
      <c r="J20" s="176">
        <f t="shared" si="3"/>
        <v>0</v>
      </c>
      <c r="K20" s="392">
        <f t="shared" si="3"/>
        <v>0</v>
      </c>
      <c r="L20" s="117">
        <f t="shared" si="3"/>
        <v>0</v>
      </c>
      <c r="M20" s="393">
        <f t="shared" si="3"/>
        <v>0</v>
      </c>
      <c r="N20" s="392">
        <f t="shared" si="3"/>
        <v>0</v>
      </c>
      <c r="O20" s="117">
        <f t="shared" si="3"/>
        <v>0</v>
      </c>
      <c r="P20" s="393">
        <f t="shared" si="3"/>
        <v>0</v>
      </c>
      <c r="Q20" s="392">
        <f t="shared" si="3"/>
        <v>540</v>
      </c>
      <c r="R20" s="117">
        <f t="shared" si="3"/>
        <v>390.4</v>
      </c>
      <c r="S20" s="393">
        <f>R20/Q20*100</f>
        <v>72.296296296296291</v>
      </c>
      <c r="T20" s="179">
        <f t="shared" si="3"/>
        <v>0</v>
      </c>
      <c r="U20" s="47">
        <f t="shared" si="3"/>
        <v>0</v>
      </c>
      <c r="V20" s="47">
        <f t="shared" si="3"/>
        <v>0</v>
      </c>
      <c r="W20" s="47">
        <f t="shared" si="3"/>
        <v>0</v>
      </c>
      <c r="X20" s="176">
        <f t="shared" si="3"/>
        <v>540</v>
      </c>
      <c r="Y20" s="392">
        <f>Y26+Y42+Y48+Y104</f>
        <v>1974.3</v>
      </c>
      <c r="Z20" s="117">
        <f t="shared" si="3"/>
        <v>0</v>
      </c>
      <c r="AA20" s="393">
        <f t="shared" si="3"/>
        <v>0</v>
      </c>
      <c r="AB20" s="392">
        <f t="shared" si="3"/>
        <v>0</v>
      </c>
      <c r="AC20" s="117">
        <f t="shared" si="3"/>
        <v>149.6</v>
      </c>
      <c r="AD20" s="393">
        <f t="shared" si="3"/>
        <v>100</v>
      </c>
      <c r="AE20" s="392">
        <f t="shared" si="3"/>
        <v>0</v>
      </c>
      <c r="AF20" s="117">
        <f t="shared" si="3"/>
        <v>954</v>
      </c>
      <c r="AG20" s="393">
        <f t="shared" si="3"/>
        <v>100</v>
      </c>
      <c r="AH20" s="179">
        <f t="shared" si="3"/>
        <v>0</v>
      </c>
      <c r="AI20" s="47">
        <f t="shared" si="3"/>
        <v>0</v>
      </c>
      <c r="AJ20" s="47">
        <f t="shared" si="3"/>
        <v>0</v>
      </c>
      <c r="AK20" s="47">
        <f t="shared" si="3"/>
        <v>0</v>
      </c>
      <c r="AL20" s="176">
        <f t="shared" si="3"/>
        <v>1974.3</v>
      </c>
      <c r="AM20" s="392">
        <f t="shared" si="3"/>
        <v>0</v>
      </c>
      <c r="AN20" s="117">
        <f t="shared" si="3"/>
        <v>0</v>
      </c>
      <c r="AO20" s="393">
        <f t="shared" si="3"/>
        <v>0</v>
      </c>
      <c r="AP20" s="392">
        <f t="shared" si="3"/>
        <v>0</v>
      </c>
      <c r="AQ20" s="117">
        <f t="shared" si="3"/>
        <v>115</v>
      </c>
      <c r="AR20" s="393">
        <f t="shared" si="3"/>
        <v>100</v>
      </c>
      <c r="AS20" s="392">
        <f t="shared" si="3"/>
        <v>0</v>
      </c>
      <c r="AT20" s="117">
        <f t="shared" si="3"/>
        <v>0</v>
      </c>
      <c r="AU20" s="393">
        <f t="shared" si="3"/>
        <v>0</v>
      </c>
      <c r="AV20" s="179">
        <f t="shared" si="3"/>
        <v>0</v>
      </c>
      <c r="AW20" s="47">
        <f t="shared" si="3"/>
        <v>0</v>
      </c>
      <c r="AX20" s="47">
        <f t="shared" si="3"/>
        <v>0</v>
      </c>
      <c r="AY20" s="47">
        <f t="shared" si="3"/>
        <v>0</v>
      </c>
      <c r="AZ20" s="176">
        <f t="shared" si="3"/>
        <v>0</v>
      </c>
      <c r="BA20" s="392">
        <f t="shared" si="3"/>
        <v>4546.6000000000004</v>
      </c>
      <c r="BB20" s="117">
        <f t="shared" si="3"/>
        <v>0</v>
      </c>
      <c r="BC20" s="393">
        <f t="shared" si="3"/>
        <v>0</v>
      </c>
      <c r="BD20" s="392">
        <f t="shared" si="3"/>
        <v>0</v>
      </c>
      <c r="BE20" s="117">
        <f t="shared" si="3"/>
        <v>0</v>
      </c>
      <c r="BF20" s="117">
        <f t="shared" si="3"/>
        <v>0</v>
      </c>
      <c r="BG20" s="393">
        <f t="shared" si="3"/>
        <v>0</v>
      </c>
      <c r="BH20" s="392">
        <f t="shared" si="3"/>
        <v>0</v>
      </c>
      <c r="BI20" s="117">
        <f t="shared" si="3"/>
        <v>0</v>
      </c>
      <c r="BJ20" s="393">
        <f t="shared" si="3"/>
        <v>0</v>
      </c>
      <c r="BK20" s="179" t="e">
        <f>BK26+#REF!+BK42</f>
        <v>#REF!</v>
      </c>
      <c r="BL20" s="47" t="e">
        <f>BL26+#REF!+BL42</f>
        <v>#REF!</v>
      </c>
      <c r="BM20" s="47"/>
      <c r="BN20" s="78"/>
      <c r="BO20" s="77"/>
    </row>
    <row r="21" spans="1:68" ht="21.75" customHeight="1">
      <c r="A21" s="524" t="s">
        <v>35</v>
      </c>
      <c r="B21" s="545" t="s">
        <v>90</v>
      </c>
      <c r="C21" s="531" t="s">
        <v>130</v>
      </c>
      <c r="D21" s="553" t="s">
        <v>70</v>
      </c>
      <c r="E21" s="236" t="s">
        <v>38</v>
      </c>
      <c r="F21" s="64">
        <f>K21+N21+Q21+Y21+AB21+AE21++AM21+AP21+AS21+BA21+BD21+BH21</f>
        <v>93995.300000000017</v>
      </c>
      <c r="G21" s="44">
        <f>O21+R21+Z21+AC21+AF21+AN21+AQ21+AT21+BB21+BE21+BI21</f>
        <v>61816.4</v>
      </c>
      <c r="H21" s="394">
        <f>G21/F21*100</f>
        <v>65.765415930370978</v>
      </c>
      <c r="I21" s="178"/>
      <c r="J21" s="175"/>
      <c r="K21" s="64">
        <f>K23+K24</f>
        <v>0</v>
      </c>
      <c r="L21" s="44">
        <f t="shared" ref="L21:BM21" si="4">L23+L24</f>
        <v>0</v>
      </c>
      <c r="M21" s="63">
        <f t="shared" si="4"/>
        <v>0</v>
      </c>
      <c r="N21" s="64">
        <f t="shared" si="4"/>
        <v>10831.1</v>
      </c>
      <c r="O21" s="44">
        <f t="shared" si="4"/>
        <v>10067.799999999999</v>
      </c>
      <c r="P21" s="63">
        <f t="shared" si="4"/>
        <v>92.952701018363783</v>
      </c>
      <c r="Q21" s="64">
        <f t="shared" si="4"/>
        <v>10322.700000000001</v>
      </c>
      <c r="R21" s="44">
        <f t="shared" si="4"/>
        <v>10073.799999999999</v>
      </c>
      <c r="S21" s="65">
        <f t="shared" si="4"/>
        <v>97.588809129394434</v>
      </c>
      <c r="T21" s="60">
        <f t="shared" si="4"/>
        <v>0</v>
      </c>
      <c r="U21" s="44">
        <f t="shared" si="4"/>
        <v>0</v>
      </c>
      <c r="V21" s="44">
        <f t="shared" si="4"/>
        <v>0</v>
      </c>
      <c r="W21" s="44">
        <f t="shared" si="4"/>
        <v>0</v>
      </c>
      <c r="X21" s="63">
        <f t="shared" si="4"/>
        <v>21153.800000000003</v>
      </c>
      <c r="Y21" s="64">
        <f t="shared" si="4"/>
        <v>9122.6</v>
      </c>
      <c r="Z21" s="44">
        <f t="shared" si="4"/>
        <v>9107.1</v>
      </c>
      <c r="AA21" s="65">
        <f t="shared" si="4"/>
        <v>99.830092298248303</v>
      </c>
      <c r="AB21" s="64">
        <f t="shared" si="4"/>
        <v>7051.9000000000005</v>
      </c>
      <c r="AC21" s="44">
        <f t="shared" si="4"/>
        <v>8679</v>
      </c>
      <c r="AD21" s="65">
        <f t="shared" si="4"/>
        <v>123.07321431103672</v>
      </c>
      <c r="AE21" s="64">
        <f t="shared" si="4"/>
        <v>6781.2000000000007</v>
      </c>
      <c r="AF21" s="44">
        <f t="shared" si="4"/>
        <v>5675.1</v>
      </c>
      <c r="AG21" s="65">
        <f t="shared" si="4"/>
        <v>83.688727658821449</v>
      </c>
      <c r="AH21" s="60">
        <f t="shared" si="4"/>
        <v>0</v>
      </c>
      <c r="AI21" s="44">
        <f t="shared" si="4"/>
        <v>0</v>
      </c>
      <c r="AJ21" s="44">
        <f t="shared" si="4"/>
        <v>0</v>
      </c>
      <c r="AK21" s="44">
        <f t="shared" si="4"/>
        <v>0</v>
      </c>
      <c r="AL21" s="63">
        <f t="shared" si="4"/>
        <v>22955.7</v>
      </c>
      <c r="AM21" s="64">
        <f t="shared" si="4"/>
        <v>7064</v>
      </c>
      <c r="AN21" s="44">
        <f t="shared" si="4"/>
        <v>6226</v>
      </c>
      <c r="AO21" s="65">
        <f t="shared" si="4"/>
        <v>88.137032842582101</v>
      </c>
      <c r="AP21" s="64">
        <f t="shared" si="4"/>
        <v>6469.8</v>
      </c>
      <c r="AQ21" s="44">
        <f t="shared" si="4"/>
        <v>4579.3</v>
      </c>
      <c r="AR21" s="65">
        <f t="shared" si="4"/>
        <v>70.779622244891655</v>
      </c>
      <c r="AS21" s="64">
        <f t="shared" si="4"/>
        <v>7360.8</v>
      </c>
      <c r="AT21" s="44">
        <f t="shared" si="4"/>
        <v>7408.3</v>
      </c>
      <c r="AU21" s="65">
        <f t="shared" si="4"/>
        <v>100</v>
      </c>
      <c r="AV21" s="60">
        <f t="shared" si="4"/>
        <v>0</v>
      </c>
      <c r="AW21" s="44">
        <f t="shared" si="4"/>
        <v>0</v>
      </c>
      <c r="AX21" s="44">
        <f t="shared" si="4"/>
        <v>0</v>
      </c>
      <c r="AY21" s="44">
        <f t="shared" si="4"/>
        <v>0</v>
      </c>
      <c r="AZ21" s="63">
        <f t="shared" si="4"/>
        <v>20894.599999999999</v>
      </c>
      <c r="BA21" s="64">
        <f t="shared" si="4"/>
        <v>7304.3</v>
      </c>
      <c r="BB21" s="44">
        <f t="shared" si="4"/>
        <v>0</v>
      </c>
      <c r="BC21" s="65">
        <f t="shared" si="4"/>
        <v>0</v>
      </c>
      <c r="BD21" s="64">
        <f t="shared" si="4"/>
        <v>7591.6</v>
      </c>
      <c r="BE21" s="44">
        <f t="shared" si="4"/>
        <v>0</v>
      </c>
      <c r="BF21" s="44">
        <f t="shared" si="4"/>
        <v>0</v>
      </c>
      <c r="BG21" s="65">
        <f t="shared" si="4"/>
        <v>0</v>
      </c>
      <c r="BH21" s="64">
        <f t="shared" si="4"/>
        <v>14095.300000000003</v>
      </c>
      <c r="BI21" s="44">
        <f t="shared" si="4"/>
        <v>0</v>
      </c>
      <c r="BJ21" s="65">
        <f t="shared" si="4"/>
        <v>0</v>
      </c>
      <c r="BK21" s="60"/>
      <c r="BL21" s="44">
        <f t="shared" si="4"/>
        <v>28991.200000000004</v>
      </c>
      <c r="BM21" s="63">
        <f t="shared" si="4"/>
        <v>28991.200000000004</v>
      </c>
      <c r="BN21" s="499" t="s">
        <v>143</v>
      </c>
      <c r="BO21" s="499" t="s">
        <v>160</v>
      </c>
    </row>
    <row r="22" spans="1:68" ht="21.75" customHeight="1">
      <c r="A22" s="525"/>
      <c r="B22" s="546"/>
      <c r="C22" s="532"/>
      <c r="D22" s="554"/>
      <c r="E22" s="129" t="s">
        <v>95</v>
      </c>
      <c r="F22" s="64">
        <v>0</v>
      </c>
      <c r="G22" s="44">
        <v>0</v>
      </c>
      <c r="H22" s="394">
        <v>0</v>
      </c>
      <c r="I22" s="178"/>
      <c r="J22" s="175"/>
      <c r="K22" s="64">
        <v>0</v>
      </c>
      <c r="L22" s="44">
        <v>0</v>
      </c>
      <c r="M22" s="63">
        <v>0</v>
      </c>
      <c r="N22" s="64">
        <v>0</v>
      </c>
      <c r="O22" s="44">
        <v>0</v>
      </c>
      <c r="P22" s="63">
        <v>0</v>
      </c>
      <c r="Q22" s="64">
        <v>0</v>
      </c>
      <c r="R22" s="44">
        <v>0</v>
      </c>
      <c r="S22" s="65">
        <v>0</v>
      </c>
      <c r="T22" s="60"/>
      <c r="U22" s="44"/>
      <c r="V22" s="44"/>
      <c r="W22" s="44"/>
      <c r="X22" s="63"/>
      <c r="Y22" s="64">
        <v>0</v>
      </c>
      <c r="Z22" s="44">
        <v>0</v>
      </c>
      <c r="AA22" s="65">
        <v>0</v>
      </c>
      <c r="AB22" s="64">
        <v>0</v>
      </c>
      <c r="AC22" s="44">
        <v>0</v>
      </c>
      <c r="AD22" s="65">
        <v>0</v>
      </c>
      <c r="AE22" s="64">
        <v>0</v>
      </c>
      <c r="AF22" s="44">
        <v>0</v>
      </c>
      <c r="AG22" s="65">
        <v>0</v>
      </c>
      <c r="AH22" s="60"/>
      <c r="AI22" s="44"/>
      <c r="AJ22" s="44"/>
      <c r="AK22" s="44"/>
      <c r="AL22" s="63"/>
      <c r="AM22" s="64">
        <v>0</v>
      </c>
      <c r="AN22" s="44">
        <v>0</v>
      </c>
      <c r="AO22" s="65">
        <v>0</v>
      </c>
      <c r="AP22" s="64">
        <v>0</v>
      </c>
      <c r="AQ22" s="44">
        <v>0</v>
      </c>
      <c r="AR22" s="65">
        <v>0</v>
      </c>
      <c r="AS22" s="64">
        <v>0</v>
      </c>
      <c r="AT22" s="44">
        <v>0</v>
      </c>
      <c r="AU22" s="65">
        <v>0</v>
      </c>
      <c r="AV22" s="60"/>
      <c r="AW22" s="44"/>
      <c r="AX22" s="44"/>
      <c r="AY22" s="44"/>
      <c r="AZ22" s="63"/>
      <c r="BA22" s="64">
        <v>0</v>
      </c>
      <c r="BB22" s="44">
        <v>0</v>
      </c>
      <c r="BC22" s="65">
        <v>0</v>
      </c>
      <c r="BD22" s="64">
        <v>0</v>
      </c>
      <c r="BE22" s="44">
        <v>0</v>
      </c>
      <c r="BF22" s="44"/>
      <c r="BG22" s="65">
        <v>0</v>
      </c>
      <c r="BH22" s="64">
        <v>0</v>
      </c>
      <c r="BI22" s="44">
        <v>0</v>
      </c>
      <c r="BJ22" s="65">
        <v>0</v>
      </c>
      <c r="BK22" s="60"/>
      <c r="BL22" s="44"/>
      <c r="BM22" s="63"/>
      <c r="BN22" s="500"/>
      <c r="BO22" s="500"/>
    </row>
    <row r="23" spans="1:68" ht="17.25" customHeight="1">
      <c r="A23" s="526"/>
      <c r="B23" s="547"/>
      <c r="C23" s="533"/>
      <c r="D23" s="555"/>
      <c r="E23" s="80" t="s">
        <v>39</v>
      </c>
      <c r="F23" s="55">
        <f>K23+N23+Q23+Y23+AB23+AE23++AM23+AP23+AS23+BA23+BD23+BH23</f>
        <v>0</v>
      </c>
      <c r="G23" s="374">
        <v>0</v>
      </c>
      <c r="H23" s="395">
        <v>0</v>
      </c>
      <c r="I23" s="179"/>
      <c r="J23" s="176"/>
      <c r="K23" s="55">
        <v>0</v>
      </c>
      <c r="L23" s="374">
        <v>0</v>
      </c>
      <c r="M23" s="57">
        <v>0</v>
      </c>
      <c r="N23" s="55">
        <v>0</v>
      </c>
      <c r="O23" s="374">
        <v>0</v>
      </c>
      <c r="P23" s="57">
        <v>0</v>
      </c>
      <c r="Q23" s="55">
        <v>0</v>
      </c>
      <c r="R23" s="374">
        <v>0</v>
      </c>
      <c r="S23" s="52">
        <v>0</v>
      </c>
      <c r="T23" s="61"/>
      <c r="U23" s="374"/>
      <c r="V23" s="374"/>
      <c r="W23" s="47"/>
      <c r="X23" s="57">
        <v>0</v>
      </c>
      <c r="Y23" s="55">
        <v>0</v>
      </c>
      <c r="Z23" s="374">
        <v>0</v>
      </c>
      <c r="AA23" s="52">
        <v>0</v>
      </c>
      <c r="AB23" s="55">
        <v>0</v>
      </c>
      <c r="AC23" s="374">
        <v>0</v>
      </c>
      <c r="AD23" s="52">
        <v>0</v>
      </c>
      <c r="AE23" s="55">
        <v>0</v>
      </c>
      <c r="AF23" s="374">
        <v>0</v>
      </c>
      <c r="AG23" s="52">
        <v>0</v>
      </c>
      <c r="AH23" s="61"/>
      <c r="AI23" s="49"/>
      <c r="AJ23" s="49"/>
      <c r="AK23" s="47"/>
      <c r="AL23" s="57">
        <v>0</v>
      </c>
      <c r="AM23" s="55">
        <v>0</v>
      </c>
      <c r="AN23" s="374">
        <v>0</v>
      </c>
      <c r="AO23" s="52">
        <v>0</v>
      </c>
      <c r="AP23" s="55">
        <v>0</v>
      </c>
      <c r="AQ23" s="374">
        <v>0</v>
      </c>
      <c r="AR23" s="52">
        <v>0</v>
      </c>
      <c r="AS23" s="55">
        <v>0</v>
      </c>
      <c r="AT23" s="374">
        <v>0</v>
      </c>
      <c r="AU23" s="52">
        <v>0</v>
      </c>
      <c r="AV23" s="61"/>
      <c r="AW23" s="49"/>
      <c r="AX23" s="49"/>
      <c r="AY23" s="47"/>
      <c r="AZ23" s="57">
        <v>0</v>
      </c>
      <c r="BA23" s="55">
        <v>0</v>
      </c>
      <c r="BB23" s="374">
        <v>0</v>
      </c>
      <c r="BC23" s="52">
        <v>0</v>
      </c>
      <c r="BD23" s="55">
        <v>0</v>
      </c>
      <c r="BE23" s="374">
        <v>0</v>
      </c>
      <c r="BF23" s="374"/>
      <c r="BG23" s="52">
        <v>0</v>
      </c>
      <c r="BH23" s="55">
        <v>0</v>
      </c>
      <c r="BI23" s="374">
        <v>0</v>
      </c>
      <c r="BJ23" s="52">
        <v>0</v>
      </c>
      <c r="BK23" s="237"/>
      <c r="BL23" s="76">
        <f t="shared" ref="BL23:BL83" si="5">BA23+BD23+BH23</f>
        <v>0</v>
      </c>
      <c r="BM23" s="297">
        <f t="shared" ref="BM23:BM108" si="6">BA23+BD23+BH23</f>
        <v>0</v>
      </c>
      <c r="BN23" s="500"/>
      <c r="BO23" s="500"/>
    </row>
    <row r="24" spans="1:68" ht="19.5" customHeight="1">
      <c r="A24" s="526"/>
      <c r="B24" s="547"/>
      <c r="C24" s="533"/>
      <c r="D24" s="555"/>
      <c r="E24" s="80" t="s">
        <v>18</v>
      </c>
      <c r="F24" s="55">
        <f>K24+N24+Q24+Y24+AB24+AE24++AM24+AP24+AS24+BA24+BD24+BH24</f>
        <v>93995.300000000017</v>
      </c>
      <c r="G24" s="374">
        <f>O24+R24+Z24+AC24+AF24+AN24+AQ24+AT24+BB24+BE24+BI24</f>
        <v>61816.4</v>
      </c>
      <c r="H24" s="52">
        <f>G24/F24*100</f>
        <v>65.765415930370978</v>
      </c>
      <c r="I24" s="179"/>
      <c r="J24" s="176"/>
      <c r="K24" s="55">
        <v>0</v>
      </c>
      <c r="L24" s="374">
        <v>0</v>
      </c>
      <c r="M24" s="57">
        <v>0</v>
      </c>
      <c r="N24" s="55">
        <f>8781.1+50+2000</f>
        <v>10831.1</v>
      </c>
      <c r="O24" s="374">
        <v>10067.799999999999</v>
      </c>
      <c r="P24" s="57">
        <f>O24/N24*100</f>
        <v>92.952701018363783</v>
      </c>
      <c r="Q24" s="55">
        <f>8772.6+50.1+3500-2000</f>
        <v>10322.700000000001</v>
      </c>
      <c r="R24" s="374">
        <v>10073.799999999999</v>
      </c>
      <c r="S24" s="52">
        <f>R24/Q24*100</f>
        <v>97.588809129394434</v>
      </c>
      <c r="T24" s="61"/>
      <c r="U24" s="374"/>
      <c r="V24" s="374"/>
      <c r="W24" s="47"/>
      <c r="X24" s="57">
        <f>K24+N24+Q24</f>
        <v>21153.800000000003</v>
      </c>
      <c r="Y24" s="55">
        <f>8772.6+50+300</f>
        <v>9122.6</v>
      </c>
      <c r="Z24" s="374">
        <v>9107.1</v>
      </c>
      <c r="AA24" s="52">
        <f>Z24/Y24*100</f>
        <v>99.830092298248303</v>
      </c>
      <c r="AB24" s="55">
        <f>7041.6+10.3</f>
        <v>7051.9000000000005</v>
      </c>
      <c r="AC24" s="374">
        <v>8679</v>
      </c>
      <c r="AD24" s="52">
        <f>AC24/AB24*100</f>
        <v>123.07321431103672</v>
      </c>
      <c r="AE24" s="55">
        <f>6600.6+428.5+52.1-300</f>
        <v>6781.2000000000007</v>
      </c>
      <c r="AF24" s="374">
        <v>5675.1</v>
      </c>
      <c r="AG24" s="52">
        <f>AF24/AE24*100</f>
        <v>83.688727658821449</v>
      </c>
      <c r="AH24" s="61"/>
      <c r="AI24" s="374"/>
      <c r="AJ24" s="374"/>
      <c r="AK24" s="47"/>
      <c r="AL24" s="57">
        <f>Y24+AB24+AE24</f>
        <v>22955.7</v>
      </c>
      <c r="AM24" s="55">
        <f>6469.8+594.2</f>
        <v>7064</v>
      </c>
      <c r="AN24" s="374">
        <v>6226</v>
      </c>
      <c r="AO24" s="52">
        <f>AN24/AM24*100</f>
        <v>88.137032842582101</v>
      </c>
      <c r="AP24" s="55">
        <v>6469.8</v>
      </c>
      <c r="AQ24" s="374">
        <v>4579.3</v>
      </c>
      <c r="AR24" s="52">
        <f>AQ24/AP24*100</f>
        <v>70.779622244891655</v>
      </c>
      <c r="AS24" s="55">
        <f>6600.6+760.2</f>
        <v>7360.8</v>
      </c>
      <c r="AT24" s="374">
        <v>7408.3</v>
      </c>
      <c r="AU24" s="52">
        <v>100</v>
      </c>
      <c r="AV24" s="61"/>
      <c r="AW24" s="374"/>
      <c r="AX24" s="374"/>
      <c r="AY24" s="47"/>
      <c r="AZ24" s="57">
        <f>AM24+AP24+AS24</f>
        <v>20894.599999999999</v>
      </c>
      <c r="BA24" s="55">
        <f>5912.1+1392.2</f>
        <v>7304.3</v>
      </c>
      <c r="BB24" s="374">
        <v>0</v>
      </c>
      <c r="BC24" s="52">
        <v>0</v>
      </c>
      <c r="BD24" s="55">
        <f>7541.6+50</f>
        <v>7591.6</v>
      </c>
      <c r="BE24" s="374">
        <v>0</v>
      </c>
      <c r="BF24" s="374"/>
      <c r="BG24" s="52">
        <v>0</v>
      </c>
      <c r="BH24" s="55">
        <f>17545.4+50-0.1-3500</f>
        <v>14095.300000000003</v>
      </c>
      <c r="BI24" s="374">
        <v>0</v>
      </c>
      <c r="BJ24" s="52">
        <v>0</v>
      </c>
      <c r="BK24" s="238">
        <f>BK21</f>
        <v>0</v>
      </c>
      <c r="BL24" s="76">
        <f t="shared" si="5"/>
        <v>28991.200000000004</v>
      </c>
      <c r="BM24" s="297">
        <f t="shared" si="6"/>
        <v>28991.200000000004</v>
      </c>
      <c r="BN24" s="500"/>
      <c r="BO24" s="500"/>
    </row>
    <row r="25" spans="1:68" ht="25.5" customHeight="1" thickBot="1">
      <c r="A25" s="527"/>
      <c r="B25" s="548"/>
      <c r="C25" s="534"/>
      <c r="D25" s="556"/>
      <c r="E25" s="215" t="s">
        <v>96</v>
      </c>
      <c r="F25" s="71">
        <v>0</v>
      </c>
      <c r="G25" s="375">
        <v>0</v>
      </c>
      <c r="H25" s="54">
        <v>0</v>
      </c>
      <c r="I25" s="179"/>
      <c r="J25" s="176"/>
      <c r="K25" s="71">
        <v>0</v>
      </c>
      <c r="L25" s="375">
        <v>0</v>
      </c>
      <c r="M25" s="67">
        <v>0</v>
      </c>
      <c r="N25" s="71">
        <v>0</v>
      </c>
      <c r="O25" s="375">
        <v>0</v>
      </c>
      <c r="P25" s="67">
        <v>0</v>
      </c>
      <c r="Q25" s="71">
        <v>0</v>
      </c>
      <c r="R25" s="375">
        <v>0</v>
      </c>
      <c r="S25" s="54">
        <v>0</v>
      </c>
      <c r="T25" s="66"/>
      <c r="U25" s="375"/>
      <c r="V25" s="375"/>
      <c r="W25" s="140"/>
      <c r="X25" s="67"/>
      <c r="Y25" s="71">
        <v>0</v>
      </c>
      <c r="Z25" s="375">
        <v>0</v>
      </c>
      <c r="AA25" s="54">
        <v>0</v>
      </c>
      <c r="AB25" s="71">
        <v>0</v>
      </c>
      <c r="AC25" s="375">
        <v>0</v>
      </c>
      <c r="AD25" s="54">
        <v>0</v>
      </c>
      <c r="AE25" s="71">
        <v>0</v>
      </c>
      <c r="AF25" s="375">
        <v>0</v>
      </c>
      <c r="AG25" s="54">
        <v>0</v>
      </c>
      <c r="AH25" s="66"/>
      <c r="AI25" s="375"/>
      <c r="AJ25" s="375"/>
      <c r="AK25" s="140"/>
      <c r="AL25" s="67"/>
      <c r="AM25" s="71">
        <v>0</v>
      </c>
      <c r="AN25" s="375">
        <v>0</v>
      </c>
      <c r="AO25" s="54">
        <v>0</v>
      </c>
      <c r="AP25" s="71">
        <v>0</v>
      </c>
      <c r="AQ25" s="375">
        <v>0</v>
      </c>
      <c r="AR25" s="54">
        <v>0</v>
      </c>
      <c r="AS25" s="71">
        <v>0</v>
      </c>
      <c r="AT25" s="375">
        <v>0</v>
      </c>
      <c r="AU25" s="54">
        <v>0</v>
      </c>
      <c r="AV25" s="66"/>
      <c r="AW25" s="375"/>
      <c r="AX25" s="375"/>
      <c r="AY25" s="140"/>
      <c r="AZ25" s="67"/>
      <c r="BA25" s="71">
        <v>0</v>
      </c>
      <c r="BB25" s="375">
        <v>0</v>
      </c>
      <c r="BC25" s="54">
        <v>0</v>
      </c>
      <c r="BD25" s="71">
        <v>0</v>
      </c>
      <c r="BE25" s="375">
        <v>0</v>
      </c>
      <c r="BF25" s="375"/>
      <c r="BG25" s="54">
        <v>0</v>
      </c>
      <c r="BH25" s="71">
        <v>0</v>
      </c>
      <c r="BI25" s="375">
        <v>0</v>
      </c>
      <c r="BJ25" s="54">
        <v>0</v>
      </c>
      <c r="BK25" s="238"/>
      <c r="BL25" s="76"/>
      <c r="BM25" s="297"/>
      <c r="BN25" s="501"/>
      <c r="BO25" s="501"/>
    </row>
    <row r="26" spans="1:68" ht="61.5" customHeight="1" thickBot="1">
      <c r="A26" s="528"/>
      <c r="B26" s="558"/>
      <c r="C26" s="535"/>
      <c r="D26" s="557"/>
      <c r="E26" s="215" t="s">
        <v>53</v>
      </c>
      <c r="F26" s="71">
        <f>K26+N26+Q26+Y26+AB26+AE26++AM26+AP26+AS26+BA26+BD26+BH26</f>
        <v>1069.3</v>
      </c>
      <c r="G26" s="375">
        <f>AF26+AQ26</f>
        <v>1069</v>
      </c>
      <c r="H26" s="54">
        <f>G26/F26*100</f>
        <v>99.97194426260171</v>
      </c>
      <c r="I26" s="182"/>
      <c r="J26" s="183"/>
      <c r="K26" s="71">
        <v>0</v>
      </c>
      <c r="L26" s="375">
        <v>0</v>
      </c>
      <c r="M26" s="67">
        <v>0</v>
      </c>
      <c r="N26" s="71">
        <v>0</v>
      </c>
      <c r="O26" s="375">
        <v>0</v>
      </c>
      <c r="P26" s="67">
        <v>0</v>
      </c>
      <c r="Q26" s="71">
        <v>0</v>
      </c>
      <c r="R26" s="375">
        <v>0</v>
      </c>
      <c r="S26" s="54">
        <v>0</v>
      </c>
      <c r="T26" s="66"/>
      <c r="U26" s="375"/>
      <c r="V26" s="375"/>
      <c r="W26" s="140"/>
      <c r="X26" s="67">
        <f>K26+N26+Q26</f>
        <v>0</v>
      </c>
      <c r="Y26" s="71">
        <v>1069.3</v>
      </c>
      <c r="Z26" s="375">
        <v>0</v>
      </c>
      <c r="AA26" s="54">
        <v>0</v>
      </c>
      <c r="AB26" s="71">
        <v>0</v>
      </c>
      <c r="AC26" s="375">
        <v>0</v>
      </c>
      <c r="AD26" s="54">
        <v>0</v>
      </c>
      <c r="AE26" s="71">
        <v>0</v>
      </c>
      <c r="AF26" s="375">
        <v>954</v>
      </c>
      <c r="AG26" s="54">
        <v>100</v>
      </c>
      <c r="AH26" s="66"/>
      <c r="AI26" s="375"/>
      <c r="AJ26" s="375"/>
      <c r="AK26" s="140"/>
      <c r="AL26" s="67">
        <f>Y26+AB26+AE26</f>
        <v>1069.3</v>
      </c>
      <c r="AM26" s="71">
        <v>0</v>
      </c>
      <c r="AN26" s="375">
        <v>0</v>
      </c>
      <c r="AO26" s="54">
        <v>0</v>
      </c>
      <c r="AP26" s="71">
        <v>0</v>
      </c>
      <c r="AQ26" s="375">
        <v>115</v>
      </c>
      <c r="AR26" s="54">
        <v>100</v>
      </c>
      <c r="AS26" s="71">
        <v>0</v>
      </c>
      <c r="AT26" s="375">
        <v>0</v>
      </c>
      <c r="AU26" s="54">
        <v>0</v>
      </c>
      <c r="AV26" s="66"/>
      <c r="AW26" s="375"/>
      <c r="AX26" s="375"/>
      <c r="AY26" s="140"/>
      <c r="AZ26" s="67">
        <f>AM26+AP26+AS26</f>
        <v>0</v>
      </c>
      <c r="BA26" s="71">
        <v>0</v>
      </c>
      <c r="BB26" s="375">
        <v>0</v>
      </c>
      <c r="BC26" s="54">
        <v>0</v>
      </c>
      <c r="BD26" s="71">
        <v>0</v>
      </c>
      <c r="BE26" s="375">
        <v>0</v>
      </c>
      <c r="BF26" s="375"/>
      <c r="BG26" s="54">
        <v>0</v>
      </c>
      <c r="BH26" s="71">
        <v>0</v>
      </c>
      <c r="BI26" s="375">
        <v>0</v>
      </c>
      <c r="BJ26" s="54">
        <v>0</v>
      </c>
      <c r="BK26" s="238"/>
      <c r="BL26" s="76"/>
      <c r="BM26" s="76">
        <v>0</v>
      </c>
      <c r="BN26" s="446" t="s">
        <v>154</v>
      </c>
      <c r="BO26" s="458"/>
      <c r="BP26" s="103"/>
    </row>
    <row r="27" spans="1:68" ht="21" customHeight="1">
      <c r="A27" s="559" t="s">
        <v>59</v>
      </c>
      <c r="B27" s="495" t="s">
        <v>89</v>
      </c>
      <c r="C27" s="493" t="s">
        <v>101</v>
      </c>
      <c r="D27" s="508" t="s">
        <v>70</v>
      </c>
      <c r="E27" s="219" t="s">
        <v>38</v>
      </c>
      <c r="F27" s="69">
        <f>K27+N27+Q27+Y27+AB27+AE27+AM27+AP27+AS27+BA27+BD27+BH27</f>
        <v>272</v>
      </c>
      <c r="G27" s="48">
        <f>G30</f>
        <v>272</v>
      </c>
      <c r="H27" s="116">
        <v>100</v>
      </c>
      <c r="I27" s="115"/>
      <c r="J27" s="263"/>
      <c r="K27" s="68">
        <f>K29+K30</f>
        <v>0</v>
      </c>
      <c r="L27" s="48">
        <f t="shared" ref="L27:BM27" si="7">L29+L30</f>
        <v>0</v>
      </c>
      <c r="M27" s="51">
        <f t="shared" si="7"/>
        <v>0</v>
      </c>
      <c r="N27" s="69">
        <f t="shared" si="7"/>
        <v>0</v>
      </c>
      <c r="O27" s="48">
        <f t="shared" si="7"/>
        <v>0</v>
      </c>
      <c r="P27" s="70">
        <f t="shared" si="7"/>
        <v>0</v>
      </c>
      <c r="Q27" s="68">
        <f t="shared" si="7"/>
        <v>0</v>
      </c>
      <c r="R27" s="48">
        <f t="shared" si="7"/>
        <v>0</v>
      </c>
      <c r="S27" s="51">
        <f t="shared" si="7"/>
        <v>0</v>
      </c>
      <c r="T27" s="69">
        <f t="shared" si="7"/>
        <v>0</v>
      </c>
      <c r="U27" s="48">
        <f t="shared" si="7"/>
        <v>0</v>
      </c>
      <c r="V27" s="48">
        <f t="shared" si="7"/>
        <v>0</v>
      </c>
      <c r="W27" s="48">
        <f t="shared" si="7"/>
        <v>0</v>
      </c>
      <c r="X27" s="48">
        <f t="shared" si="7"/>
        <v>0</v>
      </c>
      <c r="Y27" s="48">
        <f t="shared" si="7"/>
        <v>0</v>
      </c>
      <c r="Z27" s="48">
        <f t="shared" si="7"/>
        <v>0</v>
      </c>
      <c r="AA27" s="70">
        <f t="shared" si="7"/>
        <v>0</v>
      </c>
      <c r="AB27" s="68">
        <f t="shared" si="7"/>
        <v>0</v>
      </c>
      <c r="AC27" s="48">
        <f t="shared" si="7"/>
        <v>0</v>
      </c>
      <c r="AD27" s="51">
        <f t="shared" si="7"/>
        <v>0</v>
      </c>
      <c r="AE27" s="69">
        <f t="shared" si="7"/>
        <v>0</v>
      </c>
      <c r="AF27" s="48">
        <f t="shared" si="7"/>
        <v>0</v>
      </c>
      <c r="AG27" s="48">
        <f t="shared" si="7"/>
        <v>0</v>
      </c>
      <c r="AH27" s="48">
        <f t="shared" si="7"/>
        <v>0</v>
      </c>
      <c r="AI27" s="48">
        <f t="shared" si="7"/>
        <v>0</v>
      </c>
      <c r="AJ27" s="48">
        <f t="shared" si="7"/>
        <v>0</v>
      </c>
      <c r="AK27" s="48">
        <f t="shared" si="7"/>
        <v>0</v>
      </c>
      <c r="AL27" s="70">
        <f t="shared" si="7"/>
        <v>0</v>
      </c>
      <c r="AM27" s="68">
        <f t="shared" si="7"/>
        <v>186</v>
      </c>
      <c r="AN27" s="48">
        <f t="shared" si="7"/>
        <v>142</v>
      </c>
      <c r="AO27" s="51">
        <f t="shared" si="7"/>
        <v>76.344086021505376</v>
      </c>
      <c r="AP27" s="69">
        <f t="shared" si="7"/>
        <v>86</v>
      </c>
      <c r="AQ27" s="48">
        <f t="shared" si="7"/>
        <v>130</v>
      </c>
      <c r="AR27" s="70">
        <f t="shared" si="7"/>
        <v>100</v>
      </c>
      <c r="AS27" s="68">
        <f t="shared" si="7"/>
        <v>0</v>
      </c>
      <c r="AT27" s="48">
        <f t="shared" si="7"/>
        <v>0</v>
      </c>
      <c r="AU27" s="51">
        <f t="shared" si="7"/>
        <v>0</v>
      </c>
      <c r="AV27" s="69">
        <f t="shared" si="7"/>
        <v>0</v>
      </c>
      <c r="AW27" s="48">
        <f t="shared" si="7"/>
        <v>0</v>
      </c>
      <c r="AX27" s="48">
        <f t="shared" si="7"/>
        <v>0</v>
      </c>
      <c r="AY27" s="48">
        <f t="shared" si="7"/>
        <v>0</v>
      </c>
      <c r="AZ27" s="48">
        <f t="shared" si="7"/>
        <v>272</v>
      </c>
      <c r="BA27" s="48">
        <f t="shared" si="7"/>
        <v>0</v>
      </c>
      <c r="BB27" s="48">
        <f t="shared" si="7"/>
        <v>0</v>
      </c>
      <c r="BC27" s="70">
        <f t="shared" si="7"/>
        <v>0</v>
      </c>
      <c r="BD27" s="68">
        <f t="shared" si="7"/>
        <v>0</v>
      </c>
      <c r="BE27" s="48">
        <f t="shared" si="7"/>
        <v>0</v>
      </c>
      <c r="BF27" s="48">
        <f t="shared" si="7"/>
        <v>0</v>
      </c>
      <c r="BG27" s="51">
        <f t="shared" si="7"/>
        <v>0</v>
      </c>
      <c r="BH27" s="69">
        <f t="shared" si="7"/>
        <v>0</v>
      </c>
      <c r="BI27" s="48">
        <f t="shared" si="7"/>
        <v>0</v>
      </c>
      <c r="BJ27" s="51">
        <f t="shared" si="7"/>
        <v>0</v>
      </c>
      <c r="BK27" s="60"/>
      <c r="BL27" s="44">
        <f t="shared" si="7"/>
        <v>0</v>
      </c>
      <c r="BM27" s="65">
        <f t="shared" si="7"/>
        <v>0</v>
      </c>
      <c r="BN27" s="579" t="s">
        <v>144</v>
      </c>
      <c r="BO27" s="499"/>
    </row>
    <row r="28" spans="1:68" ht="21" customHeight="1">
      <c r="A28" s="529"/>
      <c r="B28" s="496"/>
      <c r="C28" s="494"/>
      <c r="D28" s="509"/>
      <c r="E28" s="235" t="s">
        <v>95</v>
      </c>
      <c r="F28" s="61">
        <v>0</v>
      </c>
      <c r="G28" s="374">
        <v>0</v>
      </c>
      <c r="H28" s="49">
        <v>0</v>
      </c>
      <c r="I28" s="47"/>
      <c r="J28" s="176"/>
      <c r="K28" s="55">
        <v>0</v>
      </c>
      <c r="L28" s="374">
        <v>0</v>
      </c>
      <c r="M28" s="52">
        <v>0</v>
      </c>
      <c r="N28" s="61">
        <v>0</v>
      </c>
      <c r="O28" s="374">
        <v>0</v>
      </c>
      <c r="P28" s="57">
        <v>0</v>
      </c>
      <c r="Q28" s="55">
        <v>0</v>
      </c>
      <c r="R28" s="374">
        <v>0</v>
      </c>
      <c r="S28" s="52">
        <v>0</v>
      </c>
      <c r="T28" s="61"/>
      <c r="U28" s="374"/>
      <c r="V28" s="374"/>
      <c r="W28" s="374"/>
      <c r="X28" s="374"/>
      <c r="Y28" s="374">
        <v>0</v>
      </c>
      <c r="Z28" s="374">
        <v>0</v>
      </c>
      <c r="AA28" s="57">
        <v>0</v>
      </c>
      <c r="AB28" s="55">
        <v>0</v>
      </c>
      <c r="AC28" s="374">
        <v>0</v>
      </c>
      <c r="AD28" s="52">
        <v>0</v>
      </c>
      <c r="AE28" s="61">
        <v>0</v>
      </c>
      <c r="AF28" s="374">
        <v>0</v>
      </c>
      <c r="AG28" s="374">
        <v>0</v>
      </c>
      <c r="AH28" s="374"/>
      <c r="AI28" s="374"/>
      <c r="AJ28" s="374"/>
      <c r="AK28" s="374"/>
      <c r="AL28" s="57"/>
      <c r="AM28" s="55">
        <v>0</v>
      </c>
      <c r="AN28" s="374">
        <v>0</v>
      </c>
      <c r="AO28" s="52">
        <v>0</v>
      </c>
      <c r="AP28" s="61">
        <v>0</v>
      </c>
      <c r="AQ28" s="374">
        <v>0</v>
      </c>
      <c r="AR28" s="57">
        <v>0</v>
      </c>
      <c r="AS28" s="55">
        <v>0</v>
      </c>
      <c r="AT28" s="374">
        <v>0</v>
      </c>
      <c r="AU28" s="52">
        <v>0</v>
      </c>
      <c r="AV28" s="61"/>
      <c r="AW28" s="374"/>
      <c r="AX28" s="374"/>
      <c r="AY28" s="374"/>
      <c r="AZ28" s="374"/>
      <c r="BA28" s="374">
        <v>0</v>
      </c>
      <c r="BB28" s="374">
        <v>0</v>
      </c>
      <c r="BC28" s="57">
        <v>0</v>
      </c>
      <c r="BD28" s="55">
        <v>0</v>
      </c>
      <c r="BE28" s="374">
        <v>0</v>
      </c>
      <c r="BF28" s="374"/>
      <c r="BG28" s="52">
        <v>0</v>
      </c>
      <c r="BH28" s="61">
        <v>0</v>
      </c>
      <c r="BI28" s="374">
        <v>0</v>
      </c>
      <c r="BJ28" s="52">
        <v>0</v>
      </c>
      <c r="BK28" s="60"/>
      <c r="BL28" s="44"/>
      <c r="BM28" s="65"/>
      <c r="BN28" s="580"/>
      <c r="BO28" s="500"/>
    </row>
    <row r="29" spans="1:68" ht="14.25" customHeight="1">
      <c r="A29" s="529"/>
      <c r="B29" s="496"/>
      <c r="C29" s="494"/>
      <c r="D29" s="510"/>
      <c r="E29" s="220" t="s">
        <v>39</v>
      </c>
      <c r="F29" s="61">
        <f>K29+N29+Q29+Y29+AB29+AE29++AM29+AP29+AS29+BA29+BD29+BH29</f>
        <v>0</v>
      </c>
      <c r="G29" s="374">
        <v>0</v>
      </c>
      <c r="H29" s="49">
        <v>0</v>
      </c>
      <c r="I29" s="47"/>
      <c r="J29" s="176"/>
      <c r="K29" s="55">
        <v>0</v>
      </c>
      <c r="L29" s="374">
        <v>0</v>
      </c>
      <c r="M29" s="52">
        <v>0</v>
      </c>
      <c r="N29" s="61">
        <v>0</v>
      </c>
      <c r="O29" s="374">
        <v>0</v>
      </c>
      <c r="P29" s="57">
        <v>0</v>
      </c>
      <c r="Q29" s="55">
        <v>0</v>
      </c>
      <c r="R29" s="374">
        <v>0</v>
      </c>
      <c r="S29" s="52">
        <v>0</v>
      </c>
      <c r="T29" s="61"/>
      <c r="U29" s="374"/>
      <c r="V29" s="374"/>
      <c r="W29" s="47"/>
      <c r="X29" s="374">
        <f>K29+N29+Q29</f>
        <v>0</v>
      </c>
      <c r="Y29" s="374">
        <v>0</v>
      </c>
      <c r="Z29" s="374">
        <v>0</v>
      </c>
      <c r="AA29" s="57">
        <v>0</v>
      </c>
      <c r="AB29" s="55">
        <v>0</v>
      </c>
      <c r="AC29" s="374">
        <v>0</v>
      </c>
      <c r="AD29" s="52">
        <v>0</v>
      </c>
      <c r="AE29" s="61">
        <v>0</v>
      </c>
      <c r="AF29" s="374">
        <v>0</v>
      </c>
      <c r="AG29" s="374">
        <v>0</v>
      </c>
      <c r="AH29" s="374"/>
      <c r="AI29" s="49"/>
      <c r="AJ29" s="49"/>
      <c r="AK29" s="47"/>
      <c r="AL29" s="57">
        <f>Y29+AB29+AE29</f>
        <v>0</v>
      </c>
      <c r="AM29" s="55">
        <v>0</v>
      </c>
      <c r="AN29" s="374">
        <v>0</v>
      </c>
      <c r="AO29" s="52">
        <v>0</v>
      </c>
      <c r="AP29" s="61">
        <v>0</v>
      </c>
      <c r="AQ29" s="374">
        <v>0</v>
      </c>
      <c r="AR29" s="57">
        <v>0</v>
      </c>
      <c r="AS29" s="55">
        <v>0</v>
      </c>
      <c r="AT29" s="374">
        <v>0</v>
      </c>
      <c r="AU29" s="52">
        <v>0</v>
      </c>
      <c r="AV29" s="61"/>
      <c r="AW29" s="49"/>
      <c r="AX29" s="49"/>
      <c r="AY29" s="47"/>
      <c r="AZ29" s="374">
        <f>AM29+AP29+AS29</f>
        <v>0</v>
      </c>
      <c r="BA29" s="374">
        <v>0</v>
      </c>
      <c r="BB29" s="374">
        <v>0</v>
      </c>
      <c r="BC29" s="57">
        <v>0</v>
      </c>
      <c r="BD29" s="55">
        <v>0</v>
      </c>
      <c r="BE29" s="374">
        <v>0</v>
      </c>
      <c r="BF29" s="374">
        <v>0</v>
      </c>
      <c r="BG29" s="52">
        <v>0</v>
      </c>
      <c r="BH29" s="61">
        <v>0</v>
      </c>
      <c r="BI29" s="374">
        <v>0</v>
      </c>
      <c r="BJ29" s="52">
        <v>0</v>
      </c>
      <c r="BK29" s="237"/>
      <c r="BL29" s="76">
        <f t="shared" si="5"/>
        <v>0</v>
      </c>
      <c r="BM29" s="120">
        <f t="shared" si="6"/>
        <v>0</v>
      </c>
      <c r="BN29" s="580"/>
      <c r="BO29" s="500"/>
    </row>
    <row r="30" spans="1:68" ht="18.75" customHeight="1" thickBot="1">
      <c r="A30" s="529"/>
      <c r="B30" s="496"/>
      <c r="C30" s="494"/>
      <c r="D30" s="562"/>
      <c r="E30" s="220" t="s">
        <v>18</v>
      </c>
      <c r="F30" s="61">
        <f>K30+N30+Q30+Y30+AB30+AE30+AM30+AP30+AS30+BA30+BD30+BH30</f>
        <v>272</v>
      </c>
      <c r="G30" s="374">
        <f>AN30+AQ30</f>
        <v>272</v>
      </c>
      <c r="H30" s="374">
        <v>100</v>
      </c>
      <c r="I30" s="47"/>
      <c r="J30" s="176"/>
      <c r="K30" s="55">
        <v>0</v>
      </c>
      <c r="L30" s="374">
        <v>0</v>
      </c>
      <c r="M30" s="52">
        <v>0</v>
      </c>
      <c r="N30" s="61">
        <v>0</v>
      </c>
      <c r="O30" s="374">
        <v>0</v>
      </c>
      <c r="P30" s="57">
        <v>0</v>
      </c>
      <c r="Q30" s="55">
        <v>0</v>
      </c>
      <c r="R30" s="374">
        <v>0</v>
      </c>
      <c r="S30" s="52">
        <v>0</v>
      </c>
      <c r="T30" s="61"/>
      <c r="U30" s="374"/>
      <c r="V30" s="374"/>
      <c r="W30" s="47"/>
      <c r="X30" s="374">
        <f>K30+N30+Q30</f>
        <v>0</v>
      </c>
      <c r="Y30" s="374">
        <v>0</v>
      </c>
      <c r="Z30" s="374">
        <v>0</v>
      </c>
      <c r="AA30" s="57">
        <v>0</v>
      </c>
      <c r="AB30" s="55">
        <v>0</v>
      </c>
      <c r="AC30" s="374">
        <v>0</v>
      </c>
      <c r="AD30" s="52">
        <v>0</v>
      </c>
      <c r="AE30" s="61">
        <v>0</v>
      </c>
      <c r="AF30" s="374">
        <v>0</v>
      </c>
      <c r="AG30" s="374">
        <v>0</v>
      </c>
      <c r="AH30" s="374"/>
      <c r="AI30" s="374"/>
      <c r="AJ30" s="374"/>
      <c r="AK30" s="47"/>
      <c r="AL30" s="57">
        <f>Y30+AB30+AE30</f>
        <v>0</v>
      </c>
      <c r="AM30" s="55">
        <v>186</v>
      </c>
      <c r="AN30" s="374">
        <v>142</v>
      </c>
      <c r="AO30" s="52">
        <f>AN30/AM30*100</f>
        <v>76.344086021505376</v>
      </c>
      <c r="AP30" s="61">
        <v>86</v>
      </c>
      <c r="AQ30" s="374">
        <v>130</v>
      </c>
      <c r="AR30" s="57">
        <v>100</v>
      </c>
      <c r="AS30" s="55">
        <v>0</v>
      </c>
      <c r="AT30" s="374">
        <v>0</v>
      </c>
      <c r="AU30" s="52">
        <v>0</v>
      </c>
      <c r="AV30" s="61"/>
      <c r="AW30" s="374"/>
      <c r="AX30" s="374"/>
      <c r="AY30" s="47"/>
      <c r="AZ30" s="374">
        <f>AM30+AP30+AS30</f>
        <v>272</v>
      </c>
      <c r="BA30" s="374">
        <v>0</v>
      </c>
      <c r="BB30" s="374">
        <v>0</v>
      </c>
      <c r="BC30" s="57">
        <v>0</v>
      </c>
      <c r="BD30" s="55">
        <v>0</v>
      </c>
      <c r="BE30" s="374">
        <v>0</v>
      </c>
      <c r="BF30" s="374"/>
      <c r="BG30" s="52">
        <v>0</v>
      </c>
      <c r="BH30" s="61">
        <v>0</v>
      </c>
      <c r="BI30" s="374">
        <v>0</v>
      </c>
      <c r="BJ30" s="52">
        <v>0</v>
      </c>
      <c r="BK30" s="249">
        <f>BK27</f>
        <v>0</v>
      </c>
      <c r="BL30" s="136">
        <f t="shared" si="5"/>
        <v>0</v>
      </c>
      <c r="BM30" s="137">
        <f t="shared" si="6"/>
        <v>0</v>
      </c>
      <c r="BN30" s="580"/>
      <c r="BO30" s="500"/>
    </row>
    <row r="31" spans="1:68" ht="29.25" customHeight="1" thickBot="1">
      <c r="A31" s="530"/>
      <c r="B31" s="497"/>
      <c r="C31" s="498"/>
      <c r="D31" s="296"/>
      <c r="E31" s="300" t="s">
        <v>96</v>
      </c>
      <c r="F31" s="66">
        <v>0</v>
      </c>
      <c r="G31" s="375">
        <v>0</v>
      </c>
      <c r="H31" s="375">
        <v>0</v>
      </c>
      <c r="I31" s="140"/>
      <c r="J31" s="183"/>
      <c r="K31" s="71">
        <v>0</v>
      </c>
      <c r="L31" s="375">
        <v>0</v>
      </c>
      <c r="M31" s="54">
        <v>0</v>
      </c>
      <c r="N31" s="66">
        <v>0</v>
      </c>
      <c r="O31" s="375">
        <v>0</v>
      </c>
      <c r="P31" s="67">
        <v>0</v>
      </c>
      <c r="Q31" s="71">
        <v>0</v>
      </c>
      <c r="R31" s="375">
        <v>0</v>
      </c>
      <c r="S31" s="54">
        <v>0</v>
      </c>
      <c r="T31" s="66"/>
      <c r="U31" s="375"/>
      <c r="V31" s="375"/>
      <c r="W31" s="140"/>
      <c r="X31" s="375"/>
      <c r="Y31" s="375">
        <v>0</v>
      </c>
      <c r="Z31" s="375">
        <v>0</v>
      </c>
      <c r="AA31" s="67">
        <v>0</v>
      </c>
      <c r="AB31" s="71">
        <v>0</v>
      </c>
      <c r="AC31" s="375">
        <v>0</v>
      </c>
      <c r="AD31" s="54">
        <v>0</v>
      </c>
      <c r="AE31" s="66">
        <v>0</v>
      </c>
      <c r="AF31" s="375">
        <v>0</v>
      </c>
      <c r="AG31" s="375">
        <v>0</v>
      </c>
      <c r="AH31" s="375"/>
      <c r="AI31" s="375"/>
      <c r="AJ31" s="375"/>
      <c r="AK31" s="140"/>
      <c r="AL31" s="67"/>
      <c r="AM31" s="71">
        <v>0</v>
      </c>
      <c r="AN31" s="375">
        <v>0</v>
      </c>
      <c r="AO31" s="54">
        <v>0</v>
      </c>
      <c r="AP31" s="66">
        <v>0</v>
      </c>
      <c r="AQ31" s="375">
        <v>0</v>
      </c>
      <c r="AR31" s="67">
        <v>0</v>
      </c>
      <c r="AS31" s="71">
        <v>0</v>
      </c>
      <c r="AT31" s="375">
        <v>0</v>
      </c>
      <c r="AU31" s="54">
        <v>0</v>
      </c>
      <c r="AV31" s="66"/>
      <c r="AW31" s="375"/>
      <c r="AX31" s="375"/>
      <c r="AY31" s="140"/>
      <c r="AZ31" s="375"/>
      <c r="BA31" s="375">
        <v>0</v>
      </c>
      <c r="BB31" s="375">
        <v>0</v>
      </c>
      <c r="BC31" s="67">
        <v>0</v>
      </c>
      <c r="BD31" s="71">
        <v>0</v>
      </c>
      <c r="BE31" s="375">
        <v>0</v>
      </c>
      <c r="BF31" s="375"/>
      <c r="BG31" s="54">
        <v>0</v>
      </c>
      <c r="BH31" s="66">
        <v>0</v>
      </c>
      <c r="BI31" s="375">
        <v>0</v>
      </c>
      <c r="BJ31" s="54">
        <v>0</v>
      </c>
      <c r="BK31" s="293"/>
      <c r="BL31" s="294"/>
      <c r="BM31" s="295"/>
      <c r="BN31" s="581"/>
      <c r="BO31" s="501"/>
    </row>
    <row r="32" spans="1:68" ht="12.75" customHeight="1">
      <c r="A32" s="524" t="s">
        <v>42</v>
      </c>
      <c r="B32" s="545" t="s">
        <v>155</v>
      </c>
      <c r="C32" s="531" t="s">
        <v>101</v>
      </c>
      <c r="D32" s="508" t="s">
        <v>70</v>
      </c>
      <c r="E32" s="219" t="s">
        <v>38</v>
      </c>
      <c r="F32" s="68">
        <f t="shared" ref="F32:F83" si="8">K32+N32+Q32+Y32+AB32+AE32+AM32+AP32+AS32+BA32+BD32+BH32</f>
        <v>3189.3</v>
      </c>
      <c r="G32" s="48">
        <f>G35</f>
        <v>1501.5</v>
      </c>
      <c r="H32" s="396">
        <f>H35</f>
        <v>47.079296397328562</v>
      </c>
      <c r="I32" s="179"/>
      <c r="J32" s="176"/>
      <c r="K32" s="68">
        <f>K34+K35</f>
        <v>0</v>
      </c>
      <c r="L32" s="48">
        <f t="shared" ref="L32:BM32" si="9">L34+L35</f>
        <v>0</v>
      </c>
      <c r="M32" s="51">
        <f t="shared" si="9"/>
        <v>0</v>
      </c>
      <c r="N32" s="68">
        <f t="shared" si="9"/>
        <v>3.3</v>
      </c>
      <c r="O32" s="48">
        <f t="shared" si="9"/>
        <v>3.3</v>
      </c>
      <c r="P32" s="51">
        <v>100</v>
      </c>
      <c r="Q32" s="68">
        <f t="shared" si="9"/>
        <v>245.39999999999998</v>
      </c>
      <c r="R32" s="48">
        <f t="shared" si="9"/>
        <v>0</v>
      </c>
      <c r="S32" s="51">
        <f t="shared" si="9"/>
        <v>0</v>
      </c>
      <c r="T32" s="61">
        <f t="shared" si="9"/>
        <v>0</v>
      </c>
      <c r="U32" s="374">
        <f t="shared" si="9"/>
        <v>0</v>
      </c>
      <c r="V32" s="374">
        <f t="shared" si="9"/>
        <v>0</v>
      </c>
      <c r="W32" s="374">
        <f t="shared" si="9"/>
        <v>0</v>
      </c>
      <c r="X32" s="57">
        <f t="shared" si="9"/>
        <v>248.7</v>
      </c>
      <c r="Y32" s="68">
        <f t="shared" si="9"/>
        <v>204.3</v>
      </c>
      <c r="Z32" s="48">
        <f t="shared" si="9"/>
        <v>6.5</v>
      </c>
      <c r="AA32" s="51">
        <f t="shared" si="9"/>
        <v>3.1815956926089082</v>
      </c>
      <c r="AB32" s="68">
        <f t="shared" si="9"/>
        <v>357.9</v>
      </c>
      <c r="AC32" s="48">
        <f t="shared" si="9"/>
        <v>480.9</v>
      </c>
      <c r="AD32" s="51">
        <f t="shared" si="9"/>
        <v>100</v>
      </c>
      <c r="AE32" s="68">
        <f t="shared" si="9"/>
        <v>386.6</v>
      </c>
      <c r="AF32" s="48">
        <f t="shared" si="9"/>
        <v>226.1</v>
      </c>
      <c r="AG32" s="51">
        <f t="shared" si="9"/>
        <v>58.48422141748577</v>
      </c>
      <c r="AH32" s="61">
        <f t="shared" si="9"/>
        <v>0</v>
      </c>
      <c r="AI32" s="374">
        <f t="shared" si="9"/>
        <v>0</v>
      </c>
      <c r="AJ32" s="374">
        <f t="shared" si="9"/>
        <v>0</v>
      </c>
      <c r="AK32" s="374">
        <f t="shared" si="9"/>
        <v>0</v>
      </c>
      <c r="AL32" s="57">
        <f t="shared" si="9"/>
        <v>948.80000000000007</v>
      </c>
      <c r="AM32" s="68">
        <f t="shared" si="9"/>
        <v>436</v>
      </c>
      <c r="AN32" s="48">
        <f t="shared" si="9"/>
        <v>264.2</v>
      </c>
      <c r="AO32" s="51">
        <f t="shared" si="9"/>
        <v>60.596330275229363</v>
      </c>
      <c r="AP32" s="68">
        <f t="shared" si="9"/>
        <v>436</v>
      </c>
      <c r="AQ32" s="48">
        <f t="shared" si="9"/>
        <v>360.9</v>
      </c>
      <c r="AR32" s="51">
        <f t="shared" si="9"/>
        <v>82.775229357798167</v>
      </c>
      <c r="AS32" s="68">
        <f t="shared" si="9"/>
        <v>436</v>
      </c>
      <c r="AT32" s="48">
        <f t="shared" si="9"/>
        <v>159.6</v>
      </c>
      <c r="AU32" s="51">
        <f t="shared" si="9"/>
        <v>36.605504587155963</v>
      </c>
      <c r="AV32" s="61">
        <f t="shared" si="9"/>
        <v>0</v>
      </c>
      <c r="AW32" s="374">
        <f t="shared" si="9"/>
        <v>0</v>
      </c>
      <c r="AX32" s="374">
        <f t="shared" si="9"/>
        <v>0</v>
      </c>
      <c r="AY32" s="374">
        <f t="shared" si="9"/>
        <v>0</v>
      </c>
      <c r="AZ32" s="57">
        <f t="shared" si="9"/>
        <v>1308</v>
      </c>
      <c r="BA32" s="68">
        <f t="shared" si="9"/>
        <v>227.9</v>
      </c>
      <c r="BB32" s="48">
        <f t="shared" si="9"/>
        <v>0</v>
      </c>
      <c r="BC32" s="51">
        <f t="shared" si="9"/>
        <v>0</v>
      </c>
      <c r="BD32" s="68">
        <f t="shared" si="9"/>
        <v>227.9</v>
      </c>
      <c r="BE32" s="48">
        <f t="shared" si="9"/>
        <v>0</v>
      </c>
      <c r="BF32" s="48">
        <f t="shared" si="9"/>
        <v>0</v>
      </c>
      <c r="BG32" s="51">
        <f t="shared" si="9"/>
        <v>0</v>
      </c>
      <c r="BH32" s="68">
        <f t="shared" si="9"/>
        <v>228</v>
      </c>
      <c r="BI32" s="48">
        <f t="shared" si="9"/>
        <v>0</v>
      </c>
      <c r="BJ32" s="51">
        <f t="shared" si="9"/>
        <v>0</v>
      </c>
      <c r="BK32" s="69">
        <f t="shared" si="9"/>
        <v>0</v>
      </c>
      <c r="BL32" s="48">
        <f t="shared" si="9"/>
        <v>683.8</v>
      </c>
      <c r="BM32" s="51">
        <f t="shared" si="9"/>
        <v>683.8</v>
      </c>
      <c r="BN32" s="502" t="s">
        <v>156</v>
      </c>
      <c r="BO32" s="499" t="s">
        <v>157</v>
      </c>
    </row>
    <row r="33" spans="1:222">
      <c r="A33" s="525"/>
      <c r="B33" s="546"/>
      <c r="C33" s="532"/>
      <c r="D33" s="509"/>
      <c r="E33" s="235" t="s">
        <v>95</v>
      </c>
      <c r="F33" s="55">
        <v>0</v>
      </c>
      <c r="G33" s="374">
        <v>0</v>
      </c>
      <c r="H33" s="395">
        <v>0</v>
      </c>
      <c r="I33" s="179"/>
      <c r="J33" s="176"/>
      <c r="K33" s="55">
        <v>0</v>
      </c>
      <c r="L33" s="374">
        <v>0</v>
      </c>
      <c r="M33" s="52">
        <v>0</v>
      </c>
      <c r="N33" s="55">
        <v>0</v>
      </c>
      <c r="O33" s="374">
        <v>0</v>
      </c>
      <c r="P33" s="52">
        <v>0</v>
      </c>
      <c r="Q33" s="55">
        <v>0</v>
      </c>
      <c r="R33" s="374">
        <v>0</v>
      </c>
      <c r="S33" s="52">
        <v>0</v>
      </c>
      <c r="T33" s="61"/>
      <c r="U33" s="374"/>
      <c r="V33" s="374"/>
      <c r="W33" s="374"/>
      <c r="X33" s="57"/>
      <c r="Y33" s="55">
        <v>0</v>
      </c>
      <c r="Z33" s="374">
        <v>0</v>
      </c>
      <c r="AA33" s="52">
        <v>0</v>
      </c>
      <c r="AB33" s="55">
        <v>0</v>
      </c>
      <c r="AC33" s="374">
        <v>0</v>
      </c>
      <c r="AD33" s="52">
        <v>0</v>
      </c>
      <c r="AE33" s="55">
        <v>0</v>
      </c>
      <c r="AF33" s="374">
        <v>0</v>
      </c>
      <c r="AG33" s="52">
        <v>0</v>
      </c>
      <c r="AH33" s="61"/>
      <c r="AI33" s="374"/>
      <c r="AJ33" s="374"/>
      <c r="AK33" s="374"/>
      <c r="AL33" s="57"/>
      <c r="AM33" s="55">
        <v>0</v>
      </c>
      <c r="AN33" s="374">
        <v>0</v>
      </c>
      <c r="AO33" s="52">
        <v>0</v>
      </c>
      <c r="AP33" s="55">
        <v>0</v>
      </c>
      <c r="AQ33" s="374">
        <v>0</v>
      </c>
      <c r="AR33" s="52">
        <v>0</v>
      </c>
      <c r="AS33" s="55">
        <v>0</v>
      </c>
      <c r="AT33" s="374">
        <v>0</v>
      </c>
      <c r="AU33" s="52">
        <v>0</v>
      </c>
      <c r="AV33" s="61"/>
      <c r="AW33" s="374"/>
      <c r="AX33" s="374"/>
      <c r="AY33" s="374"/>
      <c r="AZ33" s="57"/>
      <c r="BA33" s="55">
        <v>0</v>
      </c>
      <c r="BB33" s="374">
        <v>0</v>
      </c>
      <c r="BC33" s="52">
        <v>0</v>
      </c>
      <c r="BD33" s="55">
        <v>0</v>
      </c>
      <c r="BE33" s="374">
        <v>0</v>
      </c>
      <c r="BF33" s="374"/>
      <c r="BG33" s="52">
        <v>0</v>
      </c>
      <c r="BH33" s="55">
        <v>0</v>
      </c>
      <c r="BI33" s="374">
        <v>0</v>
      </c>
      <c r="BJ33" s="52">
        <v>0</v>
      </c>
      <c r="BK33" s="60"/>
      <c r="BL33" s="44"/>
      <c r="BM33" s="65"/>
      <c r="BN33" s="503"/>
      <c r="BO33" s="500"/>
    </row>
    <row r="34" spans="1:222" ht="17.25" customHeight="1">
      <c r="A34" s="526"/>
      <c r="B34" s="547"/>
      <c r="C34" s="533"/>
      <c r="D34" s="510"/>
      <c r="E34" s="220" t="s">
        <v>39</v>
      </c>
      <c r="F34" s="55">
        <f t="shared" si="8"/>
        <v>0</v>
      </c>
      <c r="G34" s="374">
        <v>0</v>
      </c>
      <c r="H34" s="395">
        <v>0</v>
      </c>
      <c r="I34" s="179"/>
      <c r="J34" s="176"/>
      <c r="K34" s="55">
        <v>0</v>
      </c>
      <c r="L34" s="374">
        <v>0</v>
      </c>
      <c r="M34" s="52">
        <v>0</v>
      </c>
      <c r="N34" s="55">
        <v>0</v>
      </c>
      <c r="O34" s="374">
        <v>0</v>
      </c>
      <c r="P34" s="52">
        <v>0</v>
      </c>
      <c r="Q34" s="55">
        <v>0</v>
      </c>
      <c r="R34" s="374">
        <v>0</v>
      </c>
      <c r="S34" s="52">
        <v>0</v>
      </c>
      <c r="T34" s="61"/>
      <c r="U34" s="374"/>
      <c r="V34" s="374"/>
      <c r="W34" s="47"/>
      <c r="X34" s="57">
        <f>K34+N34+Q34</f>
        <v>0</v>
      </c>
      <c r="Y34" s="55">
        <v>0</v>
      </c>
      <c r="Z34" s="374">
        <v>0</v>
      </c>
      <c r="AA34" s="52">
        <v>0</v>
      </c>
      <c r="AB34" s="55">
        <v>0</v>
      </c>
      <c r="AC34" s="374">
        <v>0</v>
      </c>
      <c r="AD34" s="52">
        <v>0</v>
      </c>
      <c r="AE34" s="55">
        <v>0</v>
      </c>
      <c r="AF34" s="374">
        <v>0</v>
      </c>
      <c r="AG34" s="52">
        <v>0</v>
      </c>
      <c r="AH34" s="61"/>
      <c r="AI34" s="49"/>
      <c r="AJ34" s="49"/>
      <c r="AK34" s="47"/>
      <c r="AL34" s="57">
        <f>Y34+AB34+AE34</f>
        <v>0</v>
      </c>
      <c r="AM34" s="55">
        <v>0</v>
      </c>
      <c r="AN34" s="374">
        <v>0</v>
      </c>
      <c r="AO34" s="52">
        <v>0</v>
      </c>
      <c r="AP34" s="55">
        <v>0</v>
      </c>
      <c r="AQ34" s="374">
        <v>0</v>
      </c>
      <c r="AR34" s="52">
        <v>0</v>
      </c>
      <c r="AS34" s="55">
        <v>0</v>
      </c>
      <c r="AT34" s="374">
        <v>0</v>
      </c>
      <c r="AU34" s="52">
        <v>0</v>
      </c>
      <c r="AV34" s="61"/>
      <c r="AW34" s="49"/>
      <c r="AX34" s="49"/>
      <c r="AY34" s="47"/>
      <c r="AZ34" s="57">
        <f>AM34+AP34+AS34</f>
        <v>0</v>
      </c>
      <c r="BA34" s="55">
        <v>0</v>
      </c>
      <c r="BB34" s="374">
        <v>0</v>
      </c>
      <c r="BC34" s="52">
        <v>0</v>
      </c>
      <c r="BD34" s="55">
        <v>0</v>
      </c>
      <c r="BE34" s="374">
        <v>0</v>
      </c>
      <c r="BF34" s="374"/>
      <c r="BG34" s="52">
        <v>0</v>
      </c>
      <c r="BH34" s="55">
        <v>0</v>
      </c>
      <c r="BI34" s="374">
        <v>0</v>
      </c>
      <c r="BJ34" s="52">
        <v>0</v>
      </c>
      <c r="BK34" s="237"/>
      <c r="BL34" s="76">
        <f t="shared" si="5"/>
        <v>0</v>
      </c>
      <c r="BM34" s="120">
        <f t="shared" si="6"/>
        <v>0</v>
      </c>
      <c r="BN34" s="503"/>
      <c r="BO34" s="500"/>
    </row>
    <row r="35" spans="1:222" ht="15.75" customHeight="1">
      <c r="A35" s="527"/>
      <c r="B35" s="548"/>
      <c r="C35" s="534"/>
      <c r="D35" s="561"/>
      <c r="E35" s="220" t="s">
        <v>18</v>
      </c>
      <c r="F35" s="55">
        <f t="shared" si="8"/>
        <v>3189.3</v>
      </c>
      <c r="G35" s="374">
        <f>O35+R35+Z35+AC35+AF35+AN35+AQ35+AT35+BB35+BE35+BI35</f>
        <v>1501.5</v>
      </c>
      <c r="H35" s="52">
        <f>G35/F35*100</f>
        <v>47.079296397328562</v>
      </c>
      <c r="I35" s="179"/>
      <c r="J35" s="176"/>
      <c r="K35" s="55">
        <v>0</v>
      </c>
      <c r="L35" s="374">
        <v>0</v>
      </c>
      <c r="M35" s="52">
        <v>0</v>
      </c>
      <c r="N35" s="55">
        <v>3.3</v>
      </c>
      <c r="O35" s="374">
        <v>3.3</v>
      </c>
      <c r="P35" s="52">
        <v>100</v>
      </c>
      <c r="Q35" s="55">
        <f>248.7-3.3</f>
        <v>245.39999999999998</v>
      </c>
      <c r="R35" s="374">
        <v>0</v>
      </c>
      <c r="S35" s="52">
        <v>0</v>
      </c>
      <c r="T35" s="61"/>
      <c r="U35" s="374"/>
      <c r="V35" s="374"/>
      <c r="W35" s="47"/>
      <c r="X35" s="57">
        <f>K35+N35+Q35</f>
        <v>248.7</v>
      </c>
      <c r="Y35" s="55">
        <v>204.3</v>
      </c>
      <c r="Z35" s="374">
        <v>6.5</v>
      </c>
      <c r="AA35" s="52">
        <f>Z35/Y35*100</f>
        <v>3.1815956926089082</v>
      </c>
      <c r="AB35" s="55">
        <v>357.9</v>
      </c>
      <c r="AC35" s="374">
        <v>480.9</v>
      </c>
      <c r="AD35" s="52">
        <v>100</v>
      </c>
      <c r="AE35" s="55">
        <v>386.6</v>
      </c>
      <c r="AF35" s="374">
        <v>226.1</v>
      </c>
      <c r="AG35" s="52">
        <f>AF35/AE35*100</f>
        <v>58.48422141748577</v>
      </c>
      <c r="AH35" s="61"/>
      <c r="AI35" s="374"/>
      <c r="AJ35" s="374"/>
      <c r="AK35" s="47"/>
      <c r="AL35" s="57">
        <f>Y35+AB35+AE35</f>
        <v>948.80000000000007</v>
      </c>
      <c r="AM35" s="55">
        <v>436</v>
      </c>
      <c r="AN35" s="374">
        <v>264.2</v>
      </c>
      <c r="AO35" s="52">
        <f>AN35/AM35*100</f>
        <v>60.596330275229363</v>
      </c>
      <c r="AP35" s="55">
        <v>436</v>
      </c>
      <c r="AQ35" s="374">
        <v>360.9</v>
      </c>
      <c r="AR35" s="52">
        <f>AQ35/AP35*100</f>
        <v>82.775229357798167</v>
      </c>
      <c r="AS35" s="55">
        <v>436</v>
      </c>
      <c r="AT35" s="374">
        <v>159.6</v>
      </c>
      <c r="AU35" s="52">
        <f>AT35/AS35*100</f>
        <v>36.605504587155963</v>
      </c>
      <c r="AV35" s="61"/>
      <c r="AW35" s="374"/>
      <c r="AX35" s="374"/>
      <c r="AY35" s="47"/>
      <c r="AZ35" s="57">
        <f>AM35+AP35+AS35</f>
        <v>1308</v>
      </c>
      <c r="BA35" s="55">
        <v>227.9</v>
      </c>
      <c r="BB35" s="374">
        <v>0</v>
      </c>
      <c r="BC35" s="52">
        <v>0</v>
      </c>
      <c r="BD35" s="55">
        <v>227.9</v>
      </c>
      <c r="BE35" s="374">
        <v>0</v>
      </c>
      <c r="BF35" s="374"/>
      <c r="BG35" s="52">
        <v>0</v>
      </c>
      <c r="BH35" s="55">
        <v>228</v>
      </c>
      <c r="BI35" s="374">
        <v>0</v>
      </c>
      <c r="BJ35" s="52">
        <v>0</v>
      </c>
      <c r="BK35" s="250"/>
      <c r="BL35" s="141">
        <f t="shared" si="5"/>
        <v>683.8</v>
      </c>
      <c r="BM35" s="142">
        <f t="shared" si="6"/>
        <v>683.8</v>
      </c>
      <c r="BN35" s="503"/>
      <c r="BO35" s="500"/>
    </row>
    <row r="36" spans="1:222" ht="26.25" customHeight="1" thickBot="1">
      <c r="A36" s="370"/>
      <c r="B36" s="286"/>
      <c r="C36" s="371"/>
      <c r="D36" s="296"/>
      <c r="E36" s="221" t="s">
        <v>96</v>
      </c>
      <c r="F36" s="56">
        <v>0</v>
      </c>
      <c r="G36" s="50">
        <v>0</v>
      </c>
      <c r="H36" s="53">
        <v>0</v>
      </c>
      <c r="I36" s="179"/>
      <c r="J36" s="176"/>
      <c r="K36" s="56">
        <v>0</v>
      </c>
      <c r="L36" s="50">
        <v>0</v>
      </c>
      <c r="M36" s="53">
        <v>0</v>
      </c>
      <c r="N36" s="56">
        <v>0</v>
      </c>
      <c r="O36" s="50">
        <v>0</v>
      </c>
      <c r="P36" s="53">
        <v>0</v>
      </c>
      <c r="Q36" s="56">
        <v>0</v>
      </c>
      <c r="R36" s="50">
        <v>0</v>
      </c>
      <c r="S36" s="53">
        <v>0</v>
      </c>
      <c r="T36" s="61"/>
      <c r="U36" s="374"/>
      <c r="V36" s="374"/>
      <c r="W36" s="47"/>
      <c r="X36" s="57"/>
      <c r="Y36" s="56">
        <v>0</v>
      </c>
      <c r="Z36" s="50">
        <v>0</v>
      </c>
      <c r="AA36" s="53">
        <v>0</v>
      </c>
      <c r="AB36" s="56">
        <v>0</v>
      </c>
      <c r="AC36" s="50">
        <v>0</v>
      </c>
      <c r="AD36" s="53">
        <v>0</v>
      </c>
      <c r="AE36" s="56">
        <v>0</v>
      </c>
      <c r="AF36" s="50">
        <v>0</v>
      </c>
      <c r="AG36" s="53">
        <v>0</v>
      </c>
      <c r="AH36" s="61"/>
      <c r="AI36" s="374"/>
      <c r="AJ36" s="374"/>
      <c r="AK36" s="47"/>
      <c r="AL36" s="57"/>
      <c r="AM36" s="56">
        <v>0</v>
      </c>
      <c r="AN36" s="50">
        <v>0</v>
      </c>
      <c r="AO36" s="53">
        <v>0</v>
      </c>
      <c r="AP36" s="56">
        <v>0</v>
      </c>
      <c r="AQ36" s="50">
        <v>0</v>
      </c>
      <c r="AR36" s="53">
        <v>0</v>
      </c>
      <c r="AS36" s="56">
        <v>0</v>
      </c>
      <c r="AT36" s="50">
        <v>0</v>
      </c>
      <c r="AU36" s="53">
        <v>0</v>
      </c>
      <c r="AV36" s="61"/>
      <c r="AW36" s="374"/>
      <c r="AX36" s="374"/>
      <c r="AY36" s="47"/>
      <c r="AZ36" s="57"/>
      <c r="BA36" s="56">
        <v>0</v>
      </c>
      <c r="BB36" s="50">
        <v>0</v>
      </c>
      <c r="BC36" s="53">
        <v>0</v>
      </c>
      <c r="BD36" s="56">
        <v>0</v>
      </c>
      <c r="BE36" s="50">
        <v>0</v>
      </c>
      <c r="BF36" s="50"/>
      <c r="BG36" s="53">
        <v>0</v>
      </c>
      <c r="BH36" s="56">
        <v>0</v>
      </c>
      <c r="BI36" s="50">
        <v>0</v>
      </c>
      <c r="BJ36" s="53">
        <v>0</v>
      </c>
      <c r="BK36" s="293"/>
      <c r="BL36" s="294"/>
      <c r="BM36" s="295"/>
      <c r="BN36" s="504"/>
      <c r="BO36" s="501"/>
    </row>
    <row r="37" spans="1:222" ht="16.5" customHeight="1">
      <c r="A37" s="524" t="s">
        <v>60</v>
      </c>
      <c r="B37" s="540" t="s">
        <v>88</v>
      </c>
      <c r="C37" s="531" t="s">
        <v>101</v>
      </c>
      <c r="D37" s="508" t="s">
        <v>70</v>
      </c>
      <c r="E37" s="219" t="s">
        <v>38</v>
      </c>
      <c r="F37" s="64">
        <f t="shared" si="8"/>
        <v>1338.8</v>
      </c>
      <c r="G37" s="44">
        <f>G40</f>
        <v>335.7</v>
      </c>
      <c r="H37" s="65">
        <f>H40</f>
        <v>25.074693755602034</v>
      </c>
      <c r="I37" s="178"/>
      <c r="J37" s="175"/>
      <c r="K37" s="64">
        <f>K39+K40</f>
        <v>0</v>
      </c>
      <c r="L37" s="44">
        <f t="shared" ref="L37:BM37" si="10">L39+L40</f>
        <v>0</v>
      </c>
      <c r="M37" s="63">
        <f t="shared" si="10"/>
        <v>0</v>
      </c>
      <c r="N37" s="64">
        <v>25.3</v>
      </c>
      <c r="O37" s="44">
        <f t="shared" si="10"/>
        <v>25.3</v>
      </c>
      <c r="P37" s="63">
        <f t="shared" si="10"/>
        <v>100</v>
      </c>
      <c r="Q37" s="64">
        <f t="shared" si="10"/>
        <v>0</v>
      </c>
      <c r="R37" s="44">
        <f t="shared" si="10"/>
        <v>0</v>
      </c>
      <c r="S37" s="65">
        <f t="shared" si="10"/>
        <v>0</v>
      </c>
      <c r="T37" s="60">
        <f t="shared" si="10"/>
        <v>0</v>
      </c>
      <c r="U37" s="44">
        <f t="shared" si="10"/>
        <v>0</v>
      </c>
      <c r="V37" s="44">
        <f t="shared" si="10"/>
        <v>0</v>
      </c>
      <c r="W37" s="44">
        <f t="shared" si="10"/>
        <v>0</v>
      </c>
      <c r="X37" s="63">
        <f t="shared" si="10"/>
        <v>25.3</v>
      </c>
      <c r="Y37" s="64">
        <f t="shared" si="10"/>
        <v>0</v>
      </c>
      <c r="Z37" s="44">
        <f t="shared" si="10"/>
        <v>0</v>
      </c>
      <c r="AA37" s="65">
        <f t="shared" si="10"/>
        <v>0</v>
      </c>
      <c r="AB37" s="64">
        <f t="shared" si="10"/>
        <v>0</v>
      </c>
      <c r="AC37" s="44">
        <f t="shared" si="10"/>
        <v>0</v>
      </c>
      <c r="AD37" s="65">
        <f t="shared" si="10"/>
        <v>0</v>
      </c>
      <c r="AE37" s="64">
        <f t="shared" si="10"/>
        <v>795.1</v>
      </c>
      <c r="AF37" s="44">
        <f t="shared" si="10"/>
        <v>29.5</v>
      </c>
      <c r="AG37" s="65">
        <f t="shared" si="10"/>
        <v>3.7102251289146015</v>
      </c>
      <c r="AH37" s="60">
        <f t="shared" si="10"/>
        <v>0</v>
      </c>
      <c r="AI37" s="44">
        <f t="shared" si="10"/>
        <v>0</v>
      </c>
      <c r="AJ37" s="44">
        <f t="shared" si="10"/>
        <v>0</v>
      </c>
      <c r="AK37" s="44">
        <f t="shared" si="10"/>
        <v>0</v>
      </c>
      <c r="AL37" s="63">
        <f t="shared" si="10"/>
        <v>795.1</v>
      </c>
      <c r="AM37" s="64">
        <f t="shared" si="10"/>
        <v>0</v>
      </c>
      <c r="AN37" s="44">
        <f t="shared" si="10"/>
        <v>76.2</v>
      </c>
      <c r="AO37" s="65">
        <f t="shared" si="10"/>
        <v>100</v>
      </c>
      <c r="AP37" s="64">
        <f t="shared" si="10"/>
        <v>0</v>
      </c>
      <c r="AQ37" s="44">
        <f t="shared" si="10"/>
        <v>204.7</v>
      </c>
      <c r="AR37" s="65">
        <f t="shared" si="10"/>
        <v>100</v>
      </c>
      <c r="AS37" s="64">
        <f t="shared" si="10"/>
        <v>0</v>
      </c>
      <c r="AT37" s="44">
        <f t="shared" si="10"/>
        <v>0</v>
      </c>
      <c r="AU37" s="65">
        <f t="shared" si="10"/>
        <v>0</v>
      </c>
      <c r="AV37" s="60">
        <f t="shared" si="10"/>
        <v>0</v>
      </c>
      <c r="AW37" s="44">
        <f t="shared" si="10"/>
        <v>0</v>
      </c>
      <c r="AX37" s="44">
        <f t="shared" si="10"/>
        <v>0</v>
      </c>
      <c r="AY37" s="44">
        <f t="shared" si="10"/>
        <v>0</v>
      </c>
      <c r="AZ37" s="63">
        <f t="shared" si="10"/>
        <v>0</v>
      </c>
      <c r="BA37" s="64">
        <f t="shared" si="10"/>
        <v>0</v>
      </c>
      <c r="BB37" s="44">
        <f t="shared" si="10"/>
        <v>0</v>
      </c>
      <c r="BC37" s="65">
        <f t="shared" si="10"/>
        <v>0</v>
      </c>
      <c r="BD37" s="64">
        <f t="shared" si="10"/>
        <v>518.4</v>
      </c>
      <c r="BE37" s="44">
        <f t="shared" si="10"/>
        <v>0</v>
      </c>
      <c r="BF37" s="44">
        <f t="shared" si="10"/>
        <v>0</v>
      </c>
      <c r="BG37" s="65">
        <f t="shared" si="10"/>
        <v>0</v>
      </c>
      <c r="BH37" s="64">
        <f t="shared" si="10"/>
        <v>0</v>
      </c>
      <c r="BI37" s="44">
        <f t="shared" si="10"/>
        <v>0</v>
      </c>
      <c r="BJ37" s="65">
        <f t="shared" si="10"/>
        <v>0</v>
      </c>
      <c r="BK37" s="69">
        <f t="shared" si="10"/>
        <v>0</v>
      </c>
      <c r="BL37" s="48">
        <f t="shared" si="10"/>
        <v>518.4</v>
      </c>
      <c r="BM37" s="51">
        <f t="shared" si="10"/>
        <v>518.4</v>
      </c>
      <c r="BN37" s="502" t="s">
        <v>145</v>
      </c>
      <c r="BO37" s="499" t="s">
        <v>158</v>
      </c>
    </row>
    <row r="38" spans="1:222" ht="13.5" customHeight="1">
      <c r="A38" s="525"/>
      <c r="B38" s="541"/>
      <c r="C38" s="532"/>
      <c r="D38" s="509"/>
      <c r="E38" s="235" t="s">
        <v>95</v>
      </c>
      <c r="F38" s="64">
        <v>0</v>
      </c>
      <c r="G38" s="44">
        <v>0</v>
      </c>
      <c r="H38" s="65">
        <v>0</v>
      </c>
      <c r="I38" s="178"/>
      <c r="J38" s="175"/>
      <c r="K38" s="64">
        <v>0</v>
      </c>
      <c r="L38" s="44">
        <v>0</v>
      </c>
      <c r="M38" s="63">
        <v>0</v>
      </c>
      <c r="N38" s="64">
        <v>0</v>
      </c>
      <c r="O38" s="44">
        <v>0</v>
      </c>
      <c r="P38" s="63">
        <v>0</v>
      </c>
      <c r="Q38" s="64">
        <v>0</v>
      </c>
      <c r="R38" s="44">
        <v>0</v>
      </c>
      <c r="S38" s="65">
        <v>0</v>
      </c>
      <c r="T38" s="60"/>
      <c r="U38" s="44"/>
      <c r="V38" s="44"/>
      <c r="W38" s="44"/>
      <c r="X38" s="63"/>
      <c r="Y38" s="64">
        <v>0</v>
      </c>
      <c r="Z38" s="44">
        <v>0</v>
      </c>
      <c r="AA38" s="65">
        <v>0</v>
      </c>
      <c r="AB38" s="64">
        <v>0</v>
      </c>
      <c r="AC38" s="44">
        <v>0</v>
      </c>
      <c r="AD38" s="65">
        <v>0</v>
      </c>
      <c r="AE38" s="64">
        <v>0</v>
      </c>
      <c r="AF38" s="44">
        <v>0</v>
      </c>
      <c r="AG38" s="65">
        <v>0</v>
      </c>
      <c r="AH38" s="60"/>
      <c r="AI38" s="44"/>
      <c r="AJ38" s="44"/>
      <c r="AK38" s="44"/>
      <c r="AL38" s="63"/>
      <c r="AM38" s="64">
        <v>0</v>
      </c>
      <c r="AN38" s="44">
        <v>0</v>
      </c>
      <c r="AO38" s="65">
        <v>0</v>
      </c>
      <c r="AP38" s="64">
        <v>0</v>
      </c>
      <c r="AQ38" s="44">
        <v>0</v>
      </c>
      <c r="AR38" s="65">
        <v>0</v>
      </c>
      <c r="AS38" s="64">
        <v>0</v>
      </c>
      <c r="AT38" s="44">
        <v>0</v>
      </c>
      <c r="AU38" s="65">
        <v>0</v>
      </c>
      <c r="AV38" s="60"/>
      <c r="AW38" s="44"/>
      <c r="AX38" s="44"/>
      <c r="AY38" s="44"/>
      <c r="AZ38" s="63"/>
      <c r="BA38" s="64">
        <v>0</v>
      </c>
      <c r="BB38" s="44">
        <v>0</v>
      </c>
      <c r="BC38" s="65">
        <v>0</v>
      </c>
      <c r="BD38" s="64">
        <v>0</v>
      </c>
      <c r="BE38" s="44">
        <v>0</v>
      </c>
      <c r="BF38" s="44"/>
      <c r="BG38" s="65">
        <v>0</v>
      </c>
      <c r="BH38" s="64">
        <v>0</v>
      </c>
      <c r="BI38" s="44">
        <v>0</v>
      </c>
      <c r="BJ38" s="65">
        <v>0</v>
      </c>
      <c r="BK38" s="60"/>
      <c r="BL38" s="44"/>
      <c r="BM38" s="65"/>
      <c r="BN38" s="503"/>
      <c r="BO38" s="500"/>
    </row>
    <row r="39" spans="1:222" ht="14.25" customHeight="1">
      <c r="A39" s="526"/>
      <c r="B39" s="542"/>
      <c r="C39" s="533"/>
      <c r="D39" s="510"/>
      <c r="E39" s="220" t="s">
        <v>39</v>
      </c>
      <c r="F39" s="55">
        <f t="shared" si="8"/>
        <v>0</v>
      </c>
      <c r="G39" s="374">
        <v>0</v>
      </c>
      <c r="H39" s="52">
        <v>0</v>
      </c>
      <c r="I39" s="179"/>
      <c r="J39" s="176"/>
      <c r="K39" s="55">
        <v>0</v>
      </c>
      <c r="L39" s="374">
        <v>0</v>
      </c>
      <c r="M39" s="57">
        <v>0</v>
      </c>
      <c r="N39" s="55">
        <v>0</v>
      </c>
      <c r="O39" s="374">
        <v>0</v>
      </c>
      <c r="P39" s="57">
        <v>0</v>
      </c>
      <c r="Q39" s="55">
        <v>0</v>
      </c>
      <c r="R39" s="374">
        <v>0</v>
      </c>
      <c r="S39" s="52">
        <v>0</v>
      </c>
      <c r="T39" s="61"/>
      <c r="U39" s="374"/>
      <c r="V39" s="374"/>
      <c r="W39" s="47"/>
      <c r="X39" s="57">
        <f>K39+N39+Q39</f>
        <v>0</v>
      </c>
      <c r="Y39" s="55">
        <v>0</v>
      </c>
      <c r="Z39" s="374">
        <v>0</v>
      </c>
      <c r="AA39" s="52">
        <v>0</v>
      </c>
      <c r="AB39" s="55">
        <v>0</v>
      </c>
      <c r="AC39" s="374">
        <v>0</v>
      </c>
      <c r="AD39" s="52">
        <v>0</v>
      </c>
      <c r="AE39" s="55">
        <v>0</v>
      </c>
      <c r="AF39" s="374">
        <v>0</v>
      </c>
      <c r="AG39" s="52">
        <v>0</v>
      </c>
      <c r="AH39" s="61"/>
      <c r="AI39" s="49"/>
      <c r="AJ39" s="49"/>
      <c r="AK39" s="47"/>
      <c r="AL39" s="57">
        <f>Y39+AB39+AE39</f>
        <v>0</v>
      </c>
      <c r="AM39" s="55">
        <v>0</v>
      </c>
      <c r="AN39" s="374">
        <v>0</v>
      </c>
      <c r="AO39" s="52">
        <v>0</v>
      </c>
      <c r="AP39" s="55">
        <v>0</v>
      </c>
      <c r="AQ39" s="374">
        <v>0</v>
      </c>
      <c r="AR39" s="52">
        <v>0</v>
      </c>
      <c r="AS39" s="55">
        <v>0</v>
      </c>
      <c r="AT39" s="374">
        <v>0</v>
      </c>
      <c r="AU39" s="52">
        <v>0</v>
      </c>
      <c r="AV39" s="61"/>
      <c r="AW39" s="49"/>
      <c r="AX39" s="49"/>
      <c r="AY39" s="47"/>
      <c r="AZ39" s="57">
        <v>0</v>
      </c>
      <c r="BA39" s="55">
        <v>0</v>
      </c>
      <c r="BB39" s="374">
        <v>0</v>
      </c>
      <c r="BC39" s="52">
        <v>0</v>
      </c>
      <c r="BD39" s="55">
        <v>0</v>
      </c>
      <c r="BE39" s="374">
        <v>0</v>
      </c>
      <c r="BF39" s="374"/>
      <c r="BG39" s="52">
        <v>0</v>
      </c>
      <c r="BH39" s="55">
        <v>0</v>
      </c>
      <c r="BI39" s="374">
        <v>0</v>
      </c>
      <c r="BJ39" s="52">
        <v>0</v>
      </c>
      <c r="BK39" s="237"/>
      <c r="BL39" s="76">
        <f t="shared" si="5"/>
        <v>0</v>
      </c>
      <c r="BM39" s="120">
        <f t="shared" si="6"/>
        <v>0</v>
      </c>
      <c r="BN39" s="503"/>
      <c r="BO39" s="500"/>
    </row>
    <row r="40" spans="1:222" ht="18.75" customHeight="1">
      <c r="A40" s="526"/>
      <c r="B40" s="542"/>
      <c r="C40" s="533"/>
      <c r="D40" s="510"/>
      <c r="E40" s="220" t="s">
        <v>18</v>
      </c>
      <c r="F40" s="55">
        <f t="shared" si="8"/>
        <v>1338.8</v>
      </c>
      <c r="G40" s="374">
        <f>O40+AF40+AN40+AQ40+AT40+BB40+BE40+BI40</f>
        <v>335.7</v>
      </c>
      <c r="H40" s="52">
        <f>G40/F40*100</f>
        <v>25.074693755602034</v>
      </c>
      <c r="I40" s="179"/>
      <c r="J40" s="176"/>
      <c r="K40" s="55">
        <v>0</v>
      </c>
      <c r="L40" s="374">
        <v>0</v>
      </c>
      <c r="M40" s="57">
        <v>0</v>
      </c>
      <c r="N40" s="55">
        <v>25.3</v>
      </c>
      <c r="O40" s="374">
        <v>25.3</v>
      </c>
      <c r="P40" s="57">
        <v>100</v>
      </c>
      <c r="Q40" s="55">
        <v>0</v>
      </c>
      <c r="R40" s="374">
        <v>0</v>
      </c>
      <c r="S40" s="52">
        <v>0</v>
      </c>
      <c r="T40" s="61"/>
      <c r="U40" s="374"/>
      <c r="V40" s="374"/>
      <c r="W40" s="47"/>
      <c r="X40" s="57">
        <f>K40+N40+Q40</f>
        <v>25.3</v>
      </c>
      <c r="Y40" s="55">
        <v>0</v>
      </c>
      <c r="Z40" s="374">
        <v>0</v>
      </c>
      <c r="AA40" s="52">
        <v>0</v>
      </c>
      <c r="AB40" s="55">
        <v>0</v>
      </c>
      <c r="AC40" s="374">
        <v>0</v>
      </c>
      <c r="AD40" s="52">
        <v>0</v>
      </c>
      <c r="AE40" s="55">
        <v>795.1</v>
      </c>
      <c r="AF40" s="374">
        <v>29.5</v>
      </c>
      <c r="AG40" s="52">
        <f>AF40/AE40*100</f>
        <v>3.7102251289146015</v>
      </c>
      <c r="AH40" s="61"/>
      <c r="AI40" s="49"/>
      <c r="AJ40" s="49"/>
      <c r="AK40" s="47"/>
      <c r="AL40" s="57">
        <f>Y40+AB40+AE40</f>
        <v>795.1</v>
      </c>
      <c r="AM40" s="55">
        <v>0</v>
      </c>
      <c r="AN40" s="374">
        <v>76.2</v>
      </c>
      <c r="AO40" s="52">
        <v>100</v>
      </c>
      <c r="AP40" s="55">
        <v>0</v>
      </c>
      <c r="AQ40" s="374">
        <v>204.7</v>
      </c>
      <c r="AR40" s="52">
        <v>100</v>
      </c>
      <c r="AS40" s="55">
        <v>0</v>
      </c>
      <c r="AT40" s="374">
        <v>0</v>
      </c>
      <c r="AU40" s="52">
        <v>0</v>
      </c>
      <c r="AV40" s="61"/>
      <c r="AW40" s="49"/>
      <c r="AX40" s="49"/>
      <c r="AY40" s="47"/>
      <c r="AZ40" s="57">
        <f>AM40+AP40+AS40</f>
        <v>0</v>
      </c>
      <c r="BA40" s="55">
        <v>0</v>
      </c>
      <c r="BB40" s="374">
        <v>0</v>
      </c>
      <c r="BC40" s="52">
        <v>0</v>
      </c>
      <c r="BD40" s="55">
        <v>518.4</v>
      </c>
      <c r="BE40" s="374">
        <v>0</v>
      </c>
      <c r="BF40" s="374"/>
      <c r="BG40" s="52">
        <v>0</v>
      </c>
      <c r="BH40" s="55">
        <v>0</v>
      </c>
      <c r="BI40" s="374">
        <v>0</v>
      </c>
      <c r="BJ40" s="52">
        <v>0</v>
      </c>
      <c r="BK40" s="237"/>
      <c r="BL40" s="76">
        <f t="shared" si="5"/>
        <v>518.4</v>
      </c>
      <c r="BM40" s="120">
        <f t="shared" si="6"/>
        <v>518.4</v>
      </c>
      <c r="BN40" s="503"/>
      <c r="BO40" s="500"/>
    </row>
    <row r="41" spans="1:222" ht="25.5" customHeight="1" thickBot="1">
      <c r="A41" s="527"/>
      <c r="B41" s="543"/>
      <c r="C41" s="534"/>
      <c r="D41" s="561"/>
      <c r="E41" s="300" t="s">
        <v>96</v>
      </c>
      <c r="F41" s="71">
        <v>0</v>
      </c>
      <c r="G41" s="375">
        <v>0</v>
      </c>
      <c r="H41" s="397">
        <v>0</v>
      </c>
      <c r="I41" s="182"/>
      <c r="J41" s="183"/>
      <c r="K41" s="71">
        <v>0</v>
      </c>
      <c r="L41" s="375">
        <v>0</v>
      </c>
      <c r="M41" s="67">
        <v>0</v>
      </c>
      <c r="N41" s="71">
        <v>0</v>
      </c>
      <c r="O41" s="375">
        <v>0</v>
      </c>
      <c r="P41" s="67">
        <v>0</v>
      </c>
      <c r="Q41" s="71">
        <v>0</v>
      </c>
      <c r="R41" s="375">
        <v>0</v>
      </c>
      <c r="S41" s="54">
        <v>0</v>
      </c>
      <c r="T41" s="66"/>
      <c r="U41" s="375"/>
      <c r="V41" s="375"/>
      <c r="W41" s="140"/>
      <c r="X41" s="67"/>
      <c r="Y41" s="71">
        <v>0</v>
      </c>
      <c r="Z41" s="375">
        <v>0</v>
      </c>
      <c r="AA41" s="54">
        <v>0</v>
      </c>
      <c r="AB41" s="71">
        <v>0</v>
      </c>
      <c r="AC41" s="375">
        <v>0</v>
      </c>
      <c r="AD41" s="54">
        <v>0</v>
      </c>
      <c r="AE41" s="71">
        <v>0</v>
      </c>
      <c r="AF41" s="375">
        <v>0</v>
      </c>
      <c r="AG41" s="54">
        <v>0</v>
      </c>
      <c r="AH41" s="66"/>
      <c r="AI41" s="144"/>
      <c r="AJ41" s="144"/>
      <c r="AK41" s="140"/>
      <c r="AL41" s="67"/>
      <c r="AM41" s="71">
        <v>0</v>
      </c>
      <c r="AN41" s="375">
        <v>0</v>
      </c>
      <c r="AO41" s="54">
        <v>0</v>
      </c>
      <c r="AP41" s="71">
        <v>0</v>
      </c>
      <c r="AQ41" s="375">
        <v>0</v>
      </c>
      <c r="AR41" s="54">
        <v>0</v>
      </c>
      <c r="AS41" s="71">
        <v>0</v>
      </c>
      <c r="AT41" s="375">
        <v>0</v>
      </c>
      <c r="AU41" s="54">
        <v>0</v>
      </c>
      <c r="AV41" s="66"/>
      <c r="AW41" s="144"/>
      <c r="AX41" s="144"/>
      <c r="AY41" s="140"/>
      <c r="AZ41" s="67"/>
      <c r="BA41" s="71">
        <v>0</v>
      </c>
      <c r="BB41" s="375">
        <v>0</v>
      </c>
      <c r="BC41" s="54">
        <v>0</v>
      </c>
      <c r="BD41" s="71">
        <v>0</v>
      </c>
      <c r="BE41" s="375">
        <v>0</v>
      </c>
      <c r="BF41" s="375"/>
      <c r="BG41" s="54">
        <v>0</v>
      </c>
      <c r="BH41" s="71">
        <v>0</v>
      </c>
      <c r="BI41" s="375">
        <v>0</v>
      </c>
      <c r="BJ41" s="54">
        <v>0</v>
      </c>
      <c r="BK41" s="301"/>
      <c r="BL41" s="141"/>
      <c r="BM41" s="142"/>
      <c r="BN41" s="504"/>
      <c r="BO41" s="501"/>
    </row>
    <row r="42" spans="1:222" ht="27.75" customHeight="1" thickBot="1">
      <c r="A42" s="528"/>
      <c r="B42" s="544"/>
      <c r="C42" s="535"/>
      <c r="D42" s="562"/>
      <c r="E42" s="221" t="s">
        <v>53</v>
      </c>
      <c r="F42" s="56">
        <f t="shared" si="8"/>
        <v>390.4</v>
      </c>
      <c r="G42" s="50">
        <f>R42</f>
        <v>390.4</v>
      </c>
      <c r="H42" s="398">
        <v>100</v>
      </c>
      <c r="I42" s="260"/>
      <c r="J42" s="261"/>
      <c r="K42" s="56">
        <v>0</v>
      </c>
      <c r="L42" s="50">
        <v>0</v>
      </c>
      <c r="M42" s="58">
        <v>0</v>
      </c>
      <c r="N42" s="56">
        <v>0</v>
      </c>
      <c r="O42" s="50">
        <v>0</v>
      </c>
      <c r="P42" s="58">
        <v>0</v>
      </c>
      <c r="Q42" s="56">
        <v>390.4</v>
      </c>
      <c r="R42" s="50">
        <v>390.4</v>
      </c>
      <c r="S42" s="53">
        <v>100</v>
      </c>
      <c r="T42" s="62"/>
      <c r="U42" s="50"/>
      <c r="V42" s="50"/>
      <c r="W42" s="117"/>
      <c r="X42" s="58">
        <f>K42+N42+Q42</f>
        <v>390.4</v>
      </c>
      <c r="Y42" s="56">
        <v>0</v>
      </c>
      <c r="Z42" s="50">
        <v>0</v>
      </c>
      <c r="AA42" s="53">
        <v>0</v>
      </c>
      <c r="AB42" s="56">
        <v>0</v>
      </c>
      <c r="AC42" s="50">
        <v>0</v>
      </c>
      <c r="AD42" s="53">
        <v>0</v>
      </c>
      <c r="AE42" s="56">
        <v>0</v>
      </c>
      <c r="AF42" s="50">
        <v>0</v>
      </c>
      <c r="AG42" s="53">
        <v>0</v>
      </c>
      <c r="AH42" s="62"/>
      <c r="AI42" s="139"/>
      <c r="AJ42" s="139"/>
      <c r="AK42" s="117"/>
      <c r="AL42" s="58">
        <f>Y42+AB42+AE42</f>
        <v>0</v>
      </c>
      <c r="AM42" s="56">
        <v>0</v>
      </c>
      <c r="AN42" s="50">
        <v>0</v>
      </c>
      <c r="AO42" s="53">
        <v>0</v>
      </c>
      <c r="AP42" s="56">
        <v>0</v>
      </c>
      <c r="AQ42" s="50">
        <v>0</v>
      </c>
      <c r="AR42" s="53">
        <v>0</v>
      </c>
      <c r="AS42" s="56">
        <v>0</v>
      </c>
      <c r="AT42" s="50">
        <v>0</v>
      </c>
      <c r="AU42" s="53">
        <v>0</v>
      </c>
      <c r="AV42" s="62"/>
      <c r="AW42" s="139"/>
      <c r="AX42" s="139"/>
      <c r="AY42" s="117"/>
      <c r="AZ42" s="58">
        <f>AM42+AP42+AS42</f>
        <v>0</v>
      </c>
      <c r="BA42" s="56">
        <v>0</v>
      </c>
      <c r="BB42" s="50">
        <v>0</v>
      </c>
      <c r="BC42" s="53">
        <v>0</v>
      </c>
      <c r="BD42" s="56">
        <v>0</v>
      </c>
      <c r="BE42" s="50">
        <v>0</v>
      </c>
      <c r="BF42" s="50"/>
      <c r="BG42" s="53">
        <v>0</v>
      </c>
      <c r="BH42" s="56">
        <v>0</v>
      </c>
      <c r="BI42" s="50">
        <v>0</v>
      </c>
      <c r="BJ42" s="53">
        <v>0</v>
      </c>
      <c r="BK42" s="251"/>
      <c r="BL42" s="136">
        <f t="shared" si="5"/>
        <v>0</v>
      </c>
      <c r="BM42" s="137">
        <v>0</v>
      </c>
      <c r="BN42" s="447" t="s">
        <v>120</v>
      </c>
      <c r="BO42" s="448"/>
    </row>
    <row r="43" spans="1:222" ht="16.5" customHeight="1">
      <c r="A43" s="529" t="s">
        <v>61</v>
      </c>
      <c r="B43" s="496" t="s">
        <v>87</v>
      </c>
      <c r="C43" s="494" t="s">
        <v>131</v>
      </c>
      <c r="D43" s="509" t="s">
        <v>70</v>
      </c>
      <c r="E43" s="235" t="s">
        <v>38</v>
      </c>
      <c r="F43" s="64">
        <f t="shared" si="8"/>
        <v>76245.2</v>
      </c>
      <c r="G43" s="44">
        <f>G46</f>
        <v>49388.2</v>
      </c>
      <c r="H43" s="394">
        <f>H46</f>
        <v>67.360068303607363</v>
      </c>
      <c r="I43" s="178"/>
      <c r="J43" s="175"/>
      <c r="K43" s="64">
        <f t="shared" ref="K43:AP43" si="11">K45+K46</f>
        <v>90.9</v>
      </c>
      <c r="L43" s="44">
        <f t="shared" si="11"/>
        <v>0</v>
      </c>
      <c r="M43" s="63">
        <f t="shared" si="11"/>
        <v>0</v>
      </c>
      <c r="N43" s="64">
        <f t="shared" si="11"/>
        <v>4383.2</v>
      </c>
      <c r="O43" s="44">
        <f t="shared" si="11"/>
        <v>4346.5</v>
      </c>
      <c r="P43" s="63">
        <f t="shared" si="11"/>
        <v>99.162712173754343</v>
      </c>
      <c r="Q43" s="64">
        <f t="shared" si="11"/>
        <v>7161.3999999999987</v>
      </c>
      <c r="R43" s="44">
        <f t="shared" si="11"/>
        <v>7212.7</v>
      </c>
      <c r="S43" s="65">
        <f t="shared" si="11"/>
        <v>100.71634038037256</v>
      </c>
      <c r="T43" s="60">
        <f t="shared" si="11"/>
        <v>0</v>
      </c>
      <c r="U43" s="44">
        <f t="shared" si="11"/>
        <v>0</v>
      </c>
      <c r="V43" s="44">
        <f t="shared" si="11"/>
        <v>0</v>
      </c>
      <c r="W43" s="44">
        <f t="shared" si="11"/>
        <v>0</v>
      </c>
      <c r="X43" s="63">
        <f t="shared" si="11"/>
        <v>11635.499999999998</v>
      </c>
      <c r="Y43" s="64">
        <f t="shared" si="11"/>
        <v>5145</v>
      </c>
      <c r="Z43" s="44">
        <f t="shared" si="11"/>
        <v>4068.7</v>
      </c>
      <c r="AA43" s="65">
        <f t="shared" si="11"/>
        <v>79.08066083576287</v>
      </c>
      <c r="AB43" s="64">
        <f t="shared" si="11"/>
        <v>4609.3</v>
      </c>
      <c r="AC43" s="44">
        <f t="shared" si="11"/>
        <v>3140.3</v>
      </c>
      <c r="AD43" s="65">
        <f t="shared" si="11"/>
        <v>68.129650923133667</v>
      </c>
      <c r="AE43" s="64">
        <f t="shared" si="11"/>
        <v>6972.1</v>
      </c>
      <c r="AF43" s="44">
        <f t="shared" si="11"/>
        <v>6735.3</v>
      </c>
      <c r="AG43" s="65">
        <f t="shared" si="11"/>
        <v>96.603605800261036</v>
      </c>
      <c r="AH43" s="60">
        <f t="shared" si="11"/>
        <v>0</v>
      </c>
      <c r="AI43" s="44">
        <f t="shared" si="11"/>
        <v>0</v>
      </c>
      <c r="AJ43" s="44">
        <f t="shared" si="11"/>
        <v>0</v>
      </c>
      <c r="AK43" s="44">
        <f t="shared" si="11"/>
        <v>0</v>
      </c>
      <c r="AL43" s="63">
        <f t="shared" si="11"/>
        <v>16726.400000000001</v>
      </c>
      <c r="AM43" s="68">
        <f t="shared" si="11"/>
        <v>13934.7</v>
      </c>
      <c r="AN43" s="48">
        <f t="shared" si="11"/>
        <v>8618.9</v>
      </c>
      <c r="AO43" s="51">
        <f t="shared" si="11"/>
        <v>61.852067141739674</v>
      </c>
      <c r="AP43" s="68">
        <f t="shared" si="11"/>
        <v>7134.1</v>
      </c>
      <c r="AQ43" s="48">
        <f t="shared" ref="AQ43:BM43" si="12">AQ45+AQ46</f>
        <v>6241</v>
      </c>
      <c r="AR43" s="51">
        <f t="shared" si="12"/>
        <v>87.481252014970352</v>
      </c>
      <c r="AS43" s="68">
        <f t="shared" si="12"/>
        <v>9789.1</v>
      </c>
      <c r="AT43" s="48">
        <f t="shared" si="12"/>
        <v>9024.7999999999993</v>
      </c>
      <c r="AU43" s="51">
        <f>AT43/AS43*100</f>
        <v>92.192336374130406</v>
      </c>
      <c r="AV43" s="60">
        <f t="shared" si="12"/>
        <v>0</v>
      </c>
      <c r="AW43" s="44">
        <f t="shared" si="12"/>
        <v>0</v>
      </c>
      <c r="AX43" s="44">
        <f t="shared" si="12"/>
        <v>0</v>
      </c>
      <c r="AY43" s="44">
        <f t="shared" si="12"/>
        <v>0</v>
      </c>
      <c r="AZ43" s="63">
        <f t="shared" si="12"/>
        <v>30857.9</v>
      </c>
      <c r="BA43" s="64">
        <f t="shared" si="12"/>
        <v>4644.2</v>
      </c>
      <c r="BB43" s="44">
        <f t="shared" si="12"/>
        <v>0</v>
      </c>
      <c r="BC43" s="65">
        <f t="shared" si="12"/>
        <v>0</v>
      </c>
      <c r="BD43" s="64">
        <f t="shared" si="12"/>
        <v>9588.4</v>
      </c>
      <c r="BE43" s="44">
        <f t="shared" si="12"/>
        <v>0</v>
      </c>
      <c r="BF43" s="44">
        <f t="shared" si="12"/>
        <v>0</v>
      </c>
      <c r="BG43" s="65">
        <f t="shared" si="12"/>
        <v>0</v>
      </c>
      <c r="BH43" s="64">
        <f t="shared" si="12"/>
        <v>2792.7999999999997</v>
      </c>
      <c r="BI43" s="44">
        <f t="shared" si="12"/>
        <v>0</v>
      </c>
      <c r="BJ43" s="65">
        <f t="shared" si="12"/>
        <v>0</v>
      </c>
      <c r="BK43" s="60">
        <f t="shared" si="12"/>
        <v>0</v>
      </c>
      <c r="BL43" s="44">
        <f t="shared" si="12"/>
        <v>17025.400000000001</v>
      </c>
      <c r="BM43" s="65">
        <f t="shared" si="12"/>
        <v>17025.400000000001</v>
      </c>
      <c r="BN43" s="502" t="s">
        <v>159</v>
      </c>
      <c r="BO43" s="499" t="s">
        <v>166</v>
      </c>
    </row>
    <row r="44" spans="1:222" ht="16.5" customHeight="1" thickBot="1">
      <c r="A44" s="529"/>
      <c r="B44" s="496"/>
      <c r="C44" s="494"/>
      <c r="D44" s="509"/>
      <c r="E44" s="235" t="s">
        <v>95</v>
      </c>
      <c r="F44" s="64">
        <v>0</v>
      </c>
      <c r="G44" s="44">
        <v>0</v>
      </c>
      <c r="H44" s="394">
        <v>0</v>
      </c>
      <c r="I44" s="178"/>
      <c r="J44" s="175"/>
      <c r="K44" s="64">
        <v>0</v>
      </c>
      <c r="L44" s="44">
        <v>0</v>
      </c>
      <c r="M44" s="63">
        <v>0</v>
      </c>
      <c r="N44" s="64">
        <v>0</v>
      </c>
      <c r="O44" s="44">
        <v>0</v>
      </c>
      <c r="P44" s="63">
        <v>0</v>
      </c>
      <c r="Q44" s="64">
        <v>0</v>
      </c>
      <c r="R44" s="44">
        <v>0</v>
      </c>
      <c r="S44" s="65">
        <v>0</v>
      </c>
      <c r="T44" s="60"/>
      <c r="U44" s="44"/>
      <c r="V44" s="44"/>
      <c r="W44" s="44"/>
      <c r="X44" s="63"/>
      <c r="Y44" s="64">
        <v>0</v>
      </c>
      <c r="Z44" s="44">
        <v>0</v>
      </c>
      <c r="AA44" s="65">
        <v>0</v>
      </c>
      <c r="AB44" s="64">
        <v>0</v>
      </c>
      <c r="AC44" s="44">
        <v>0</v>
      </c>
      <c r="AD44" s="65">
        <v>0</v>
      </c>
      <c r="AE44" s="64">
        <v>0</v>
      </c>
      <c r="AF44" s="44">
        <v>0</v>
      </c>
      <c r="AG44" s="65">
        <v>0</v>
      </c>
      <c r="AH44" s="60"/>
      <c r="AI44" s="44"/>
      <c r="AJ44" s="44"/>
      <c r="AK44" s="44"/>
      <c r="AL44" s="63"/>
      <c r="AM44" s="64">
        <v>0</v>
      </c>
      <c r="AN44" s="44">
        <v>0</v>
      </c>
      <c r="AO44" s="65">
        <v>0</v>
      </c>
      <c r="AP44" s="64">
        <v>0</v>
      </c>
      <c r="AQ44" s="44">
        <v>0</v>
      </c>
      <c r="AR44" s="65">
        <v>0</v>
      </c>
      <c r="AS44" s="64">
        <v>0</v>
      </c>
      <c r="AT44" s="44">
        <v>0</v>
      </c>
      <c r="AU44" s="65">
        <v>0</v>
      </c>
      <c r="AV44" s="60"/>
      <c r="AW44" s="44"/>
      <c r="AX44" s="44"/>
      <c r="AY44" s="44"/>
      <c r="AZ44" s="63"/>
      <c r="BA44" s="64">
        <v>0</v>
      </c>
      <c r="BB44" s="44">
        <v>0</v>
      </c>
      <c r="BC44" s="65">
        <v>0</v>
      </c>
      <c r="BD44" s="64">
        <v>0</v>
      </c>
      <c r="BE44" s="44">
        <v>0</v>
      </c>
      <c r="BF44" s="44"/>
      <c r="BG44" s="65">
        <v>0</v>
      </c>
      <c r="BH44" s="64">
        <v>0</v>
      </c>
      <c r="BI44" s="44">
        <v>0</v>
      </c>
      <c r="BJ44" s="65">
        <v>0</v>
      </c>
      <c r="BK44" s="60"/>
      <c r="BL44" s="44"/>
      <c r="BM44" s="65"/>
      <c r="BN44" s="503"/>
      <c r="BO44" s="500"/>
    </row>
    <row r="45" spans="1:222" s="81" customFormat="1" ht="18.75" customHeight="1" thickBot="1">
      <c r="A45" s="529"/>
      <c r="B45" s="496"/>
      <c r="C45" s="494"/>
      <c r="D45" s="510"/>
      <c r="E45" s="220" t="s">
        <v>39</v>
      </c>
      <c r="F45" s="55">
        <f t="shared" si="8"/>
        <v>2925.5</v>
      </c>
      <c r="G45" s="374">
        <v>0</v>
      </c>
      <c r="H45" s="52">
        <v>0</v>
      </c>
      <c r="I45" s="179"/>
      <c r="J45" s="176"/>
      <c r="K45" s="55">
        <v>0</v>
      </c>
      <c r="L45" s="374">
        <v>0</v>
      </c>
      <c r="M45" s="57">
        <v>0</v>
      </c>
      <c r="N45" s="55">
        <v>0</v>
      </c>
      <c r="O45" s="374">
        <v>0</v>
      </c>
      <c r="P45" s="57">
        <v>0</v>
      </c>
      <c r="Q45" s="55">
        <v>0</v>
      </c>
      <c r="R45" s="374">
        <v>0</v>
      </c>
      <c r="S45" s="52">
        <v>0</v>
      </c>
      <c r="T45" s="61"/>
      <c r="U45" s="374"/>
      <c r="V45" s="374"/>
      <c r="W45" s="47"/>
      <c r="X45" s="57">
        <f>K45+N45+Q45</f>
        <v>0</v>
      </c>
      <c r="Y45" s="55">
        <v>0</v>
      </c>
      <c r="Z45" s="374">
        <v>0</v>
      </c>
      <c r="AA45" s="52">
        <v>0</v>
      </c>
      <c r="AB45" s="55">
        <v>0</v>
      </c>
      <c r="AC45" s="374">
        <v>0</v>
      </c>
      <c r="AD45" s="52">
        <v>0</v>
      </c>
      <c r="AE45" s="55">
        <v>0</v>
      </c>
      <c r="AF45" s="374">
        <v>0</v>
      </c>
      <c r="AG45" s="52">
        <v>0</v>
      </c>
      <c r="AH45" s="61"/>
      <c r="AI45" s="374"/>
      <c r="AJ45" s="374"/>
      <c r="AK45" s="47"/>
      <c r="AL45" s="57">
        <f>Y45+AB45+AE45</f>
        <v>0</v>
      </c>
      <c r="AM45" s="55">
        <v>0</v>
      </c>
      <c r="AN45" s="374">
        <v>0</v>
      </c>
      <c r="AO45" s="52">
        <v>0</v>
      </c>
      <c r="AP45" s="55">
        <v>0</v>
      </c>
      <c r="AQ45" s="374">
        <v>0</v>
      </c>
      <c r="AR45" s="52">
        <v>0</v>
      </c>
      <c r="AS45" s="55">
        <v>1542.6</v>
      </c>
      <c r="AT45" s="374">
        <v>0</v>
      </c>
      <c r="AU45" s="52">
        <v>0</v>
      </c>
      <c r="AV45" s="61"/>
      <c r="AW45" s="374"/>
      <c r="AX45" s="374"/>
      <c r="AY45" s="47"/>
      <c r="AZ45" s="57">
        <f>AM45+AP45+AS45</f>
        <v>1542.6</v>
      </c>
      <c r="BA45" s="55">
        <v>0</v>
      </c>
      <c r="BB45" s="374">
        <v>0</v>
      </c>
      <c r="BC45" s="52">
        <v>0</v>
      </c>
      <c r="BD45" s="55">
        <v>1382.9</v>
      </c>
      <c r="BE45" s="374">
        <v>0</v>
      </c>
      <c r="BF45" s="374"/>
      <c r="BG45" s="52">
        <v>0</v>
      </c>
      <c r="BH45" s="55">
        <v>0</v>
      </c>
      <c r="BI45" s="374">
        <v>0</v>
      </c>
      <c r="BJ45" s="52">
        <v>0</v>
      </c>
      <c r="BK45" s="237"/>
      <c r="BL45" s="76">
        <f t="shared" si="5"/>
        <v>1382.9</v>
      </c>
      <c r="BM45" s="120">
        <f>BD45</f>
        <v>1382.9</v>
      </c>
      <c r="BN45" s="503"/>
      <c r="BO45" s="500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2" customFormat="1" ht="53.25" customHeight="1" thickBot="1">
      <c r="A46" s="529"/>
      <c r="B46" s="496"/>
      <c r="C46" s="494"/>
      <c r="D46" s="510"/>
      <c r="E46" s="220" t="s">
        <v>18</v>
      </c>
      <c r="F46" s="55">
        <f t="shared" si="8"/>
        <v>73319.7</v>
      </c>
      <c r="G46" s="374">
        <f>L46+O46+R46+Z46+AC46+AF46+AN46+AQ46+AT46+BB46+BE46+BI46</f>
        <v>49388.2</v>
      </c>
      <c r="H46" s="52">
        <f>G46/F46*100</f>
        <v>67.360068303607363</v>
      </c>
      <c r="I46" s="179"/>
      <c r="J46" s="176"/>
      <c r="K46" s="55">
        <v>90.9</v>
      </c>
      <c r="L46" s="374">
        <v>0</v>
      </c>
      <c r="M46" s="57">
        <v>0</v>
      </c>
      <c r="N46" s="55">
        <v>4383.2</v>
      </c>
      <c r="O46" s="374">
        <v>4346.5</v>
      </c>
      <c r="P46" s="57">
        <f>O46/N46*100</f>
        <v>99.162712173754343</v>
      </c>
      <c r="Q46" s="55">
        <f>3313.2+5.7+3653.2+2179.7-135-1000-0.1-855.3</f>
        <v>7161.3999999999987</v>
      </c>
      <c r="R46" s="374">
        <v>7212.7</v>
      </c>
      <c r="S46" s="52">
        <f>R46/Q46*100</f>
        <v>100.71634038037256</v>
      </c>
      <c r="T46" s="61"/>
      <c r="U46" s="374"/>
      <c r="V46" s="374"/>
      <c r="W46" s="47"/>
      <c r="X46" s="57">
        <f>K46+N46+Q46</f>
        <v>11635.499999999998</v>
      </c>
      <c r="Y46" s="55">
        <f>6645-1500</f>
        <v>5145</v>
      </c>
      <c r="Z46" s="374">
        <v>4068.7</v>
      </c>
      <c r="AA46" s="52">
        <f>Z46/Y46*100</f>
        <v>79.08066083576287</v>
      </c>
      <c r="AB46" s="55">
        <f>5109.3-500</f>
        <v>4609.3</v>
      </c>
      <c r="AC46" s="374">
        <f>3140.3</f>
        <v>3140.3</v>
      </c>
      <c r="AD46" s="52">
        <f>AC46/AB46*100</f>
        <v>68.129650923133667</v>
      </c>
      <c r="AE46" s="55">
        <f>7209.5+3.1-2369.6+129.6+1500+500-0.5</f>
        <v>6972.1</v>
      </c>
      <c r="AF46" s="374">
        <f>6585.3+150</f>
        <v>6735.3</v>
      </c>
      <c r="AG46" s="52">
        <f>AF46/AE46*100</f>
        <v>96.603605800261036</v>
      </c>
      <c r="AH46" s="61"/>
      <c r="AI46" s="374"/>
      <c r="AJ46" s="374"/>
      <c r="AK46" s="47"/>
      <c r="AL46" s="57">
        <f>Y46+AB46+AE46</f>
        <v>16726.400000000001</v>
      </c>
      <c r="AM46" s="55">
        <f>13934.7</f>
        <v>13934.7</v>
      </c>
      <c r="AN46" s="374">
        <v>8618.9</v>
      </c>
      <c r="AO46" s="52">
        <f>AN46/AM46*100</f>
        <v>61.852067141739674</v>
      </c>
      <c r="AP46" s="55">
        <v>7134.1</v>
      </c>
      <c r="AQ46" s="374">
        <v>6241</v>
      </c>
      <c r="AR46" s="52">
        <f>AQ46/AP46*100</f>
        <v>87.481252014970352</v>
      </c>
      <c r="AS46" s="55">
        <f>6727.8-0.8+1780-1408+1000-1334.6+1482.1</f>
        <v>8246.5</v>
      </c>
      <c r="AT46" s="374">
        <v>9024.7999999999993</v>
      </c>
      <c r="AU46" s="52">
        <v>100</v>
      </c>
      <c r="AV46" s="61"/>
      <c r="AW46" s="374"/>
      <c r="AX46" s="374"/>
      <c r="AY46" s="47"/>
      <c r="AZ46" s="57">
        <f>AM46+AP46+AS46</f>
        <v>29315.300000000003</v>
      </c>
      <c r="BA46" s="55">
        <f>5770-1125.8</f>
        <v>4644.2</v>
      </c>
      <c r="BB46" s="374">
        <v>0</v>
      </c>
      <c r="BC46" s="52">
        <v>0</v>
      </c>
      <c r="BD46" s="55">
        <f>1542.1+25+6638.4</f>
        <v>8205.5</v>
      </c>
      <c r="BE46" s="374">
        <v>0</v>
      </c>
      <c r="BF46" s="374"/>
      <c r="BG46" s="52">
        <v>0</v>
      </c>
      <c r="BH46" s="55">
        <f>2645.6-8.1+0.1+155.2</f>
        <v>2792.7999999999997</v>
      </c>
      <c r="BI46" s="374">
        <v>0</v>
      </c>
      <c r="BJ46" s="52">
        <v>0</v>
      </c>
      <c r="BK46" s="237"/>
      <c r="BL46" s="76">
        <f t="shared" si="5"/>
        <v>15642.5</v>
      </c>
      <c r="BM46" s="120">
        <f t="shared" si="6"/>
        <v>15642.5</v>
      </c>
      <c r="BN46" s="503"/>
      <c r="BO46" s="500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178.5" customHeight="1" thickBot="1">
      <c r="A47" s="529"/>
      <c r="B47" s="496"/>
      <c r="C47" s="494"/>
      <c r="D47" s="372"/>
      <c r="E47" s="300" t="s">
        <v>96</v>
      </c>
      <c r="F47" s="71">
        <v>0</v>
      </c>
      <c r="G47" s="375">
        <v>0</v>
      </c>
      <c r="H47" s="54">
        <v>0</v>
      </c>
      <c r="I47" s="182"/>
      <c r="J47" s="183"/>
      <c r="K47" s="71">
        <v>0</v>
      </c>
      <c r="L47" s="375">
        <v>0</v>
      </c>
      <c r="M47" s="67">
        <v>0</v>
      </c>
      <c r="N47" s="71">
        <v>0</v>
      </c>
      <c r="O47" s="375">
        <v>0</v>
      </c>
      <c r="P47" s="67">
        <v>0</v>
      </c>
      <c r="Q47" s="71">
        <v>0</v>
      </c>
      <c r="R47" s="375">
        <v>0</v>
      </c>
      <c r="S47" s="54">
        <v>0</v>
      </c>
      <c r="T47" s="66"/>
      <c r="U47" s="375"/>
      <c r="V47" s="375"/>
      <c r="W47" s="140"/>
      <c r="X47" s="67"/>
      <c r="Y47" s="71">
        <v>0</v>
      </c>
      <c r="Z47" s="375">
        <v>0</v>
      </c>
      <c r="AA47" s="54">
        <v>0</v>
      </c>
      <c r="AB47" s="71">
        <v>0</v>
      </c>
      <c r="AC47" s="375">
        <v>0</v>
      </c>
      <c r="AD47" s="54">
        <v>0</v>
      </c>
      <c r="AE47" s="71">
        <v>0</v>
      </c>
      <c r="AF47" s="375">
        <v>0</v>
      </c>
      <c r="AG47" s="54">
        <v>0</v>
      </c>
      <c r="AH47" s="66"/>
      <c r="AI47" s="375"/>
      <c r="AJ47" s="375"/>
      <c r="AK47" s="140"/>
      <c r="AL47" s="67"/>
      <c r="AM47" s="71">
        <v>0</v>
      </c>
      <c r="AN47" s="375">
        <v>0</v>
      </c>
      <c r="AO47" s="54">
        <v>0</v>
      </c>
      <c r="AP47" s="71">
        <v>0</v>
      </c>
      <c r="AQ47" s="375">
        <v>0</v>
      </c>
      <c r="AR47" s="54">
        <v>0</v>
      </c>
      <c r="AS47" s="71">
        <v>0</v>
      </c>
      <c r="AT47" s="375">
        <v>0</v>
      </c>
      <c r="AU47" s="54">
        <v>0</v>
      </c>
      <c r="AV47" s="66"/>
      <c r="AW47" s="375"/>
      <c r="AX47" s="375"/>
      <c r="AY47" s="140"/>
      <c r="AZ47" s="67"/>
      <c r="BA47" s="71">
        <v>0</v>
      </c>
      <c r="BB47" s="375">
        <v>0</v>
      </c>
      <c r="BC47" s="54">
        <v>0</v>
      </c>
      <c r="BD47" s="71">
        <v>0</v>
      </c>
      <c r="BE47" s="375">
        <v>0</v>
      </c>
      <c r="BF47" s="375"/>
      <c r="BG47" s="54">
        <v>0</v>
      </c>
      <c r="BH47" s="71">
        <v>0</v>
      </c>
      <c r="BI47" s="375">
        <v>0</v>
      </c>
      <c r="BJ47" s="54">
        <v>0</v>
      </c>
      <c r="BK47" s="301"/>
      <c r="BL47" s="141"/>
      <c r="BM47" s="142"/>
      <c r="BN47" s="504"/>
      <c r="BO47" s="501"/>
    </row>
    <row r="48" spans="1:222" ht="60.75" customHeight="1" thickBot="1">
      <c r="A48" s="530"/>
      <c r="B48" s="497"/>
      <c r="C48" s="498"/>
      <c r="D48" s="386"/>
      <c r="E48" s="300" t="s">
        <v>53</v>
      </c>
      <c r="F48" s="71">
        <f>Q48</f>
        <v>149.6</v>
      </c>
      <c r="G48" s="375">
        <f>AC48</f>
        <v>149.6</v>
      </c>
      <c r="H48" s="54">
        <v>100</v>
      </c>
      <c r="I48" s="182"/>
      <c r="J48" s="183"/>
      <c r="K48" s="71">
        <v>0</v>
      </c>
      <c r="L48" s="375">
        <v>0</v>
      </c>
      <c r="M48" s="67">
        <v>0</v>
      </c>
      <c r="N48" s="71">
        <v>0</v>
      </c>
      <c r="O48" s="375">
        <v>0</v>
      </c>
      <c r="P48" s="67">
        <v>0</v>
      </c>
      <c r="Q48" s="71">
        <v>149.6</v>
      </c>
      <c r="R48" s="375">
        <v>0</v>
      </c>
      <c r="S48" s="54">
        <v>0</v>
      </c>
      <c r="T48" s="66"/>
      <c r="U48" s="375"/>
      <c r="V48" s="375"/>
      <c r="W48" s="140"/>
      <c r="X48" s="67">
        <f>Q48</f>
        <v>149.6</v>
      </c>
      <c r="Y48" s="71">
        <v>0</v>
      </c>
      <c r="Z48" s="375">
        <v>0</v>
      </c>
      <c r="AA48" s="54">
        <v>0</v>
      </c>
      <c r="AB48" s="71">
        <v>0</v>
      </c>
      <c r="AC48" s="375">
        <v>149.6</v>
      </c>
      <c r="AD48" s="54">
        <v>100</v>
      </c>
      <c r="AE48" s="71">
        <v>0</v>
      </c>
      <c r="AF48" s="375">
        <v>0</v>
      </c>
      <c r="AG48" s="54">
        <v>0</v>
      </c>
      <c r="AH48" s="66"/>
      <c r="AI48" s="375"/>
      <c r="AJ48" s="375"/>
      <c r="AK48" s="140"/>
      <c r="AL48" s="67">
        <v>0</v>
      </c>
      <c r="AM48" s="71">
        <v>0</v>
      </c>
      <c r="AN48" s="375">
        <v>0</v>
      </c>
      <c r="AO48" s="54">
        <v>0</v>
      </c>
      <c r="AP48" s="71">
        <v>0</v>
      </c>
      <c r="AQ48" s="375">
        <v>0</v>
      </c>
      <c r="AR48" s="54">
        <v>0</v>
      </c>
      <c r="AS48" s="71">
        <v>0</v>
      </c>
      <c r="AT48" s="375">
        <v>0</v>
      </c>
      <c r="AU48" s="54">
        <v>0</v>
      </c>
      <c r="AV48" s="66"/>
      <c r="AW48" s="375"/>
      <c r="AX48" s="375"/>
      <c r="AY48" s="140"/>
      <c r="AZ48" s="67">
        <v>0</v>
      </c>
      <c r="BA48" s="71">
        <v>0</v>
      </c>
      <c r="BB48" s="375">
        <v>0</v>
      </c>
      <c r="BC48" s="54">
        <v>0</v>
      </c>
      <c r="BD48" s="71">
        <v>0</v>
      </c>
      <c r="BE48" s="375">
        <v>0</v>
      </c>
      <c r="BF48" s="375"/>
      <c r="BG48" s="54">
        <v>0</v>
      </c>
      <c r="BH48" s="71">
        <v>0</v>
      </c>
      <c r="BI48" s="375">
        <v>0</v>
      </c>
      <c r="BJ48" s="54">
        <v>0</v>
      </c>
      <c r="BK48" s="251"/>
      <c r="BL48" s="136"/>
      <c r="BM48" s="137">
        <v>0</v>
      </c>
      <c r="BN48" s="449" t="s">
        <v>161</v>
      </c>
      <c r="BO48" s="448"/>
    </row>
    <row r="49" spans="1:67" ht="15.75" customHeight="1">
      <c r="A49" s="525" t="s">
        <v>62</v>
      </c>
      <c r="B49" s="546" t="s">
        <v>86</v>
      </c>
      <c r="C49" s="532" t="s">
        <v>101</v>
      </c>
      <c r="D49" s="509" t="s">
        <v>70</v>
      </c>
      <c r="E49" s="219" t="s">
        <v>38</v>
      </c>
      <c r="F49" s="68">
        <f t="shared" si="8"/>
        <v>39849.600000000006</v>
      </c>
      <c r="G49" s="48">
        <f>G52</f>
        <v>22007.399999999998</v>
      </c>
      <c r="H49" s="51">
        <f>H52</f>
        <v>55.226150325222825</v>
      </c>
      <c r="I49" s="262"/>
      <c r="J49" s="263"/>
      <c r="K49" s="68">
        <f>K51+K52</f>
        <v>0</v>
      </c>
      <c r="L49" s="48">
        <f t="shared" ref="L49:BM49" si="13">L51+L52</f>
        <v>0</v>
      </c>
      <c r="M49" s="51">
        <f t="shared" si="13"/>
        <v>0</v>
      </c>
      <c r="N49" s="68">
        <f t="shared" si="13"/>
        <v>8340.2999999999993</v>
      </c>
      <c r="O49" s="48">
        <f t="shared" si="13"/>
        <v>7843.3</v>
      </c>
      <c r="P49" s="51">
        <f t="shared" si="13"/>
        <v>94.040981739265987</v>
      </c>
      <c r="Q49" s="68">
        <f t="shared" si="13"/>
        <v>2377.3999999999996</v>
      </c>
      <c r="R49" s="48">
        <f t="shared" si="13"/>
        <v>2333.8000000000002</v>
      </c>
      <c r="S49" s="51">
        <f t="shared" si="13"/>
        <v>98.166063767140599</v>
      </c>
      <c r="T49" s="69">
        <f t="shared" si="13"/>
        <v>0</v>
      </c>
      <c r="U49" s="48">
        <f t="shared" si="13"/>
        <v>0</v>
      </c>
      <c r="V49" s="48">
        <f t="shared" si="13"/>
        <v>0</v>
      </c>
      <c r="W49" s="48">
        <f t="shared" si="13"/>
        <v>0</v>
      </c>
      <c r="X49" s="70">
        <f t="shared" si="13"/>
        <v>10717.699999999999</v>
      </c>
      <c r="Y49" s="68">
        <f t="shared" si="13"/>
        <v>4312.8</v>
      </c>
      <c r="Z49" s="48">
        <f t="shared" si="13"/>
        <v>4292.6000000000004</v>
      </c>
      <c r="AA49" s="51">
        <f t="shared" si="13"/>
        <v>99.531626785383054</v>
      </c>
      <c r="AB49" s="68">
        <f t="shared" si="13"/>
        <v>2121.4</v>
      </c>
      <c r="AC49" s="48">
        <f t="shared" si="13"/>
        <v>2064</v>
      </c>
      <c r="AD49" s="51">
        <f t="shared" si="13"/>
        <v>97.294239653059293</v>
      </c>
      <c r="AE49" s="69">
        <f t="shared" si="13"/>
        <v>2121.8000000000002</v>
      </c>
      <c r="AF49" s="48">
        <f t="shared" si="13"/>
        <v>1154.0999999999999</v>
      </c>
      <c r="AG49" s="48">
        <f t="shared" si="13"/>
        <v>54.392496936563283</v>
      </c>
      <c r="AH49" s="48">
        <f t="shared" si="13"/>
        <v>0</v>
      </c>
      <c r="AI49" s="48">
        <f t="shared" si="13"/>
        <v>0</v>
      </c>
      <c r="AJ49" s="48">
        <f t="shared" si="13"/>
        <v>0</v>
      </c>
      <c r="AK49" s="48">
        <f t="shared" si="13"/>
        <v>0</v>
      </c>
      <c r="AL49" s="70">
        <f t="shared" si="13"/>
        <v>8556</v>
      </c>
      <c r="AM49" s="68">
        <f t="shared" si="13"/>
        <v>2129</v>
      </c>
      <c r="AN49" s="48">
        <f t="shared" si="13"/>
        <v>1402.3</v>
      </c>
      <c r="AO49" s="51">
        <f t="shared" si="13"/>
        <v>65.86660403945514</v>
      </c>
      <c r="AP49" s="69">
        <f t="shared" si="13"/>
        <v>1888.4</v>
      </c>
      <c r="AQ49" s="48">
        <f t="shared" si="13"/>
        <v>825</v>
      </c>
      <c r="AR49" s="70">
        <f t="shared" si="13"/>
        <v>43.687778013132814</v>
      </c>
      <c r="AS49" s="68">
        <f t="shared" si="13"/>
        <v>1960.6999999999998</v>
      </c>
      <c r="AT49" s="48">
        <f t="shared" si="13"/>
        <v>2092.3000000000002</v>
      </c>
      <c r="AU49" s="51">
        <f t="shared" si="13"/>
        <v>100</v>
      </c>
      <c r="AV49" s="69">
        <f t="shared" si="13"/>
        <v>0</v>
      </c>
      <c r="AW49" s="48">
        <f t="shared" si="13"/>
        <v>0</v>
      </c>
      <c r="AX49" s="48">
        <f t="shared" si="13"/>
        <v>0</v>
      </c>
      <c r="AY49" s="48">
        <f t="shared" si="13"/>
        <v>0</v>
      </c>
      <c r="AZ49" s="48">
        <f t="shared" si="13"/>
        <v>5978.1</v>
      </c>
      <c r="BA49" s="48">
        <f t="shared" si="13"/>
        <v>1621.4</v>
      </c>
      <c r="BB49" s="48">
        <f t="shared" si="13"/>
        <v>0</v>
      </c>
      <c r="BC49" s="70">
        <f t="shared" si="13"/>
        <v>0</v>
      </c>
      <c r="BD49" s="68">
        <f t="shared" si="13"/>
        <v>3387.7000000000003</v>
      </c>
      <c r="BE49" s="48">
        <f t="shared" si="13"/>
        <v>0</v>
      </c>
      <c r="BF49" s="48">
        <f t="shared" si="13"/>
        <v>0</v>
      </c>
      <c r="BG49" s="51">
        <f t="shared" si="13"/>
        <v>0</v>
      </c>
      <c r="BH49" s="69">
        <f t="shared" si="13"/>
        <v>9588.7000000000007</v>
      </c>
      <c r="BI49" s="48">
        <f t="shared" si="13"/>
        <v>0</v>
      </c>
      <c r="BJ49" s="51">
        <f t="shared" si="13"/>
        <v>0</v>
      </c>
      <c r="BK49" s="60">
        <f t="shared" si="13"/>
        <v>0</v>
      </c>
      <c r="BL49" s="44">
        <f t="shared" si="13"/>
        <v>14597.800000000001</v>
      </c>
      <c r="BM49" s="65">
        <f t="shared" si="13"/>
        <v>14597.800000000001</v>
      </c>
      <c r="BN49" s="502" t="s">
        <v>146</v>
      </c>
      <c r="BO49" s="499" t="s">
        <v>147</v>
      </c>
    </row>
    <row r="50" spans="1:67" ht="15.75" customHeight="1">
      <c r="A50" s="525"/>
      <c r="B50" s="546"/>
      <c r="C50" s="532"/>
      <c r="D50" s="509"/>
      <c r="E50" s="235" t="s">
        <v>95</v>
      </c>
      <c r="F50" s="55">
        <f>K50+N50+Q50+Y50+AB50+AE50+AM50+AP50+AS50+BA50+BD50+BH50</f>
        <v>0</v>
      </c>
      <c r="G50" s="374">
        <v>0</v>
      </c>
      <c r="H50" s="52">
        <v>0</v>
      </c>
      <c r="I50" s="179"/>
      <c r="J50" s="176"/>
      <c r="K50" s="55">
        <v>0</v>
      </c>
      <c r="L50" s="374">
        <v>0</v>
      </c>
      <c r="M50" s="52">
        <v>0</v>
      </c>
      <c r="N50" s="55">
        <v>0</v>
      </c>
      <c r="O50" s="374">
        <v>0</v>
      </c>
      <c r="P50" s="52">
        <v>0</v>
      </c>
      <c r="Q50" s="55">
        <v>0</v>
      </c>
      <c r="R50" s="374">
        <v>0</v>
      </c>
      <c r="S50" s="52">
        <v>0</v>
      </c>
      <c r="T50" s="61"/>
      <c r="U50" s="374"/>
      <c r="V50" s="374"/>
      <c r="W50" s="47"/>
      <c r="X50" s="57">
        <f>K50+N50+Q50</f>
        <v>0</v>
      </c>
      <c r="Y50" s="55">
        <v>0</v>
      </c>
      <c r="Z50" s="374">
        <v>0</v>
      </c>
      <c r="AA50" s="52">
        <v>0</v>
      </c>
      <c r="AB50" s="55">
        <v>0</v>
      </c>
      <c r="AC50" s="374">
        <v>0</v>
      </c>
      <c r="AD50" s="52">
        <v>0</v>
      </c>
      <c r="AE50" s="61">
        <v>0</v>
      </c>
      <c r="AF50" s="374">
        <v>0</v>
      </c>
      <c r="AG50" s="374">
        <v>0</v>
      </c>
      <c r="AH50" s="374"/>
      <c r="AI50" s="49"/>
      <c r="AJ50" s="49"/>
      <c r="AK50" s="47"/>
      <c r="AL50" s="57">
        <f>Y50+AB50+AE50</f>
        <v>0</v>
      </c>
      <c r="AM50" s="55">
        <v>0</v>
      </c>
      <c r="AN50" s="374">
        <v>0</v>
      </c>
      <c r="AO50" s="52">
        <v>0</v>
      </c>
      <c r="AP50" s="61">
        <v>0</v>
      </c>
      <c r="AQ50" s="374">
        <v>0</v>
      </c>
      <c r="AR50" s="57">
        <v>0</v>
      </c>
      <c r="AS50" s="55">
        <v>0</v>
      </c>
      <c r="AT50" s="374">
        <v>0</v>
      </c>
      <c r="AU50" s="52">
        <v>0</v>
      </c>
      <c r="AV50" s="61"/>
      <c r="AW50" s="49"/>
      <c r="AX50" s="49"/>
      <c r="AY50" s="47"/>
      <c r="AZ50" s="374">
        <v>0</v>
      </c>
      <c r="BA50" s="374">
        <v>0</v>
      </c>
      <c r="BB50" s="374">
        <v>0</v>
      </c>
      <c r="BC50" s="57">
        <v>0</v>
      </c>
      <c r="BD50" s="55">
        <v>0</v>
      </c>
      <c r="BE50" s="374">
        <v>0</v>
      </c>
      <c r="BF50" s="374"/>
      <c r="BG50" s="52">
        <v>0</v>
      </c>
      <c r="BH50" s="61">
        <v>0</v>
      </c>
      <c r="BI50" s="374">
        <v>0</v>
      </c>
      <c r="BJ50" s="52">
        <v>0</v>
      </c>
      <c r="BK50" s="60"/>
      <c r="BL50" s="44"/>
      <c r="BM50" s="65"/>
      <c r="BN50" s="503"/>
      <c r="BO50" s="500"/>
    </row>
    <row r="51" spans="1:67" ht="22.5" customHeight="1">
      <c r="A51" s="526"/>
      <c r="B51" s="547"/>
      <c r="C51" s="533"/>
      <c r="D51" s="510"/>
      <c r="E51" s="220" t="s">
        <v>39</v>
      </c>
      <c r="F51" s="55">
        <f t="shared" si="8"/>
        <v>0</v>
      </c>
      <c r="G51" s="374">
        <v>0</v>
      </c>
      <c r="H51" s="52">
        <v>0</v>
      </c>
      <c r="I51" s="179"/>
      <c r="J51" s="176"/>
      <c r="K51" s="55">
        <v>0</v>
      </c>
      <c r="L51" s="374">
        <v>0</v>
      </c>
      <c r="M51" s="52">
        <v>0</v>
      </c>
      <c r="N51" s="55">
        <v>0</v>
      </c>
      <c r="O51" s="374">
        <v>0</v>
      </c>
      <c r="P51" s="52">
        <v>0</v>
      </c>
      <c r="Q51" s="55">
        <v>0</v>
      </c>
      <c r="R51" s="374">
        <v>0</v>
      </c>
      <c r="S51" s="52">
        <v>0</v>
      </c>
      <c r="T51" s="61"/>
      <c r="U51" s="374"/>
      <c r="V51" s="374"/>
      <c r="W51" s="47"/>
      <c r="X51" s="57">
        <f>K51+N51+Q51</f>
        <v>0</v>
      </c>
      <c r="Y51" s="55">
        <v>0</v>
      </c>
      <c r="Z51" s="374">
        <v>0</v>
      </c>
      <c r="AA51" s="52">
        <v>0</v>
      </c>
      <c r="AB51" s="55">
        <v>0</v>
      </c>
      <c r="AC51" s="374">
        <v>0</v>
      </c>
      <c r="AD51" s="52">
        <v>0</v>
      </c>
      <c r="AE51" s="61">
        <v>0</v>
      </c>
      <c r="AF51" s="374">
        <v>0</v>
      </c>
      <c r="AG51" s="374">
        <v>0</v>
      </c>
      <c r="AH51" s="374"/>
      <c r="AI51" s="49"/>
      <c r="AJ51" s="49"/>
      <c r="AK51" s="47"/>
      <c r="AL51" s="57">
        <f>Y51+AB51+AE51</f>
        <v>0</v>
      </c>
      <c r="AM51" s="55">
        <v>0</v>
      </c>
      <c r="AN51" s="374">
        <v>0</v>
      </c>
      <c r="AO51" s="52">
        <v>0</v>
      </c>
      <c r="AP51" s="61">
        <v>0</v>
      </c>
      <c r="AQ51" s="374">
        <v>0</v>
      </c>
      <c r="AR51" s="57">
        <v>0</v>
      </c>
      <c r="AS51" s="55">
        <v>0</v>
      </c>
      <c r="AT51" s="374">
        <v>0</v>
      </c>
      <c r="AU51" s="52">
        <v>0</v>
      </c>
      <c r="AV51" s="61"/>
      <c r="AW51" s="49"/>
      <c r="AX51" s="49"/>
      <c r="AY51" s="47"/>
      <c r="AZ51" s="374">
        <v>0</v>
      </c>
      <c r="BA51" s="374">
        <v>0</v>
      </c>
      <c r="BB51" s="374">
        <v>0</v>
      </c>
      <c r="BC51" s="57">
        <v>0</v>
      </c>
      <c r="BD51" s="55">
        <v>0</v>
      </c>
      <c r="BE51" s="374">
        <v>0</v>
      </c>
      <c r="BF51" s="374"/>
      <c r="BG51" s="52">
        <v>0</v>
      </c>
      <c r="BH51" s="61">
        <v>0</v>
      </c>
      <c r="BI51" s="374">
        <v>0</v>
      </c>
      <c r="BJ51" s="52">
        <v>0</v>
      </c>
      <c r="BK51" s="237"/>
      <c r="BL51" s="76">
        <f t="shared" si="5"/>
        <v>0</v>
      </c>
      <c r="BM51" s="120">
        <f t="shared" si="6"/>
        <v>0</v>
      </c>
      <c r="BN51" s="503"/>
      <c r="BO51" s="500"/>
    </row>
    <row r="52" spans="1:67" ht="18" customHeight="1" thickBot="1">
      <c r="A52" s="527"/>
      <c r="B52" s="548"/>
      <c r="C52" s="534"/>
      <c r="D52" s="561"/>
      <c r="E52" s="300" t="s">
        <v>18</v>
      </c>
      <c r="F52" s="55">
        <f t="shared" si="8"/>
        <v>39849.600000000006</v>
      </c>
      <c r="G52" s="374">
        <f>O52+R52+Z52+AC52+AF52+AN52+AQ52+AT52+BB52+BE52+BI52</f>
        <v>22007.399999999998</v>
      </c>
      <c r="H52" s="52">
        <f>G52/F52*100</f>
        <v>55.226150325222825</v>
      </c>
      <c r="I52" s="179"/>
      <c r="J52" s="176"/>
      <c r="K52" s="55">
        <v>0</v>
      </c>
      <c r="L52" s="374">
        <v>0</v>
      </c>
      <c r="M52" s="52">
        <v>0</v>
      </c>
      <c r="N52" s="55">
        <f>4475.3+2500+1365</f>
        <v>8340.2999999999993</v>
      </c>
      <c r="O52" s="374">
        <v>7843.3</v>
      </c>
      <c r="P52" s="52">
        <f>O52/N52*100</f>
        <v>94.040981739265987</v>
      </c>
      <c r="Q52" s="55">
        <f>3577.4+1300-2500</f>
        <v>2377.3999999999996</v>
      </c>
      <c r="R52" s="374">
        <v>2333.8000000000002</v>
      </c>
      <c r="S52" s="52">
        <f>R52/Q52*100</f>
        <v>98.166063767140599</v>
      </c>
      <c r="T52" s="61"/>
      <c r="U52" s="374"/>
      <c r="V52" s="374"/>
      <c r="W52" s="47"/>
      <c r="X52" s="57">
        <f>K52+N52+Q52</f>
        <v>10717.699999999999</v>
      </c>
      <c r="Y52" s="55">
        <v>4312.8</v>
      </c>
      <c r="Z52" s="374">
        <v>4292.6000000000004</v>
      </c>
      <c r="AA52" s="52">
        <f>Z52/Y52*100</f>
        <v>99.531626785383054</v>
      </c>
      <c r="AB52" s="55">
        <v>2121.4</v>
      </c>
      <c r="AC52" s="374">
        <v>2064</v>
      </c>
      <c r="AD52" s="52">
        <f>AC52/AB52*100</f>
        <v>97.294239653059293</v>
      </c>
      <c r="AE52" s="61">
        <f>2190.3+231.5-300</f>
        <v>2121.8000000000002</v>
      </c>
      <c r="AF52" s="374">
        <v>1154.0999999999999</v>
      </c>
      <c r="AG52" s="374">
        <f>AF52/AE52*100</f>
        <v>54.392496936563283</v>
      </c>
      <c r="AH52" s="374"/>
      <c r="AI52" s="374"/>
      <c r="AJ52" s="374"/>
      <c r="AK52" s="47"/>
      <c r="AL52" s="57">
        <f>Y52+AB52+AE52</f>
        <v>8556</v>
      </c>
      <c r="AM52" s="55">
        <v>2129</v>
      </c>
      <c r="AN52" s="374">
        <v>1402.3</v>
      </c>
      <c r="AO52" s="52">
        <f>AN52/AM52*100</f>
        <v>65.86660403945514</v>
      </c>
      <c r="AP52" s="61">
        <v>1888.4</v>
      </c>
      <c r="AQ52" s="374">
        <v>825</v>
      </c>
      <c r="AR52" s="57">
        <f>AQ52/AP52*100</f>
        <v>43.687778013132814</v>
      </c>
      <c r="AS52" s="55">
        <f>2192.2-231.5</f>
        <v>1960.6999999999998</v>
      </c>
      <c r="AT52" s="374">
        <v>2092.3000000000002</v>
      </c>
      <c r="AU52" s="52">
        <v>100</v>
      </c>
      <c r="AV52" s="61"/>
      <c r="AW52" s="374"/>
      <c r="AX52" s="374"/>
      <c r="AY52" s="47"/>
      <c r="AZ52" s="374">
        <f>AM52+AP52+AS52</f>
        <v>5978.1</v>
      </c>
      <c r="BA52" s="374">
        <f>2921.4-1300</f>
        <v>1621.4</v>
      </c>
      <c r="BB52" s="374">
        <v>0</v>
      </c>
      <c r="BC52" s="57">
        <v>0</v>
      </c>
      <c r="BD52" s="55">
        <f>3212.8+174.9</f>
        <v>3387.7000000000003</v>
      </c>
      <c r="BE52" s="374">
        <v>0</v>
      </c>
      <c r="BF52" s="374"/>
      <c r="BG52" s="52">
        <v>0</v>
      </c>
      <c r="BH52" s="61">
        <v>9588.7000000000007</v>
      </c>
      <c r="BI52" s="374">
        <v>0</v>
      </c>
      <c r="BJ52" s="52">
        <v>0</v>
      </c>
      <c r="BK52" s="251"/>
      <c r="BL52" s="136">
        <f t="shared" si="5"/>
        <v>14597.800000000001</v>
      </c>
      <c r="BM52" s="137">
        <f t="shared" si="6"/>
        <v>14597.800000000001</v>
      </c>
      <c r="BN52" s="503"/>
      <c r="BO52" s="500"/>
    </row>
    <row r="53" spans="1:67" ht="30" customHeight="1" thickBot="1">
      <c r="A53" s="370"/>
      <c r="B53" s="286"/>
      <c r="C53" s="371"/>
      <c r="D53" s="296"/>
      <c r="E53" s="221" t="s">
        <v>96</v>
      </c>
      <c r="F53" s="56">
        <f>K53+N53+Q53+Y53+AB53+AE53+AM53+AP53+AS53+BA53+BD53+BH53</f>
        <v>0</v>
      </c>
      <c r="G53" s="50">
        <v>0</v>
      </c>
      <c r="H53" s="53">
        <v>0</v>
      </c>
      <c r="I53" s="260"/>
      <c r="J53" s="261"/>
      <c r="K53" s="56">
        <v>0</v>
      </c>
      <c r="L53" s="50">
        <v>0</v>
      </c>
      <c r="M53" s="53">
        <v>0</v>
      </c>
      <c r="N53" s="56">
        <v>0</v>
      </c>
      <c r="O53" s="50">
        <v>0</v>
      </c>
      <c r="P53" s="53">
        <v>0</v>
      </c>
      <c r="Q53" s="56">
        <v>0</v>
      </c>
      <c r="R53" s="50">
        <v>0</v>
      </c>
      <c r="S53" s="53">
        <v>0</v>
      </c>
      <c r="T53" s="62"/>
      <c r="U53" s="50"/>
      <c r="V53" s="50"/>
      <c r="W53" s="117"/>
      <c r="X53" s="58">
        <f>K53+N53+Q53</f>
        <v>0</v>
      </c>
      <c r="Y53" s="56">
        <v>0</v>
      </c>
      <c r="Z53" s="50">
        <v>0</v>
      </c>
      <c r="AA53" s="53">
        <v>0</v>
      </c>
      <c r="AB53" s="56">
        <v>0</v>
      </c>
      <c r="AC53" s="50">
        <v>0</v>
      </c>
      <c r="AD53" s="53">
        <v>0</v>
      </c>
      <c r="AE53" s="62">
        <v>0</v>
      </c>
      <c r="AF53" s="50">
        <v>0</v>
      </c>
      <c r="AG53" s="50">
        <v>0</v>
      </c>
      <c r="AH53" s="50"/>
      <c r="AI53" s="139"/>
      <c r="AJ53" s="139"/>
      <c r="AK53" s="117"/>
      <c r="AL53" s="58">
        <f>Y53+AB53+AE53</f>
        <v>0</v>
      </c>
      <c r="AM53" s="56">
        <v>0</v>
      </c>
      <c r="AN53" s="50">
        <v>0</v>
      </c>
      <c r="AO53" s="53">
        <v>0</v>
      </c>
      <c r="AP53" s="62">
        <v>0</v>
      </c>
      <c r="AQ53" s="50">
        <v>0</v>
      </c>
      <c r="AR53" s="58">
        <v>0</v>
      </c>
      <c r="AS53" s="56">
        <v>0</v>
      </c>
      <c r="AT53" s="50">
        <v>0</v>
      </c>
      <c r="AU53" s="53">
        <v>0</v>
      </c>
      <c r="AV53" s="62"/>
      <c r="AW53" s="139"/>
      <c r="AX53" s="139"/>
      <c r="AY53" s="117"/>
      <c r="AZ53" s="50">
        <v>0</v>
      </c>
      <c r="BA53" s="50">
        <v>0</v>
      </c>
      <c r="BB53" s="50">
        <v>0</v>
      </c>
      <c r="BC53" s="58">
        <v>0</v>
      </c>
      <c r="BD53" s="56">
        <v>0</v>
      </c>
      <c r="BE53" s="50">
        <v>0</v>
      </c>
      <c r="BF53" s="50"/>
      <c r="BG53" s="53">
        <v>0</v>
      </c>
      <c r="BH53" s="62">
        <v>0</v>
      </c>
      <c r="BI53" s="50">
        <v>0</v>
      </c>
      <c r="BJ53" s="53">
        <v>0</v>
      </c>
      <c r="BK53" s="304"/>
      <c r="BL53" s="294"/>
      <c r="BM53" s="295"/>
      <c r="BN53" s="504"/>
      <c r="BO53" s="501"/>
    </row>
    <row r="54" spans="1:67" ht="12.75" customHeight="1">
      <c r="A54" s="559" t="s">
        <v>63</v>
      </c>
      <c r="B54" s="495" t="s">
        <v>85</v>
      </c>
      <c r="C54" s="493" t="s">
        <v>101</v>
      </c>
      <c r="D54" s="508" t="s">
        <v>70</v>
      </c>
      <c r="E54" s="235" t="s">
        <v>38</v>
      </c>
      <c r="F54" s="68">
        <f t="shared" si="8"/>
        <v>1173.2</v>
      </c>
      <c r="G54" s="48">
        <f>G56</f>
        <v>434.4</v>
      </c>
      <c r="H54" s="396">
        <f>H56</f>
        <v>37.026934878963516</v>
      </c>
      <c r="I54" s="262"/>
      <c r="J54" s="263"/>
      <c r="K54" s="68">
        <f>K56+K57</f>
        <v>0</v>
      </c>
      <c r="L54" s="48">
        <f t="shared" ref="L54:BJ54" si="14">L56+L57</f>
        <v>0</v>
      </c>
      <c r="M54" s="51">
        <f t="shared" si="14"/>
        <v>0</v>
      </c>
      <c r="N54" s="68">
        <f t="shared" si="14"/>
        <v>150</v>
      </c>
      <c r="O54" s="48">
        <f t="shared" si="14"/>
        <v>0</v>
      </c>
      <c r="P54" s="51">
        <f t="shared" si="14"/>
        <v>0</v>
      </c>
      <c r="Q54" s="68">
        <f t="shared" si="14"/>
        <v>150</v>
      </c>
      <c r="R54" s="48">
        <f t="shared" si="14"/>
        <v>115.8</v>
      </c>
      <c r="S54" s="51">
        <f t="shared" si="14"/>
        <v>77.2</v>
      </c>
      <c r="T54" s="69">
        <f t="shared" si="14"/>
        <v>0</v>
      </c>
      <c r="U54" s="48">
        <f t="shared" si="14"/>
        <v>0</v>
      </c>
      <c r="V54" s="48">
        <f t="shared" si="14"/>
        <v>0</v>
      </c>
      <c r="W54" s="48">
        <f t="shared" si="14"/>
        <v>0</v>
      </c>
      <c r="X54" s="70">
        <f t="shared" si="14"/>
        <v>300</v>
      </c>
      <c r="Y54" s="68">
        <f t="shared" si="14"/>
        <v>150</v>
      </c>
      <c r="Z54" s="48">
        <f t="shared" si="14"/>
        <v>0</v>
      </c>
      <c r="AA54" s="51">
        <f t="shared" si="14"/>
        <v>0</v>
      </c>
      <c r="AB54" s="68">
        <f t="shared" si="14"/>
        <v>150</v>
      </c>
      <c r="AC54" s="48">
        <f t="shared" si="14"/>
        <v>0</v>
      </c>
      <c r="AD54" s="51">
        <f t="shared" si="14"/>
        <v>0</v>
      </c>
      <c r="AE54" s="69">
        <f t="shared" si="14"/>
        <v>150</v>
      </c>
      <c r="AF54" s="48">
        <f t="shared" si="14"/>
        <v>0</v>
      </c>
      <c r="AG54" s="48">
        <f t="shared" si="14"/>
        <v>0</v>
      </c>
      <c r="AH54" s="48">
        <f t="shared" si="14"/>
        <v>0</v>
      </c>
      <c r="AI54" s="48">
        <f t="shared" si="14"/>
        <v>0</v>
      </c>
      <c r="AJ54" s="48">
        <f t="shared" si="14"/>
        <v>0</v>
      </c>
      <c r="AK54" s="48">
        <f t="shared" si="14"/>
        <v>0</v>
      </c>
      <c r="AL54" s="70">
        <f t="shared" si="14"/>
        <v>450</v>
      </c>
      <c r="AM54" s="68">
        <f t="shared" si="14"/>
        <v>150</v>
      </c>
      <c r="AN54" s="48">
        <f t="shared" si="14"/>
        <v>0</v>
      </c>
      <c r="AO54" s="51">
        <f t="shared" si="14"/>
        <v>0</v>
      </c>
      <c r="AP54" s="69">
        <f t="shared" si="14"/>
        <v>150</v>
      </c>
      <c r="AQ54" s="48">
        <f t="shared" si="14"/>
        <v>260.7</v>
      </c>
      <c r="AR54" s="70">
        <f t="shared" si="14"/>
        <v>100</v>
      </c>
      <c r="AS54" s="68">
        <f t="shared" si="14"/>
        <v>123.2</v>
      </c>
      <c r="AT54" s="48">
        <f t="shared" si="14"/>
        <v>57.9</v>
      </c>
      <c r="AU54" s="51">
        <f t="shared" si="14"/>
        <v>46.996753246753244</v>
      </c>
      <c r="AV54" s="69">
        <f t="shared" si="14"/>
        <v>0</v>
      </c>
      <c r="AW54" s="48">
        <f t="shared" si="14"/>
        <v>0</v>
      </c>
      <c r="AX54" s="48">
        <f t="shared" si="14"/>
        <v>0</v>
      </c>
      <c r="AY54" s="48">
        <f t="shared" si="14"/>
        <v>0</v>
      </c>
      <c r="AZ54" s="48">
        <f t="shared" si="14"/>
        <v>423.2</v>
      </c>
      <c r="BA54" s="48">
        <f t="shared" si="14"/>
        <v>0</v>
      </c>
      <c r="BB54" s="48">
        <f t="shared" si="14"/>
        <v>0</v>
      </c>
      <c r="BC54" s="70">
        <f t="shared" si="14"/>
        <v>0</v>
      </c>
      <c r="BD54" s="68">
        <f t="shared" si="14"/>
        <v>0</v>
      </c>
      <c r="BE54" s="48">
        <f t="shared" si="14"/>
        <v>0</v>
      </c>
      <c r="BF54" s="48">
        <f t="shared" si="14"/>
        <v>0</v>
      </c>
      <c r="BG54" s="51">
        <f t="shared" si="14"/>
        <v>0</v>
      </c>
      <c r="BH54" s="69">
        <f t="shared" si="14"/>
        <v>0</v>
      </c>
      <c r="BI54" s="48">
        <f t="shared" si="14"/>
        <v>0</v>
      </c>
      <c r="BJ54" s="51">
        <f t="shared" si="14"/>
        <v>0</v>
      </c>
      <c r="BK54" s="305">
        <f>AW54+BB54+BE54+BI54</f>
        <v>0</v>
      </c>
      <c r="BL54" s="134">
        <f t="shared" si="5"/>
        <v>0</v>
      </c>
      <c r="BM54" s="135">
        <f t="shared" si="6"/>
        <v>0</v>
      </c>
      <c r="BN54" s="502" t="s">
        <v>148</v>
      </c>
      <c r="BO54" s="499" t="s">
        <v>122</v>
      </c>
    </row>
    <row r="55" spans="1:67">
      <c r="A55" s="529"/>
      <c r="B55" s="496"/>
      <c r="C55" s="494"/>
      <c r="D55" s="509"/>
      <c r="E55" s="220" t="s">
        <v>95</v>
      </c>
      <c r="F55" s="55">
        <f>K55+N55+Q55+Y55+AB55+AE55+AM55+AP55+AS55+BA55+BD55+BH55</f>
        <v>0</v>
      </c>
      <c r="G55" s="374">
        <v>0</v>
      </c>
      <c r="H55" s="52">
        <v>0</v>
      </c>
      <c r="I55" s="179"/>
      <c r="J55" s="176"/>
      <c r="K55" s="55">
        <v>0</v>
      </c>
      <c r="L55" s="374">
        <v>0</v>
      </c>
      <c r="M55" s="52">
        <v>0</v>
      </c>
      <c r="N55" s="55">
        <v>0</v>
      </c>
      <c r="O55" s="374">
        <v>0</v>
      </c>
      <c r="P55" s="52">
        <v>0</v>
      </c>
      <c r="Q55" s="55">
        <v>0</v>
      </c>
      <c r="R55" s="374">
        <v>0</v>
      </c>
      <c r="S55" s="52">
        <v>0</v>
      </c>
      <c r="T55" s="61"/>
      <c r="U55" s="374"/>
      <c r="V55" s="374"/>
      <c r="W55" s="47"/>
      <c r="X55" s="57">
        <f t="shared" ref="X55:X63" si="15">K55+N55+Q55</f>
        <v>0</v>
      </c>
      <c r="Y55" s="55">
        <v>0</v>
      </c>
      <c r="Z55" s="374">
        <v>0</v>
      </c>
      <c r="AA55" s="52">
        <v>0</v>
      </c>
      <c r="AB55" s="55">
        <v>0</v>
      </c>
      <c r="AC55" s="374">
        <v>0</v>
      </c>
      <c r="AD55" s="52">
        <v>0</v>
      </c>
      <c r="AE55" s="61">
        <v>0</v>
      </c>
      <c r="AF55" s="374">
        <v>0</v>
      </c>
      <c r="AG55" s="374">
        <v>0</v>
      </c>
      <c r="AH55" s="374"/>
      <c r="AI55" s="49"/>
      <c r="AJ55" s="49"/>
      <c r="AK55" s="47"/>
      <c r="AL55" s="57">
        <f t="shared" ref="AL55:AL63" si="16">Y55+AB55+AE55</f>
        <v>0</v>
      </c>
      <c r="AM55" s="55">
        <v>0</v>
      </c>
      <c r="AN55" s="374">
        <v>0</v>
      </c>
      <c r="AO55" s="52">
        <v>0</v>
      </c>
      <c r="AP55" s="61">
        <v>0</v>
      </c>
      <c r="AQ55" s="374">
        <v>0</v>
      </c>
      <c r="AR55" s="57">
        <v>0</v>
      </c>
      <c r="AS55" s="55">
        <v>0</v>
      </c>
      <c r="AT55" s="374">
        <v>0</v>
      </c>
      <c r="AU55" s="52">
        <v>0</v>
      </c>
      <c r="AV55" s="61"/>
      <c r="AW55" s="49"/>
      <c r="AX55" s="49"/>
      <c r="AY55" s="47"/>
      <c r="AZ55" s="374">
        <v>0</v>
      </c>
      <c r="BA55" s="374">
        <v>0</v>
      </c>
      <c r="BB55" s="374">
        <v>0</v>
      </c>
      <c r="BC55" s="57">
        <v>0</v>
      </c>
      <c r="BD55" s="55">
        <v>0</v>
      </c>
      <c r="BE55" s="374">
        <v>0</v>
      </c>
      <c r="BF55" s="374"/>
      <c r="BG55" s="52">
        <v>0</v>
      </c>
      <c r="BH55" s="61">
        <v>0</v>
      </c>
      <c r="BI55" s="374">
        <v>0</v>
      </c>
      <c r="BJ55" s="52">
        <v>0</v>
      </c>
      <c r="BK55" s="305"/>
      <c r="BL55" s="134"/>
      <c r="BM55" s="135"/>
      <c r="BN55" s="503"/>
      <c r="BO55" s="500"/>
    </row>
    <row r="56" spans="1:67" ht="22.5" customHeight="1">
      <c r="A56" s="529"/>
      <c r="B56" s="496"/>
      <c r="C56" s="494"/>
      <c r="D56" s="510"/>
      <c r="E56" s="220" t="s">
        <v>39</v>
      </c>
      <c r="F56" s="55">
        <f t="shared" si="8"/>
        <v>1173.2</v>
      </c>
      <c r="G56" s="374">
        <f>R56+AN56+AQ56+AT56</f>
        <v>434.4</v>
      </c>
      <c r="H56" s="395">
        <f>G56/F56*100</f>
        <v>37.026934878963516</v>
      </c>
      <c r="I56" s="179"/>
      <c r="J56" s="176"/>
      <c r="K56" s="55">
        <v>0</v>
      </c>
      <c r="L56" s="374">
        <v>0</v>
      </c>
      <c r="M56" s="52">
        <v>0</v>
      </c>
      <c r="N56" s="55">
        <v>150</v>
      </c>
      <c r="O56" s="374">
        <v>0</v>
      </c>
      <c r="P56" s="52">
        <v>0</v>
      </c>
      <c r="Q56" s="55">
        <v>150</v>
      </c>
      <c r="R56" s="374">
        <v>115.8</v>
      </c>
      <c r="S56" s="52">
        <f>R56/Q56*100</f>
        <v>77.2</v>
      </c>
      <c r="T56" s="61"/>
      <c r="U56" s="374"/>
      <c r="V56" s="374"/>
      <c r="W56" s="47"/>
      <c r="X56" s="57">
        <f t="shared" si="15"/>
        <v>300</v>
      </c>
      <c r="Y56" s="55">
        <v>150</v>
      </c>
      <c r="Z56" s="374">
        <v>0</v>
      </c>
      <c r="AA56" s="52">
        <v>0</v>
      </c>
      <c r="AB56" s="55">
        <v>150</v>
      </c>
      <c r="AC56" s="374">
        <v>0</v>
      </c>
      <c r="AD56" s="52">
        <v>0</v>
      </c>
      <c r="AE56" s="61">
        <v>150</v>
      </c>
      <c r="AF56" s="374">
        <v>0</v>
      </c>
      <c r="AG56" s="374">
        <v>0</v>
      </c>
      <c r="AH56" s="374"/>
      <c r="AI56" s="49"/>
      <c r="AJ56" s="49"/>
      <c r="AK56" s="47"/>
      <c r="AL56" s="57">
        <f t="shared" si="16"/>
        <v>450</v>
      </c>
      <c r="AM56" s="55">
        <v>150</v>
      </c>
      <c r="AN56" s="374">
        <v>0</v>
      </c>
      <c r="AO56" s="52">
        <v>0</v>
      </c>
      <c r="AP56" s="61">
        <v>150</v>
      </c>
      <c r="AQ56" s="374">
        <v>260.7</v>
      </c>
      <c r="AR56" s="57">
        <v>100</v>
      </c>
      <c r="AS56" s="55">
        <v>123.2</v>
      </c>
      <c r="AT56" s="374">
        <v>57.9</v>
      </c>
      <c r="AU56" s="52">
        <f>AT56/AS56*100</f>
        <v>46.996753246753244</v>
      </c>
      <c r="AV56" s="61"/>
      <c r="AW56" s="49"/>
      <c r="AX56" s="49"/>
      <c r="AY56" s="47"/>
      <c r="AZ56" s="374">
        <f>AM56+AP56+AS56</f>
        <v>423.2</v>
      </c>
      <c r="BA56" s="374">
        <v>0</v>
      </c>
      <c r="BB56" s="374">
        <v>0</v>
      </c>
      <c r="BC56" s="57">
        <v>0</v>
      </c>
      <c r="BD56" s="55">
        <v>0</v>
      </c>
      <c r="BE56" s="374">
        <v>0</v>
      </c>
      <c r="BF56" s="374"/>
      <c r="BG56" s="52">
        <v>0</v>
      </c>
      <c r="BH56" s="61">
        <v>0</v>
      </c>
      <c r="BI56" s="374">
        <v>0</v>
      </c>
      <c r="BJ56" s="52">
        <v>0</v>
      </c>
      <c r="BK56" s="237"/>
      <c r="BL56" s="76">
        <f t="shared" si="5"/>
        <v>0</v>
      </c>
      <c r="BM56" s="120">
        <f t="shared" si="6"/>
        <v>0</v>
      </c>
      <c r="BN56" s="503"/>
      <c r="BO56" s="500"/>
    </row>
    <row r="57" spans="1:67" ht="20.25" customHeight="1" thickBot="1">
      <c r="A57" s="529"/>
      <c r="B57" s="496"/>
      <c r="C57" s="494"/>
      <c r="D57" s="562"/>
      <c r="E57" s="220" t="s">
        <v>18</v>
      </c>
      <c r="F57" s="55">
        <f t="shared" si="8"/>
        <v>0</v>
      </c>
      <c r="G57" s="374">
        <v>0</v>
      </c>
      <c r="H57" s="52">
        <v>0</v>
      </c>
      <c r="I57" s="179"/>
      <c r="J57" s="176"/>
      <c r="K57" s="55">
        <v>0</v>
      </c>
      <c r="L57" s="374">
        <v>0</v>
      </c>
      <c r="M57" s="52">
        <v>0</v>
      </c>
      <c r="N57" s="55">
        <v>0</v>
      </c>
      <c r="O57" s="374">
        <v>0</v>
      </c>
      <c r="P57" s="52">
        <v>0</v>
      </c>
      <c r="Q57" s="55">
        <v>0</v>
      </c>
      <c r="R57" s="374">
        <v>0</v>
      </c>
      <c r="S57" s="52">
        <v>0</v>
      </c>
      <c r="T57" s="61"/>
      <c r="U57" s="374"/>
      <c r="V57" s="374"/>
      <c r="W57" s="47"/>
      <c r="X57" s="57">
        <f t="shared" si="15"/>
        <v>0</v>
      </c>
      <c r="Y57" s="55">
        <v>0</v>
      </c>
      <c r="Z57" s="374">
        <v>0</v>
      </c>
      <c r="AA57" s="52">
        <v>0</v>
      </c>
      <c r="AB57" s="55">
        <v>0</v>
      </c>
      <c r="AC57" s="374">
        <v>0</v>
      </c>
      <c r="AD57" s="52">
        <v>0</v>
      </c>
      <c r="AE57" s="61">
        <v>0</v>
      </c>
      <c r="AF57" s="374">
        <v>0</v>
      </c>
      <c r="AG57" s="374">
        <v>0</v>
      </c>
      <c r="AH57" s="374"/>
      <c r="AI57" s="374"/>
      <c r="AJ57" s="374"/>
      <c r="AK57" s="47"/>
      <c r="AL57" s="57">
        <f t="shared" si="16"/>
        <v>0</v>
      </c>
      <c r="AM57" s="55">
        <v>0</v>
      </c>
      <c r="AN57" s="374">
        <v>0</v>
      </c>
      <c r="AO57" s="52">
        <v>0</v>
      </c>
      <c r="AP57" s="61">
        <v>0</v>
      </c>
      <c r="AQ57" s="374">
        <v>0</v>
      </c>
      <c r="AR57" s="57">
        <v>0</v>
      </c>
      <c r="AS57" s="55">
        <v>0</v>
      </c>
      <c r="AT57" s="374">
        <v>0</v>
      </c>
      <c r="AU57" s="52">
        <v>0</v>
      </c>
      <c r="AV57" s="61"/>
      <c r="AW57" s="374"/>
      <c r="AX57" s="374"/>
      <c r="AY57" s="47"/>
      <c r="AZ57" s="374">
        <v>0</v>
      </c>
      <c r="BA57" s="374">
        <v>0</v>
      </c>
      <c r="BB57" s="374">
        <v>0</v>
      </c>
      <c r="BC57" s="57">
        <v>0</v>
      </c>
      <c r="BD57" s="55">
        <v>0</v>
      </c>
      <c r="BE57" s="374">
        <v>0</v>
      </c>
      <c r="BF57" s="374"/>
      <c r="BG57" s="52">
        <v>0</v>
      </c>
      <c r="BH57" s="61">
        <v>0</v>
      </c>
      <c r="BI57" s="374">
        <v>0</v>
      </c>
      <c r="BJ57" s="52">
        <v>0</v>
      </c>
      <c r="BK57" s="237"/>
      <c r="BL57" s="76">
        <f t="shared" si="5"/>
        <v>0</v>
      </c>
      <c r="BM57" s="120">
        <f t="shared" si="6"/>
        <v>0</v>
      </c>
      <c r="BN57" s="503"/>
      <c r="BO57" s="500"/>
    </row>
    <row r="58" spans="1:67" ht="38.25" customHeight="1" thickBot="1">
      <c r="A58" s="530"/>
      <c r="B58" s="497"/>
      <c r="C58" s="498"/>
      <c r="D58" s="296"/>
      <c r="E58" s="221" t="s">
        <v>96</v>
      </c>
      <c r="F58" s="71">
        <f t="shared" ref="F58:F63" si="17">K58+N58+Q58+Y58+AB58+AE58+AM58+AP58+AS58+BA58+BD58+BH58</f>
        <v>0</v>
      </c>
      <c r="G58" s="375">
        <v>0</v>
      </c>
      <c r="H58" s="54">
        <v>0</v>
      </c>
      <c r="I58" s="182"/>
      <c r="J58" s="183"/>
      <c r="K58" s="71">
        <v>0</v>
      </c>
      <c r="L58" s="375">
        <v>0</v>
      </c>
      <c r="M58" s="54">
        <v>0</v>
      </c>
      <c r="N58" s="71">
        <v>0</v>
      </c>
      <c r="O58" s="375">
        <v>0</v>
      </c>
      <c r="P58" s="54">
        <v>0</v>
      </c>
      <c r="Q58" s="71">
        <v>0</v>
      </c>
      <c r="R58" s="375">
        <v>0</v>
      </c>
      <c r="S58" s="54">
        <v>0</v>
      </c>
      <c r="T58" s="66"/>
      <c r="U58" s="375"/>
      <c r="V58" s="375"/>
      <c r="W58" s="140"/>
      <c r="X58" s="67">
        <f t="shared" si="15"/>
        <v>0</v>
      </c>
      <c r="Y58" s="71">
        <v>0</v>
      </c>
      <c r="Z58" s="375">
        <v>0</v>
      </c>
      <c r="AA58" s="54">
        <v>0</v>
      </c>
      <c r="AB58" s="71">
        <v>0</v>
      </c>
      <c r="AC58" s="375">
        <v>0</v>
      </c>
      <c r="AD58" s="54">
        <v>0</v>
      </c>
      <c r="AE58" s="66">
        <v>0</v>
      </c>
      <c r="AF58" s="375">
        <v>0</v>
      </c>
      <c r="AG58" s="375">
        <v>0</v>
      </c>
      <c r="AH58" s="375"/>
      <c r="AI58" s="144"/>
      <c r="AJ58" s="144"/>
      <c r="AK58" s="140"/>
      <c r="AL58" s="67">
        <f t="shared" si="16"/>
        <v>0</v>
      </c>
      <c r="AM58" s="71">
        <v>0</v>
      </c>
      <c r="AN58" s="375">
        <v>0</v>
      </c>
      <c r="AO58" s="54">
        <v>0</v>
      </c>
      <c r="AP58" s="66">
        <v>0</v>
      </c>
      <c r="AQ58" s="375">
        <v>0</v>
      </c>
      <c r="AR58" s="67">
        <v>0</v>
      </c>
      <c r="AS58" s="71">
        <v>0</v>
      </c>
      <c r="AT58" s="375">
        <v>0</v>
      </c>
      <c r="AU58" s="54">
        <v>0</v>
      </c>
      <c r="AV58" s="66"/>
      <c r="AW58" s="144"/>
      <c r="AX58" s="144"/>
      <c r="AY58" s="140"/>
      <c r="AZ58" s="375">
        <v>0</v>
      </c>
      <c r="BA58" s="375">
        <v>0</v>
      </c>
      <c r="BB58" s="375">
        <v>0</v>
      </c>
      <c r="BC58" s="67">
        <v>0</v>
      </c>
      <c r="BD58" s="71">
        <v>0</v>
      </c>
      <c r="BE58" s="375">
        <v>0</v>
      </c>
      <c r="BF58" s="375"/>
      <c r="BG58" s="54">
        <v>0</v>
      </c>
      <c r="BH58" s="66">
        <v>0</v>
      </c>
      <c r="BI58" s="375">
        <v>0</v>
      </c>
      <c r="BJ58" s="54">
        <v>0</v>
      </c>
      <c r="BK58" s="237"/>
      <c r="BL58" s="76"/>
      <c r="BM58" s="120"/>
      <c r="BN58" s="504"/>
      <c r="BO58" s="501"/>
    </row>
    <row r="59" spans="1:67" ht="14.25" customHeight="1">
      <c r="A59" s="559" t="s">
        <v>64</v>
      </c>
      <c r="B59" s="495" t="s">
        <v>84</v>
      </c>
      <c r="C59" s="493" t="s">
        <v>132</v>
      </c>
      <c r="D59" s="509" t="s">
        <v>19</v>
      </c>
      <c r="E59" s="204" t="s">
        <v>38</v>
      </c>
      <c r="F59" s="68">
        <f t="shared" si="17"/>
        <v>2190.6</v>
      </c>
      <c r="G59" s="48">
        <f>L59+O59+R59+Z59+AC59+AF59+AN59+AQ59+AT59+BB59+BE59+BI59</f>
        <v>846.09999999999991</v>
      </c>
      <c r="H59" s="396">
        <f>H61</f>
        <v>38.624121245320914</v>
      </c>
      <c r="I59" s="262">
        <f>K59+N59+Q59+Y59+AB59+AE59+AM59+AP59+AS59</f>
        <v>1361.5</v>
      </c>
      <c r="J59" s="263">
        <f>G59/I59*100</f>
        <v>62.144693352919568</v>
      </c>
      <c r="K59" s="68">
        <v>0</v>
      </c>
      <c r="L59" s="48">
        <v>0</v>
      </c>
      <c r="M59" s="51">
        <v>0</v>
      </c>
      <c r="N59" s="68">
        <f>N61+N62</f>
        <v>140</v>
      </c>
      <c r="O59" s="48">
        <v>0</v>
      </c>
      <c r="P59" s="51">
        <v>0</v>
      </c>
      <c r="Q59" s="68">
        <f>Q61+Q62</f>
        <v>140</v>
      </c>
      <c r="R59" s="48">
        <v>0</v>
      </c>
      <c r="S59" s="51">
        <v>0</v>
      </c>
      <c r="T59" s="69"/>
      <c r="U59" s="48"/>
      <c r="V59" s="48"/>
      <c r="W59" s="115"/>
      <c r="X59" s="263">
        <f t="shared" si="15"/>
        <v>280</v>
      </c>
      <c r="Y59" s="68">
        <f>Y61+Y62</f>
        <v>158</v>
      </c>
      <c r="Z59" s="48">
        <f t="shared" ref="Z59:AG59" si="18">Z61+Z62</f>
        <v>323.5</v>
      </c>
      <c r="AA59" s="51">
        <f t="shared" si="18"/>
        <v>100</v>
      </c>
      <c r="AB59" s="68">
        <f t="shared" si="18"/>
        <v>158</v>
      </c>
      <c r="AC59" s="48">
        <f t="shared" si="18"/>
        <v>0</v>
      </c>
      <c r="AD59" s="51">
        <v>0</v>
      </c>
      <c r="AE59" s="68">
        <f t="shared" si="18"/>
        <v>158</v>
      </c>
      <c r="AF59" s="48">
        <f t="shared" si="18"/>
        <v>0</v>
      </c>
      <c r="AG59" s="51">
        <f t="shared" si="18"/>
        <v>0</v>
      </c>
      <c r="AH59" s="69"/>
      <c r="AI59" s="116"/>
      <c r="AJ59" s="116"/>
      <c r="AK59" s="115"/>
      <c r="AL59" s="70">
        <f t="shared" si="16"/>
        <v>474</v>
      </c>
      <c r="AM59" s="68">
        <f>AM61+AM62</f>
        <v>202.5</v>
      </c>
      <c r="AN59" s="48">
        <f t="shared" ref="AN59:AU59" si="19">AN61</f>
        <v>249.3</v>
      </c>
      <c r="AO59" s="51">
        <f>AN59/AM59*100</f>
        <v>123.11111111111113</v>
      </c>
      <c r="AP59" s="68">
        <f>AP61+AP62</f>
        <v>202.5</v>
      </c>
      <c r="AQ59" s="48">
        <f t="shared" si="19"/>
        <v>121.1</v>
      </c>
      <c r="AR59" s="51">
        <f t="shared" si="19"/>
        <v>59.802469135802468</v>
      </c>
      <c r="AS59" s="68">
        <f>AS61+AS62</f>
        <v>202.5</v>
      </c>
      <c r="AT59" s="48">
        <f t="shared" si="19"/>
        <v>152.19999999999999</v>
      </c>
      <c r="AU59" s="51">
        <f t="shared" si="19"/>
        <v>75.160493827160494</v>
      </c>
      <c r="AV59" s="69"/>
      <c r="AW59" s="116"/>
      <c r="AX59" s="116"/>
      <c r="AY59" s="115"/>
      <c r="AZ59" s="70">
        <f>AM59+AP59+AS59</f>
        <v>607.5</v>
      </c>
      <c r="BA59" s="68">
        <f>BA61+BA62</f>
        <v>270</v>
      </c>
      <c r="BB59" s="48">
        <f t="shared" ref="BB59:BJ59" si="20">BB61</f>
        <v>0</v>
      </c>
      <c r="BC59" s="51">
        <f t="shared" si="20"/>
        <v>0</v>
      </c>
      <c r="BD59" s="68">
        <f>BD61+BD62</f>
        <v>270</v>
      </c>
      <c r="BE59" s="48">
        <f t="shared" si="20"/>
        <v>0</v>
      </c>
      <c r="BF59" s="48">
        <f t="shared" si="20"/>
        <v>0</v>
      </c>
      <c r="BG59" s="51">
        <f t="shared" si="20"/>
        <v>0</v>
      </c>
      <c r="BH59" s="69">
        <f>BH61+BH62</f>
        <v>289.10000000000002</v>
      </c>
      <c r="BI59" s="48">
        <f t="shared" si="20"/>
        <v>0</v>
      </c>
      <c r="BJ59" s="51">
        <f t="shared" si="20"/>
        <v>0</v>
      </c>
      <c r="BK59" s="237">
        <f>AW59+BB59+BE59+BI59</f>
        <v>0</v>
      </c>
      <c r="BL59" s="76">
        <f t="shared" si="5"/>
        <v>829.1</v>
      </c>
      <c r="BM59" s="120">
        <f t="shared" si="6"/>
        <v>829.1</v>
      </c>
      <c r="BN59" s="502" t="s">
        <v>149</v>
      </c>
      <c r="BO59" s="499" t="s">
        <v>136</v>
      </c>
    </row>
    <row r="60" spans="1:67" ht="14.25" customHeight="1">
      <c r="A60" s="529"/>
      <c r="B60" s="496"/>
      <c r="C60" s="494"/>
      <c r="D60" s="509"/>
      <c r="E60" s="302" t="s">
        <v>95</v>
      </c>
      <c r="F60" s="55">
        <f t="shared" si="17"/>
        <v>0</v>
      </c>
      <c r="G60" s="374">
        <f>L60+O60+R60+Z60+AC60+AF60+AN60+AQ60+AT60+BB60+BE60+BI60</f>
        <v>0</v>
      </c>
      <c r="H60" s="52">
        <v>0</v>
      </c>
      <c r="I60" s="179"/>
      <c r="J60" s="176"/>
      <c r="K60" s="55">
        <v>0</v>
      </c>
      <c r="L60" s="374">
        <v>0</v>
      </c>
      <c r="M60" s="52">
        <v>0</v>
      </c>
      <c r="N60" s="55">
        <v>0</v>
      </c>
      <c r="O60" s="374">
        <v>0</v>
      </c>
      <c r="P60" s="52">
        <v>0</v>
      </c>
      <c r="Q60" s="55">
        <v>0</v>
      </c>
      <c r="R60" s="374">
        <v>0</v>
      </c>
      <c r="S60" s="52">
        <v>0</v>
      </c>
      <c r="T60" s="61"/>
      <c r="U60" s="374"/>
      <c r="V60" s="374"/>
      <c r="W60" s="47"/>
      <c r="X60" s="57">
        <f t="shared" si="15"/>
        <v>0</v>
      </c>
      <c r="Y60" s="55">
        <v>0</v>
      </c>
      <c r="Z60" s="374">
        <v>0</v>
      </c>
      <c r="AA60" s="52">
        <v>0</v>
      </c>
      <c r="AB60" s="55">
        <v>0</v>
      </c>
      <c r="AC60" s="374">
        <v>0</v>
      </c>
      <c r="AD60" s="52">
        <v>0</v>
      </c>
      <c r="AE60" s="55">
        <v>0</v>
      </c>
      <c r="AF60" s="374">
        <v>0</v>
      </c>
      <c r="AG60" s="52">
        <v>0</v>
      </c>
      <c r="AH60" s="61"/>
      <c r="AI60" s="374"/>
      <c r="AJ60" s="374"/>
      <c r="AK60" s="47"/>
      <c r="AL60" s="57">
        <f t="shared" si="16"/>
        <v>0</v>
      </c>
      <c r="AM60" s="55">
        <v>0</v>
      </c>
      <c r="AN60" s="374">
        <v>0</v>
      </c>
      <c r="AO60" s="353">
        <v>0</v>
      </c>
      <c r="AP60" s="55">
        <v>0</v>
      </c>
      <c r="AQ60" s="374">
        <v>0</v>
      </c>
      <c r="AR60" s="52">
        <v>0</v>
      </c>
      <c r="AS60" s="55">
        <v>0</v>
      </c>
      <c r="AT60" s="374">
        <v>0</v>
      </c>
      <c r="AU60" s="52">
        <v>0</v>
      </c>
      <c r="AV60" s="61"/>
      <c r="AW60" s="374"/>
      <c r="AX60" s="374"/>
      <c r="AY60" s="47"/>
      <c r="AZ60" s="57">
        <f>AM60+AP60+AS60</f>
        <v>0</v>
      </c>
      <c r="BA60" s="55">
        <v>0</v>
      </c>
      <c r="BB60" s="374">
        <v>0</v>
      </c>
      <c r="BC60" s="52">
        <v>0</v>
      </c>
      <c r="BD60" s="55">
        <v>0</v>
      </c>
      <c r="BE60" s="374">
        <v>0</v>
      </c>
      <c r="BF60" s="374"/>
      <c r="BG60" s="52">
        <v>0</v>
      </c>
      <c r="BH60" s="61">
        <v>0</v>
      </c>
      <c r="BI60" s="374">
        <v>0</v>
      </c>
      <c r="BJ60" s="52">
        <v>0</v>
      </c>
      <c r="BK60" s="237"/>
      <c r="BL60" s="76"/>
      <c r="BM60" s="120"/>
      <c r="BN60" s="503"/>
      <c r="BO60" s="500"/>
    </row>
    <row r="61" spans="1:67" ht="16.5" customHeight="1">
      <c r="A61" s="529"/>
      <c r="B61" s="496"/>
      <c r="C61" s="494"/>
      <c r="D61" s="510"/>
      <c r="E61" s="205" t="s">
        <v>39</v>
      </c>
      <c r="F61" s="55">
        <f t="shared" si="17"/>
        <v>2190.6</v>
      </c>
      <c r="G61" s="374">
        <f>L61+O61+R61+Z61+AC61+AF61+AN61+AQ61+AT61+BB61+BE61+BI61</f>
        <v>846.09999999999991</v>
      </c>
      <c r="H61" s="395">
        <f>G61/F61*100</f>
        <v>38.624121245320914</v>
      </c>
      <c r="I61" s="179">
        <f>K61+N61+Q61+Y61+AB61+AE61+AM61+AP61+AS61</f>
        <v>1361.5</v>
      </c>
      <c r="J61" s="176">
        <f>G61/I61*100</f>
        <v>62.144693352919568</v>
      </c>
      <c r="K61" s="55">
        <v>0</v>
      </c>
      <c r="L61" s="374">
        <v>0</v>
      </c>
      <c r="M61" s="52">
        <v>0</v>
      </c>
      <c r="N61" s="55">
        <v>140</v>
      </c>
      <c r="O61" s="374">
        <v>0</v>
      </c>
      <c r="P61" s="52">
        <v>0</v>
      </c>
      <c r="Q61" s="55">
        <v>140</v>
      </c>
      <c r="R61" s="374">
        <v>0</v>
      </c>
      <c r="S61" s="52">
        <v>0</v>
      </c>
      <c r="T61" s="61"/>
      <c r="U61" s="374"/>
      <c r="V61" s="374"/>
      <c r="W61" s="47"/>
      <c r="X61" s="176">
        <f t="shared" si="15"/>
        <v>280</v>
      </c>
      <c r="Y61" s="55">
        <v>158</v>
      </c>
      <c r="Z61" s="374">
        <v>323.5</v>
      </c>
      <c r="AA61" s="52">
        <v>100</v>
      </c>
      <c r="AB61" s="55">
        <v>158</v>
      </c>
      <c r="AC61" s="374">
        <v>0</v>
      </c>
      <c r="AD61" s="52">
        <v>0</v>
      </c>
      <c r="AE61" s="55">
        <v>158</v>
      </c>
      <c r="AF61" s="374">
        <v>0</v>
      </c>
      <c r="AG61" s="52">
        <v>0</v>
      </c>
      <c r="AH61" s="61"/>
      <c r="AI61" s="374"/>
      <c r="AJ61" s="374"/>
      <c r="AK61" s="47"/>
      <c r="AL61" s="57">
        <f t="shared" si="16"/>
        <v>474</v>
      </c>
      <c r="AM61" s="55">
        <v>202.5</v>
      </c>
      <c r="AN61" s="374">
        <v>249.3</v>
      </c>
      <c r="AO61" s="52">
        <v>100</v>
      </c>
      <c r="AP61" s="55">
        <v>202.5</v>
      </c>
      <c r="AQ61" s="374">
        <v>121.1</v>
      </c>
      <c r="AR61" s="52">
        <f>AQ61/AP61*100</f>
        <v>59.802469135802468</v>
      </c>
      <c r="AS61" s="55">
        <v>202.5</v>
      </c>
      <c r="AT61" s="374">
        <v>152.19999999999999</v>
      </c>
      <c r="AU61" s="52">
        <f>AT61/AS61*100</f>
        <v>75.160493827160494</v>
      </c>
      <c r="AV61" s="61"/>
      <c r="AW61" s="374"/>
      <c r="AX61" s="374"/>
      <c r="AY61" s="47"/>
      <c r="AZ61" s="57">
        <f>AM61+AP61+AS61</f>
        <v>607.5</v>
      </c>
      <c r="BA61" s="55">
        <v>270</v>
      </c>
      <c r="BB61" s="374">
        <v>0</v>
      </c>
      <c r="BC61" s="52">
        <v>0</v>
      </c>
      <c r="BD61" s="55">
        <v>270</v>
      </c>
      <c r="BE61" s="374">
        <v>0</v>
      </c>
      <c r="BF61" s="374"/>
      <c r="BG61" s="52">
        <v>0</v>
      </c>
      <c r="BH61" s="61">
        <v>289.10000000000002</v>
      </c>
      <c r="BI61" s="374">
        <v>0</v>
      </c>
      <c r="BJ61" s="52">
        <v>0</v>
      </c>
      <c r="BK61" s="237"/>
      <c r="BL61" s="76">
        <f t="shared" si="5"/>
        <v>829.1</v>
      </c>
      <c r="BM61" s="120">
        <f t="shared" si="6"/>
        <v>829.1</v>
      </c>
      <c r="BN61" s="503"/>
      <c r="BO61" s="500"/>
    </row>
    <row r="62" spans="1:67" ht="26.25" customHeight="1">
      <c r="A62" s="529"/>
      <c r="B62" s="496"/>
      <c r="C62" s="494"/>
      <c r="D62" s="510"/>
      <c r="E62" s="303" t="s">
        <v>18</v>
      </c>
      <c r="F62" s="55">
        <f t="shared" si="17"/>
        <v>0</v>
      </c>
      <c r="G62" s="374">
        <f>U62+Z62+AC62+AF62+AN62+AQ62+AT62+BB62+BE62+BI62</f>
        <v>0</v>
      </c>
      <c r="H62" s="395">
        <v>0</v>
      </c>
      <c r="I62" s="179">
        <f>K62+N62+Q62+Y62+AB62+AE62+AM62+AP62+AS62</f>
        <v>0</v>
      </c>
      <c r="J62" s="176" t="e">
        <f>G62/I62*100</f>
        <v>#DIV/0!</v>
      </c>
      <c r="K62" s="55">
        <v>0</v>
      </c>
      <c r="L62" s="374">
        <v>0</v>
      </c>
      <c r="M62" s="52">
        <v>0</v>
      </c>
      <c r="N62" s="55">
        <v>0</v>
      </c>
      <c r="O62" s="374">
        <v>0</v>
      </c>
      <c r="P62" s="52">
        <v>0</v>
      </c>
      <c r="Q62" s="55">
        <v>0</v>
      </c>
      <c r="R62" s="374">
        <v>0</v>
      </c>
      <c r="S62" s="52">
        <v>0</v>
      </c>
      <c r="T62" s="61"/>
      <c r="U62" s="374"/>
      <c r="V62" s="374"/>
      <c r="W62" s="47"/>
      <c r="X62" s="176">
        <f t="shared" si="15"/>
        <v>0</v>
      </c>
      <c r="Y62" s="55">
        <v>0</v>
      </c>
      <c r="Z62" s="374">
        <v>0</v>
      </c>
      <c r="AA62" s="52">
        <v>0</v>
      </c>
      <c r="AB62" s="55">
        <v>0</v>
      </c>
      <c r="AC62" s="374">
        <v>0</v>
      </c>
      <c r="AD62" s="52">
        <v>0</v>
      </c>
      <c r="AE62" s="55">
        <v>0</v>
      </c>
      <c r="AF62" s="374">
        <v>0</v>
      </c>
      <c r="AG62" s="52">
        <v>0</v>
      </c>
      <c r="AH62" s="61"/>
      <c r="AI62" s="374"/>
      <c r="AJ62" s="374"/>
      <c r="AK62" s="47"/>
      <c r="AL62" s="57">
        <f t="shared" si="16"/>
        <v>0</v>
      </c>
      <c r="AM62" s="55">
        <v>0</v>
      </c>
      <c r="AN62" s="374">
        <v>0</v>
      </c>
      <c r="AO62" s="52">
        <v>0</v>
      </c>
      <c r="AP62" s="55">
        <v>0</v>
      </c>
      <c r="AQ62" s="374">
        <v>0</v>
      </c>
      <c r="AR62" s="52">
        <v>0</v>
      </c>
      <c r="AS62" s="55">
        <v>0</v>
      </c>
      <c r="AT62" s="374">
        <v>0</v>
      </c>
      <c r="AU62" s="52">
        <v>0</v>
      </c>
      <c r="AV62" s="61">
        <v>0</v>
      </c>
      <c r="AW62" s="374"/>
      <c r="AX62" s="374"/>
      <c r="AY62" s="47"/>
      <c r="AZ62" s="57">
        <f>AM62+AP62+AS62</f>
        <v>0</v>
      </c>
      <c r="BA62" s="55">
        <v>0</v>
      </c>
      <c r="BB62" s="374">
        <v>0</v>
      </c>
      <c r="BC62" s="52">
        <v>0</v>
      </c>
      <c r="BD62" s="55">
        <v>0</v>
      </c>
      <c r="BE62" s="374">
        <v>0</v>
      </c>
      <c r="BF62" s="374"/>
      <c r="BG62" s="52">
        <v>0</v>
      </c>
      <c r="BH62" s="61">
        <v>0</v>
      </c>
      <c r="BI62" s="374">
        <v>0</v>
      </c>
      <c r="BJ62" s="52">
        <v>0</v>
      </c>
      <c r="BK62" s="250">
        <f>BK59</f>
        <v>0</v>
      </c>
      <c r="BL62" s="141">
        <f t="shared" si="5"/>
        <v>0</v>
      </c>
      <c r="BM62" s="142">
        <f t="shared" si="6"/>
        <v>0</v>
      </c>
      <c r="BN62" s="503"/>
      <c r="BO62" s="500"/>
    </row>
    <row r="63" spans="1:67" ht="39" customHeight="1" thickBot="1">
      <c r="A63" s="530"/>
      <c r="B63" s="497"/>
      <c r="C63" s="494"/>
      <c r="D63" s="369"/>
      <c r="E63" s="309" t="s">
        <v>96</v>
      </c>
      <c r="F63" s="56">
        <f t="shared" si="17"/>
        <v>0</v>
      </c>
      <c r="G63" s="50">
        <v>0</v>
      </c>
      <c r="H63" s="53">
        <v>0</v>
      </c>
      <c r="I63" s="179"/>
      <c r="J63" s="176"/>
      <c r="K63" s="55">
        <v>0</v>
      </c>
      <c r="L63" s="374">
        <v>0</v>
      </c>
      <c r="M63" s="52">
        <v>0</v>
      </c>
      <c r="N63" s="55">
        <v>0</v>
      </c>
      <c r="O63" s="374">
        <v>0</v>
      </c>
      <c r="P63" s="52">
        <v>0</v>
      </c>
      <c r="Q63" s="71">
        <v>0</v>
      </c>
      <c r="R63" s="375">
        <v>0</v>
      </c>
      <c r="S63" s="54">
        <v>0</v>
      </c>
      <c r="T63" s="61"/>
      <c r="U63" s="374"/>
      <c r="V63" s="374"/>
      <c r="W63" s="47"/>
      <c r="X63" s="57">
        <f t="shared" si="15"/>
        <v>0</v>
      </c>
      <c r="Y63" s="55">
        <v>0</v>
      </c>
      <c r="Z63" s="374">
        <v>0</v>
      </c>
      <c r="AA63" s="52">
        <v>0</v>
      </c>
      <c r="AB63" s="55">
        <v>0</v>
      </c>
      <c r="AC63" s="374">
        <v>0</v>
      </c>
      <c r="AD63" s="52">
        <v>0</v>
      </c>
      <c r="AE63" s="55">
        <v>0</v>
      </c>
      <c r="AF63" s="374">
        <v>0</v>
      </c>
      <c r="AG63" s="52">
        <v>0</v>
      </c>
      <c r="AH63" s="61"/>
      <c r="AI63" s="374"/>
      <c r="AJ63" s="374"/>
      <c r="AK63" s="47"/>
      <c r="AL63" s="57">
        <f t="shared" si="16"/>
        <v>0</v>
      </c>
      <c r="AM63" s="55">
        <v>0</v>
      </c>
      <c r="AN63" s="374">
        <v>0</v>
      </c>
      <c r="AO63" s="52">
        <v>0</v>
      </c>
      <c r="AP63" s="55">
        <v>0</v>
      </c>
      <c r="AQ63" s="374">
        <v>0</v>
      </c>
      <c r="AR63" s="52">
        <v>0</v>
      </c>
      <c r="AS63" s="55">
        <v>0</v>
      </c>
      <c r="AT63" s="374">
        <v>0</v>
      </c>
      <c r="AU63" s="52">
        <v>0</v>
      </c>
      <c r="AV63" s="61"/>
      <c r="AW63" s="374"/>
      <c r="AX63" s="374"/>
      <c r="AY63" s="47"/>
      <c r="AZ63" s="57">
        <f>AM63+AP63+AS63</f>
        <v>0</v>
      </c>
      <c r="BA63" s="55">
        <v>0</v>
      </c>
      <c r="BB63" s="374">
        <v>0</v>
      </c>
      <c r="BC63" s="52">
        <v>0</v>
      </c>
      <c r="BD63" s="55">
        <v>0</v>
      </c>
      <c r="BE63" s="374">
        <v>0</v>
      </c>
      <c r="BF63" s="374"/>
      <c r="BG63" s="52">
        <v>0</v>
      </c>
      <c r="BH63" s="61">
        <v>0</v>
      </c>
      <c r="BI63" s="374">
        <v>0</v>
      </c>
      <c r="BJ63" s="52">
        <v>0</v>
      </c>
      <c r="BK63" s="293"/>
      <c r="BL63" s="294"/>
      <c r="BM63" s="295"/>
      <c r="BN63" s="504"/>
      <c r="BO63" s="501"/>
    </row>
    <row r="64" spans="1:67" ht="21" customHeight="1">
      <c r="A64" s="559" t="s">
        <v>65</v>
      </c>
      <c r="B64" s="495" t="s">
        <v>83</v>
      </c>
      <c r="C64" s="493" t="s">
        <v>101</v>
      </c>
      <c r="D64" s="510" t="s">
        <v>71</v>
      </c>
      <c r="E64" s="302" t="s">
        <v>38</v>
      </c>
      <c r="F64" s="64">
        <f t="shared" si="8"/>
        <v>19583.599999999999</v>
      </c>
      <c r="G64" s="399">
        <f>G67</f>
        <v>13517.600000000002</v>
      </c>
      <c r="H64" s="65">
        <f>H67</f>
        <v>69.025102636900286</v>
      </c>
      <c r="I64" s="262"/>
      <c r="J64" s="263"/>
      <c r="K64" s="68">
        <f>K66+K67</f>
        <v>516.4</v>
      </c>
      <c r="L64" s="48">
        <f t="shared" ref="L64:BM64" si="21">L66+L67</f>
        <v>391.7</v>
      </c>
      <c r="M64" s="51">
        <f t="shared" si="21"/>
        <v>75.852052672347014</v>
      </c>
      <c r="N64" s="68">
        <f t="shared" si="21"/>
        <v>1488.9</v>
      </c>
      <c r="O64" s="48">
        <f t="shared" si="21"/>
        <v>1390</v>
      </c>
      <c r="P64" s="51">
        <f t="shared" si="21"/>
        <v>93.357512257371212</v>
      </c>
      <c r="Q64" s="68">
        <f t="shared" si="21"/>
        <v>3195.7</v>
      </c>
      <c r="R64" s="48">
        <f t="shared" si="21"/>
        <v>2566.9</v>
      </c>
      <c r="S64" s="51">
        <f t="shared" si="21"/>
        <v>80.323559783459032</v>
      </c>
      <c r="T64" s="69">
        <f t="shared" si="21"/>
        <v>0</v>
      </c>
      <c r="U64" s="48">
        <f t="shared" si="21"/>
        <v>0</v>
      </c>
      <c r="V64" s="48">
        <f t="shared" si="21"/>
        <v>0</v>
      </c>
      <c r="W64" s="48">
        <f t="shared" si="21"/>
        <v>0</v>
      </c>
      <c r="X64" s="70">
        <f t="shared" si="21"/>
        <v>5201</v>
      </c>
      <c r="Y64" s="68">
        <f t="shared" si="21"/>
        <v>2338.3000000000002</v>
      </c>
      <c r="Z64" s="48">
        <f t="shared" si="21"/>
        <v>2308.1</v>
      </c>
      <c r="AA64" s="51">
        <f t="shared" si="21"/>
        <v>98.708463413591062</v>
      </c>
      <c r="AB64" s="68">
        <f t="shared" si="21"/>
        <v>699.6</v>
      </c>
      <c r="AC64" s="48">
        <f t="shared" si="21"/>
        <v>636.20000000000005</v>
      </c>
      <c r="AD64" s="51">
        <f t="shared" si="21"/>
        <v>90.937678673527728</v>
      </c>
      <c r="AE64" s="68">
        <f t="shared" si="21"/>
        <v>1832.1000000000001</v>
      </c>
      <c r="AF64" s="48">
        <f t="shared" si="21"/>
        <v>1844.9</v>
      </c>
      <c r="AG64" s="51">
        <f t="shared" si="21"/>
        <v>100.69865182031548</v>
      </c>
      <c r="AH64" s="69">
        <f t="shared" si="21"/>
        <v>0</v>
      </c>
      <c r="AI64" s="48">
        <f t="shared" si="21"/>
        <v>0</v>
      </c>
      <c r="AJ64" s="48">
        <f t="shared" si="21"/>
        <v>0</v>
      </c>
      <c r="AK64" s="48">
        <f t="shared" si="21"/>
        <v>0</v>
      </c>
      <c r="AL64" s="70">
        <f t="shared" si="21"/>
        <v>4870</v>
      </c>
      <c r="AM64" s="68">
        <f t="shared" si="21"/>
        <v>1834.3000000000002</v>
      </c>
      <c r="AN64" s="48">
        <f t="shared" si="21"/>
        <v>1615.4</v>
      </c>
      <c r="AO64" s="51">
        <f t="shared" si="21"/>
        <v>88.066292318595643</v>
      </c>
      <c r="AP64" s="68">
        <f t="shared" si="21"/>
        <v>1170.5</v>
      </c>
      <c r="AQ64" s="48">
        <f t="shared" si="21"/>
        <v>1438.2</v>
      </c>
      <c r="AR64" s="51">
        <f t="shared" si="21"/>
        <v>100</v>
      </c>
      <c r="AS64" s="68">
        <f t="shared" si="21"/>
        <v>538.80000000000018</v>
      </c>
      <c r="AT64" s="48">
        <f t="shared" si="21"/>
        <v>1326.2</v>
      </c>
      <c r="AU64" s="51">
        <f t="shared" si="21"/>
        <v>100</v>
      </c>
      <c r="AV64" s="69">
        <f t="shared" si="21"/>
        <v>0</v>
      </c>
      <c r="AW64" s="48">
        <f t="shared" si="21"/>
        <v>0</v>
      </c>
      <c r="AX64" s="48">
        <f t="shared" si="21"/>
        <v>0</v>
      </c>
      <c r="AY64" s="48">
        <f t="shared" si="21"/>
        <v>0</v>
      </c>
      <c r="AZ64" s="70">
        <f t="shared" si="21"/>
        <v>3543.6000000000004</v>
      </c>
      <c r="BA64" s="68">
        <f t="shared" si="21"/>
        <v>1849.2</v>
      </c>
      <c r="BB64" s="48">
        <f t="shared" si="21"/>
        <v>0</v>
      </c>
      <c r="BC64" s="51">
        <f t="shared" si="21"/>
        <v>0</v>
      </c>
      <c r="BD64" s="68">
        <f t="shared" si="21"/>
        <v>1930</v>
      </c>
      <c r="BE64" s="48">
        <f t="shared" si="21"/>
        <v>0</v>
      </c>
      <c r="BF64" s="48">
        <f t="shared" si="21"/>
        <v>0</v>
      </c>
      <c r="BG64" s="51">
        <f t="shared" si="21"/>
        <v>0</v>
      </c>
      <c r="BH64" s="69">
        <f t="shared" si="21"/>
        <v>2189.8000000000002</v>
      </c>
      <c r="BI64" s="48">
        <f t="shared" si="21"/>
        <v>0</v>
      </c>
      <c r="BJ64" s="51">
        <f t="shared" si="21"/>
        <v>0</v>
      </c>
      <c r="BK64" s="69">
        <f t="shared" si="21"/>
        <v>0</v>
      </c>
      <c r="BL64" s="48">
        <f t="shared" si="21"/>
        <v>5969</v>
      </c>
      <c r="BM64" s="51">
        <f t="shared" si="21"/>
        <v>5969</v>
      </c>
      <c r="BN64" s="603" t="s">
        <v>121</v>
      </c>
      <c r="BO64" s="499"/>
    </row>
    <row r="65" spans="1:67" ht="18.75" customHeight="1">
      <c r="A65" s="529"/>
      <c r="B65" s="496"/>
      <c r="C65" s="494"/>
      <c r="D65" s="510"/>
      <c r="E65" s="205" t="s">
        <v>95</v>
      </c>
      <c r="F65" s="55">
        <f>K65+N65+Q65+Y65+AB65+AE65+AM65+AP65+AS65+BA65+BD65+BH65</f>
        <v>0</v>
      </c>
      <c r="G65" s="374">
        <v>0</v>
      </c>
      <c r="H65" s="52">
        <v>0</v>
      </c>
      <c r="I65" s="179"/>
      <c r="J65" s="176"/>
      <c r="K65" s="55">
        <v>0</v>
      </c>
      <c r="L65" s="374">
        <v>0</v>
      </c>
      <c r="M65" s="52">
        <v>0</v>
      </c>
      <c r="N65" s="55">
        <v>0</v>
      </c>
      <c r="O65" s="374">
        <v>0</v>
      </c>
      <c r="P65" s="52">
        <v>0</v>
      </c>
      <c r="Q65" s="55">
        <v>0</v>
      </c>
      <c r="R65" s="374">
        <v>0</v>
      </c>
      <c r="S65" s="52">
        <v>0</v>
      </c>
      <c r="T65" s="61"/>
      <c r="U65" s="374"/>
      <c r="V65" s="374"/>
      <c r="W65" s="47"/>
      <c r="X65" s="57">
        <f t="shared" ref="X65:X74" si="22">K65+N65+Q65</f>
        <v>0</v>
      </c>
      <c r="Y65" s="55">
        <v>0</v>
      </c>
      <c r="Z65" s="374">
        <v>0</v>
      </c>
      <c r="AA65" s="52">
        <v>0</v>
      </c>
      <c r="AB65" s="55">
        <v>0</v>
      </c>
      <c r="AC65" s="374">
        <v>0</v>
      </c>
      <c r="AD65" s="52">
        <v>0</v>
      </c>
      <c r="AE65" s="55">
        <v>0</v>
      </c>
      <c r="AF65" s="374">
        <v>0</v>
      </c>
      <c r="AG65" s="52">
        <v>0</v>
      </c>
      <c r="AH65" s="61"/>
      <c r="AI65" s="374"/>
      <c r="AJ65" s="374"/>
      <c r="AK65" s="47"/>
      <c r="AL65" s="57">
        <f t="shared" ref="AL65:AL74" si="23">Y65+AB65+AE65</f>
        <v>0</v>
      </c>
      <c r="AM65" s="55">
        <v>0</v>
      </c>
      <c r="AN65" s="374">
        <v>0</v>
      </c>
      <c r="AO65" s="52">
        <v>0</v>
      </c>
      <c r="AP65" s="55">
        <v>0</v>
      </c>
      <c r="AQ65" s="374">
        <v>0</v>
      </c>
      <c r="AR65" s="52">
        <v>0</v>
      </c>
      <c r="AS65" s="55">
        <v>0</v>
      </c>
      <c r="AT65" s="374">
        <v>0</v>
      </c>
      <c r="AU65" s="52">
        <v>0</v>
      </c>
      <c r="AV65" s="61"/>
      <c r="AW65" s="374"/>
      <c r="AX65" s="374"/>
      <c r="AY65" s="47"/>
      <c r="AZ65" s="57">
        <f t="shared" ref="AZ65:AZ74" si="24">AM65+AP65+AS65</f>
        <v>0</v>
      </c>
      <c r="BA65" s="55">
        <v>0</v>
      </c>
      <c r="BB65" s="374">
        <v>0</v>
      </c>
      <c r="BC65" s="52">
        <v>0</v>
      </c>
      <c r="BD65" s="55">
        <v>0</v>
      </c>
      <c r="BE65" s="374">
        <v>0</v>
      </c>
      <c r="BF65" s="374"/>
      <c r="BG65" s="52">
        <v>0</v>
      </c>
      <c r="BH65" s="61">
        <v>0</v>
      </c>
      <c r="BI65" s="374">
        <v>0</v>
      </c>
      <c r="BJ65" s="52">
        <v>0</v>
      </c>
      <c r="BK65" s="60"/>
      <c r="BL65" s="44"/>
      <c r="BM65" s="65"/>
      <c r="BN65" s="604"/>
      <c r="BO65" s="500"/>
    </row>
    <row r="66" spans="1:67" ht="18" customHeight="1">
      <c r="A66" s="529"/>
      <c r="B66" s="496"/>
      <c r="C66" s="494"/>
      <c r="D66" s="510"/>
      <c r="E66" s="205" t="s">
        <v>39</v>
      </c>
      <c r="F66" s="55">
        <f t="shared" si="8"/>
        <v>0</v>
      </c>
      <c r="G66" s="374">
        <v>0</v>
      </c>
      <c r="H66" s="52">
        <v>0</v>
      </c>
      <c r="I66" s="179"/>
      <c r="J66" s="176"/>
      <c r="K66" s="55">
        <v>0</v>
      </c>
      <c r="L66" s="374">
        <v>0</v>
      </c>
      <c r="M66" s="52">
        <v>0</v>
      </c>
      <c r="N66" s="55">
        <v>0</v>
      </c>
      <c r="O66" s="374">
        <v>0</v>
      </c>
      <c r="P66" s="52">
        <v>0</v>
      </c>
      <c r="Q66" s="55">
        <v>0</v>
      </c>
      <c r="R66" s="374">
        <v>0</v>
      </c>
      <c r="S66" s="52">
        <v>0</v>
      </c>
      <c r="T66" s="61"/>
      <c r="U66" s="374"/>
      <c r="V66" s="374"/>
      <c r="W66" s="47"/>
      <c r="X66" s="57">
        <f t="shared" si="22"/>
        <v>0</v>
      </c>
      <c r="Y66" s="55">
        <v>0</v>
      </c>
      <c r="Z66" s="374">
        <v>0</v>
      </c>
      <c r="AA66" s="52">
        <v>0</v>
      </c>
      <c r="AB66" s="55">
        <v>0</v>
      </c>
      <c r="AC66" s="374">
        <v>0</v>
      </c>
      <c r="AD66" s="52">
        <v>0</v>
      </c>
      <c r="AE66" s="55">
        <v>0</v>
      </c>
      <c r="AF66" s="374">
        <v>0</v>
      </c>
      <c r="AG66" s="52">
        <v>0</v>
      </c>
      <c r="AH66" s="61"/>
      <c r="AI66" s="374"/>
      <c r="AJ66" s="374"/>
      <c r="AK66" s="47"/>
      <c r="AL66" s="57">
        <f t="shared" si="23"/>
        <v>0</v>
      </c>
      <c r="AM66" s="55">
        <v>0</v>
      </c>
      <c r="AN66" s="374">
        <v>0</v>
      </c>
      <c r="AO66" s="52">
        <v>0</v>
      </c>
      <c r="AP66" s="55">
        <v>0</v>
      </c>
      <c r="AQ66" s="374">
        <v>0</v>
      </c>
      <c r="AR66" s="52">
        <v>0</v>
      </c>
      <c r="AS66" s="55">
        <v>0</v>
      </c>
      <c r="AT66" s="374">
        <v>0</v>
      </c>
      <c r="AU66" s="52">
        <v>0</v>
      </c>
      <c r="AV66" s="61"/>
      <c r="AW66" s="374"/>
      <c r="AX66" s="374"/>
      <c r="AY66" s="47"/>
      <c r="AZ66" s="57">
        <f t="shared" si="24"/>
        <v>0</v>
      </c>
      <c r="BA66" s="55">
        <v>0</v>
      </c>
      <c r="BB66" s="374">
        <v>0</v>
      </c>
      <c r="BC66" s="52">
        <v>0</v>
      </c>
      <c r="BD66" s="55">
        <v>0</v>
      </c>
      <c r="BE66" s="374">
        <v>0</v>
      </c>
      <c r="BF66" s="374"/>
      <c r="BG66" s="52">
        <v>0</v>
      </c>
      <c r="BH66" s="61">
        <v>0</v>
      </c>
      <c r="BI66" s="374">
        <v>0</v>
      </c>
      <c r="BJ66" s="52">
        <v>0</v>
      </c>
      <c r="BK66" s="238">
        <v>0</v>
      </c>
      <c r="BL66" s="76">
        <f t="shared" si="5"/>
        <v>0</v>
      </c>
      <c r="BM66" s="120">
        <v>0</v>
      </c>
      <c r="BN66" s="604"/>
      <c r="BO66" s="500"/>
    </row>
    <row r="67" spans="1:67" ht="44.25" customHeight="1" thickBot="1">
      <c r="A67" s="529"/>
      <c r="B67" s="496"/>
      <c r="C67" s="494"/>
      <c r="D67" s="510"/>
      <c r="E67" s="205" t="s">
        <v>40</v>
      </c>
      <c r="F67" s="55">
        <f t="shared" si="8"/>
        <v>19583.599999999999</v>
      </c>
      <c r="G67" s="374">
        <f>L67+R67+O67++Z67+AC67+AF67+AN67+AQ67+AT67+BB67+BE67+BI67</f>
        <v>13517.600000000002</v>
      </c>
      <c r="H67" s="52">
        <f>G67/F67*100</f>
        <v>69.025102636900286</v>
      </c>
      <c r="I67" s="179"/>
      <c r="J67" s="176"/>
      <c r="K67" s="55">
        <v>516.4</v>
      </c>
      <c r="L67" s="374">
        <v>391.7</v>
      </c>
      <c r="M67" s="52">
        <f>L67/K67*100</f>
        <v>75.852052672347014</v>
      </c>
      <c r="N67" s="55">
        <v>1488.9</v>
      </c>
      <c r="O67" s="374">
        <v>1390</v>
      </c>
      <c r="P67" s="52">
        <f>O67/N67*100</f>
        <v>93.357512257371212</v>
      </c>
      <c r="Q67" s="55">
        <f>3128+67.7</f>
        <v>3195.7</v>
      </c>
      <c r="R67" s="374">
        <v>2566.9</v>
      </c>
      <c r="S67" s="52">
        <f>R67/Q67*100</f>
        <v>80.323559783459032</v>
      </c>
      <c r="T67" s="61"/>
      <c r="U67" s="374"/>
      <c r="V67" s="374"/>
      <c r="W67" s="47"/>
      <c r="X67" s="57">
        <f t="shared" si="22"/>
        <v>5201</v>
      </c>
      <c r="Y67" s="55">
        <v>2338.3000000000002</v>
      </c>
      <c r="Z67" s="374">
        <v>2308.1</v>
      </c>
      <c r="AA67" s="52">
        <f>Z67/Y67*100</f>
        <v>98.708463413591062</v>
      </c>
      <c r="AB67" s="55">
        <v>699.6</v>
      </c>
      <c r="AC67" s="374">
        <v>636.20000000000005</v>
      </c>
      <c r="AD67" s="52">
        <f>AC67/AB67*100</f>
        <v>90.937678673527728</v>
      </c>
      <c r="AE67" s="55">
        <f>1342.8-38.1+127.4+400</f>
        <v>1832.1000000000001</v>
      </c>
      <c r="AF67" s="374">
        <v>1844.9</v>
      </c>
      <c r="AG67" s="52">
        <f>AF67/AE67*100</f>
        <v>100.69865182031548</v>
      </c>
      <c r="AH67" s="61"/>
      <c r="AI67" s="374"/>
      <c r="AJ67" s="374"/>
      <c r="AK67" s="47"/>
      <c r="AL67" s="57">
        <f t="shared" si="23"/>
        <v>4870</v>
      </c>
      <c r="AM67" s="55">
        <f>1584.3+600+150-500</f>
        <v>1834.3000000000002</v>
      </c>
      <c r="AN67" s="374">
        <v>1615.4</v>
      </c>
      <c r="AO67" s="52">
        <f>AN67/AM67*100</f>
        <v>88.066292318595643</v>
      </c>
      <c r="AP67" s="55">
        <f>1520.5-600-250+500</f>
        <v>1170.5</v>
      </c>
      <c r="AQ67" s="374">
        <v>1438.2</v>
      </c>
      <c r="AR67" s="52">
        <v>100</v>
      </c>
      <c r="AS67" s="55">
        <f>1664.2-4.6-124.3+100-596.5-500</f>
        <v>538.80000000000018</v>
      </c>
      <c r="AT67" s="374">
        <v>1326.2</v>
      </c>
      <c r="AU67" s="52">
        <v>100</v>
      </c>
      <c r="AV67" s="61"/>
      <c r="AW67" s="374"/>
      <c r="AX67" s="374"/>
      <c r="AY67" s="47"/>
      <c r="AZ67" s="57">
        <f t="shared" si="24"/>
        <v>3543.6000000000004</v>
      </c>
      <c r="BA67" s="55">
        <v>1849.2</v>
      </c>
      <c r="BB67" s="374">
        <v>0</v>
      </c>
      <c r="BC67" s="52">
        <v>0</v>
      </c>
      <c r="BD67" s="55">
        <f>1333.5+596.5</f>
        <v>1930</v>
      </c>
      <c r="BE67" s="374">
        <v>0</v>
      </c>
      <c r="BF67" s="374"/>
      <c r="BG67" s="52">
        <v>0</v>
      </c>
      <c r="BH67" s="61">
        <f>2217.9-25-3.1</f>
        <v>2189.8000000000002</v>
      </c>
      <c r="BI67" s="374">
        <v>0</v>
      </c>
      <c r="BJ67" s="52">
        <v>0</v>
      </c>
      <c r="BK67" s="251"/>
      <c r="BL67" s="136">
        <f t="shared" si="5"/>
        <v>5969</v>
      </c>
      <c r="BM67" s="137">
        <f t="shared" si="6"/>
        <v>5969</v>
      </c>
      <c r="BN67" s="604"/>
      <c r="BO67" s="500"/>
    </row>
    <row r="68" spans="1:67" ht="0.75" hidden="1" customHeight="1" thickBot="1">
      <c r="A68" s="529"/>
      <c r="B68" s="496"/>
      <c r="C68" s="494"/>
      <c r="D68" s="510">
        <v>6</v>
      </c>
      <c r="E68" s="205" t="s">
        <v>38</v>
      </c>
      <c r="F68" s="55">
        <f t="shared" si="8"/>
        <v>0</v>
      </c>
      <c r="G68" s="374"/>
      <c r="H68" s="52"/>
      <c r="I68" s="179"/>
      <c r="J68" s="176"/>
      <c r="K68" s="55"/>
      <c r="L68" s="374"/>
      <c r="M68" s="52"/>
      <c r="N68" s="55"/>
      <c r="O68" s="374"/>
      <c r="P68" s="52"/>
      <c r="Q68" s="55"/>
      <c r="R68" s="374"/>
      <c r="S68" s="52"/>
      <c r="T68" s="61"/>
      <c r="U68" s="374"/>
      <c r="V68" s="374"/>
      <c r="W68" s="47"/>
      <c r="X68" s="57">
        <f t="shared" si="22"/>
        <v>0</v>
      </c>
      <c r="Y68" s="55"/>
      <c r="Z68" s="374"/>
      <c r="AA68" s="52"/>
      <c r="AB68" s="55"/>
      <c r="AC68" s="374"/>
      <c r="AD68" s="52"/>
      <c r="AE68" s="55"/>
      <c r="AF68" s="374"/>
      <c r="AG68" s="52"/>
      <c r="AH68" s="61"/>
      <c r="AI68" s="49"/>
      <c r="AJ68" s="49"/>
      <c r="AK68" s="47"/>
      <c r="AL68" s="57">
        <f t="shared" si="23"/>
        <v>0</v>
      </c>
      <c r="AM68" s="55"/>
      <c r="AN68" s="374"/>
      <c r="AO68" s="52"/>
      <c r="AP68" s="55"/>
      <c r="AQ68" s="374"/>
      <c r="AR68" s="52"/>
      <c r="AS68" s="55"/>
      <c r="AT68" s="374"/>
      <c r="AU68" s="52"/>
      <c r="AV68" s="61"/>
      <c r="AW68" s="49"/>
      <c r="AX68" s="49"/>
      <c r="AY68" s="47"/>
      <c r="AZ68" s="57">
        <f t="shared" si="24"/>
        <v>0</v>
      </c>
      <c r="BA68" s="55"/>
      <c r="BB68" s="374"/>
      <c r="BC68" s="52"/>
      <c r="BD68" s="55"/>
      <c r="BE68" s="374"/>
      <c r="BF68" s="374"/>
      <c r="BG68" s="52"/>
      <c r="BH68" s="61"/>
      <c r="BI68" s="374"/>
      <c r="BJ68" s="52"/>
      <c r="BK68" s="305"/>
      <c r="BL68" s="134">
        <f t="shared" si="5"/>
        <v>0</v>
      </c>
      <c r="BM68" s="135">
        <f t="shared" si="6"/>
        <v>0</v>
      </c>
      <c r="BN68" s="604"/>
      <c r="BO68" s="500"/>
    </row>
    <row r="69" spans="1:67" ht="13.5" hidden="1" customHeight="1" thickBot="1">
      <c r="A69" s="529"/>
      <c r="B69" s="496"/>
      <c r="C69" s="494"/>
      <c r="D69" s="510"/>
      <c r="E69" s="205" t="s">
        <v>39</v>
      </c>
      <c r="F69" s="55">
        <f t="shared" si="8"/>
        <v>0</v>
      </c>
      <c r="G69" s="374"/>
      <c r="H69" s="52"/>
      <c r="I69" s="179"/>
      <c r="J69" s="176"/>
      <c r="K69" s="55"/>
      <c r="L69" s="374"/>
      <c r="M69" s="52"/>
      <c r="N69" s="55"/>
      <c r="O69" s="374"/>
      <c r="P69" s="52"/>
      <c r="Q69" s="55"/>
      <c r="R69" s="374"/>
      <c r="S69" s="52"/>
      <c r="T69" s="61"/>
      <c r="U69" s="374"/>
      <c r="V69" s="374"/>
      <c r="W69" s="47"/>
      <c r="X69" s="57">
        <f t="shared" si="22"/>
        <v>0</v>
      </c>
      <c r="Y69" s="55"/>
      <c r="Z69" s="374"/>
      <c r="AA69" s="52"/>
      <c r="AB69" s="55"/>
      <c r="AC69" s="374"/>
      <c r="AD69" s="52"/>
      <c r="AE69" s="55"/>
      <c r="AF69" s="374"/>
      <c r="AG69" s="52"/>
      <c r="AH69" s="61"/>
      <c r="AI69" s="49"/>
      <c r="AJ69" s="49"/>
      <c r="AK69" s="47"/>
      <c r="AL69" s="57">
        <f t="shared" si="23"/>
        <v>0</v>
      </c>
      <c r="AM69" s="55"/>
      <c r="AN69" s="374"/>
      <c r="AO69" s="52"/>
      <c r="AP69" s="55"/>
      <c r="AQ69" s="374"/>
      <c r="AR69" s="52"/>
      <c r="AS69" s="55"/>
      <c r="AT69" s="374"/>
      <c r="AU69" s="52"/>
      <c r="AV69" s="61"/>
      <c r="AW69" s="49"/>
      <c r="AX69" s="49"/>
      <c r="AY69" s="47"/>
      <c r="AZ69" s="57">
        <f t="shared" si="24"/>
        <v>0</v>
      </c>
      <c r="BA69" s="55"/>
      <c r="BB69" s="374"/>
      <c r="BC69" s="52"/>
      <c r="BD69" s="55"/>
      <c r="BE69" s="374"/>
      <c r="BF69" s="374"/>
      <c r="BG69" s="52"/>
      <c r="BH69" s="61"/>
      <c r="BI69" s="374"/>
      <c r="BJ69" s="52"/>
      <c r="BK69" s="237"/>
      <c r="BL69" s="76">
        <f t="shared" si="5"/>
        <v>0</v>
      </c>
      <c r="BM69" s="120">
        <f t="shared" si="6"/>
        <v>0</v>
      </c>
      <c r="BN69" s="604"/>
      <c r="BO69" s="500"/>
    </row>
    <row r="70" spans="1:67" ht="26.25" hidden="1" customHeight="1" thickBot="1">
      <c r="A70" s="529"/>
      <c r="B70" s="496"/>
      <c r="C70" s="494"/>
      <c r="D70" s="510"/>
      <c r="E70" s="205" t="s">
        <v>40</v>
      </c>
      <c r="F70" s="55">
        <f t="shared" si="8"/>
        <v>0</v>
      </c>
      <c r="G70" s="374"/>
      <c r="H70" s="52"/>
      <c r="I70" s="179"/>
      <c r="J70" s="176"/>
      <c r="K70" s="55"/>
      <c r="L70" s="374"/>
      <c r="M70" s="52"/>
      <c r="N70" s="55"/>
      <c r="O70" s="374"/>
      <c r="P70" s="52"/>
      <c r="Q70" s="55"/>
      <c r="R70" s="374"/>
      <c r="S70" s="52"/>
      <c r="T70" s="61"/>
      <c r="U70" s="374"/>
      <c r="V70" s="374"/>
      <c r="W70" s="47"/>
      <c r="X70" s="57">
        <f t="shared" si="22"/>
        <v>0</v>
      </c>
      <c r="Y70" s="55"/>
      <c r="Z70" s="374"/>
      <c r="AA70" s="52"/>
      <c r="AB70" s="55"/>
      <c r="AC70" s="374"/>
      <c r="AD70" s="52"/>
      <c r="AE70" s="55"/>
      <c r="AF70" s="374"/>
      <c r="AG70" s="52"/>
      <c r="AH70" s="61"/>
      <c r="AI70" s="49"/>
      <c r="AJ70" s="49"/>
      <c r="AK70" s="47"/>
      <c r="AL70" s="57">
        <f t="shared" si="23"/>
        <v>0</v>
      </c>
      <c r="AM70" s="55"/>
      <c r="AN70" s="374"/>
      <c r="AO70" s="52"/>
      <c r="AP70" s="55"/>
      <c r="AQ70" s="374"/>
      <c r="AR70" s="52"/>
      <c r="AS70" s="55"/>
      <c r="AT70" s="374"/>
      <c r="AU70" s="52"/>
      <c r="AV70" s="61"/>
      <c r="AW70" s="49"/>
      <c r="AX70" s="49"/>
      <c r="AY70" s="47"/>
      <c r="AZ70" s="57">
        <f t="shared" si="24"/>
        <v>0</v>
      </c>
      <c r="BA70" s="55"/>
      <c r="BB70" s="374"/>
      <c r="BC70" s="52"/>
      <c r="BD70" s="55"/>
      <c r="BE70" s="374"/>
      <c r="BF70" s="374"/>
      <c r="BG70" s="52"/>
      <c r="BH70" s="61"/>
      <c r="BI70" s="374"/>
      <c r="BJ70" s="52"/>
      <c r="BK70" s="237">
        <f>AW70+BB70+BE70+BI70</f>
        <v>0</v>
      </c>
      <c r="BL70" s="76">
        <f t="shared" si="5"/>
        <v>0</v>
      </c>
      <c r="BM70" s="120">
        <f t="shared" si="6"/>
        <v>0</v>
      </c>
      <c r="BN70" s="604"/>
      <c r="BO70" s="500"/>
    </row>
    <row r="71" spans="1:67" ht="16.5" hidden="1" customHeight="1" thickBot="1">
      <c r="A71" s="529"/>
      <c r="B71" s="496"/>
      <c r="C71" s="494"/>
      <c r="D71" s="369"/>
      <c r="E71" s="310"/>
      <c r="F71" s="55">
        <f t="shared" si="8"/>
        <v>0</v>
      </c>
      <c r="G71" s="374"/>
      <c r="H71" s="52"/>
      <c r="I71" s="179"/>
      <c r="J71" s="176"/>
      <c r="K71" s="55"/>
      <c r="L71" s="374"/>
      <c r="M71" s="52"/>
      <c r="N71" s="55"/>
      <c r="O71" s="374"/>
      <c r="P71" s="52"/>
      <c r="Q71" s="55"/>
      <c r="R71" s="374"/>
      <c r="S71" s="52"/>
      <c r="T71" s="61"/>
      <c r="U71" s="374"/>
      <c r="V71" s="374"/>
      <c r="W71" s="47"/>
      <c r="X71" s="57">
        <f t="shared" si="22"/>
        <v>0</v>
      </c>
      <c r="Y71" s="55"/>
      <c r="Z71" s="374"/>
      <c r="AA71" s="52"/>
      <c r="AB71" s="55"/>
      <c r="AC71" s="374"/>
      <c r="AD71" s="52"/>
      <c r="AE71" s="55"/>
      <c r="AF71" s="374"/>
      <c r="AG71" s="52"/>
      <c r="AH71" s="61"/>
      <c r="AI71" s="49"/>
      <c r="AJ71" s="49"/>
      <c r="AK71" s="47"/>
      <c r="AL71" s="57">
        <f t="shared" si="23"/>
        <v>0</v>
      </c>
      <c r="AM71" s="55"/>
      <c r="AN71" s="374"/>
      <c r="AO71" s="52"/>
      <c r="AP71" s="55"/>
      <c r="AQ71" s="374"/>
      <c r="AR71" s="52"/>
      <c r="AS71" s="55"/>
      <c r="AT71" s="374"/>
      <c r="AU71" s="52"/>
      <c r="AV71" s="61"/>
      <c r="AW71" s="49"/>
      <c r="AX71" s="49"/>
      <c r="AY71" s="47"/>
      <c r="AZ71" s="57">
        <f t="shared" si="24"/>
        <v>0</v>
      </c>
      <c r="BA71" s="55"/>
      <c r="BB71" s="374"/>
      <c r="BC71" s="52"/>
      <c r="BD71" s="55"/>
      <c r="BE71" s="374"/>
      <c r="BF71" s="374"/>
      <c r="BG71" s="52"/>
      <c r="BH71" s="61"/>
      <c r="BI71" s="374"/>
      <c r="BJ71" s="52"/>
      <c r="BK71" s="237"/>
      <c r="BL71" s="76">
        <f t="shared" si="5"/>
        <v>0</v>
      </c>
      <c r="BM71" s="120">
        <f t="shared" si="6"/>
        <v>0</v>
      </c>
      <c r="BN71" s="604"/>
      <c r="BO71" s="500"/>
    </row>
    <row r="72" spans="1:67" ht="12.75" hidden="1" customHeight="1">
      <c r="A72" s="529"/>
      <c r="B72" s="496"/>
      <c r="C72" s="494"/>
      <c r="D72" s="510">
        <v>9</v>
      </c>
      <c r="E72" s="205" t="s">
        <v>38</v>
      </c>
      <c r="F72" s="55">
        <f t="shared" si="8"/>
        <v>0</v>
      </c>
      <c r="G72" s="374"/>
      <c r="H72" s="52"/>
      <c r="I72" s="179"/>
      <c r="J72" s="176"/>
      <c r="K72" s="55"/>
      <c r="L72" s="374"/>
      <c r="M72" s="52"/>
      <c r="N72" s="55"/>
      <c r="O72" s="374"/>
      <c r="P72" s="52"/>
      <c r="Q72" s="55"/>
      <c r="R72" s="374"/>
      <c r="S72" s="52"/>
      <c r="T72" s="61"/>
      <c r="U72" s="374"/>
      <c r="V72" s="374"/>
      <c r="W72" s="47"/>
      <c r="X72" s="57">
        <f t="shared" si="22"/>
        <v>0</v>
      </c>
      <c r="Y72" s="55"/>
      <c r="Z72" s="374"/>
      <c r="AA72" s="52"/>
      <c r="AB72" s="311"/>
      <c r="AC72" s="374"/>
      <c r="AD72" s="52"/>
      <c r="AE72" s="55"/>
      <c r="AF72" s="374"/>
      <c r="AG72" s="52"/>
      <c r="AH72" s="61"/>
      <c r="AI72" s="374"/>
      <c r="AJ72" s="374"/>
      <c r="AK72" s="47"/>
      <c r="AL72" s="57">
        <f t="shared" si="23"/>
        <v>0</v>
      </c>
      <c r="AM72" s="55"/>
      <c r="AN72" s="374"/>
      <c r="AO72" s="52"/>
      <c r="AP72" s="55"/>
      <c r="AQ72" s="374"/>
      <c r="AR72" s="52"/>
      <c r="AS72" s="55"/>
      <c r="AT72" s="374"/>
      <c r="AU72" s="52"/>
      <c r="AV72" s="61"/>
      <c r="AW72" s="374"/>
      <c r="AX72" s="374"/>
      <c r="AY72" s="47"/>
      <c r="AZ72" s="57">
        <f t="shared" si="24"/>
        <v>0</v>
      </c>
      <c r="BA72" s="55"/>
      <c r="BB72" s="374"/>
      <c r="BC72" s="52"/>
      <c r="BD72" s="55"/>
      <c r="BE72" s="374"/>
      <c r="BF72" s="374"/>
      <c r="BG72" s="52"/>
      <c r="BH72" s="61"/>
      <c r="BI72" s="374"/>
      <c r="BJ72" s="52"/>
      <c r="BK72" s="237"/>
      <c r="BL72" s="76">
        <f t="shared" si="5"/>
        <v>0</v>
      </c>
      <c r="BM72" s="120">
        <f t="shared" si="6"/>
        <v>0</v>
      </c>
      <c r="BN72" s="604"/>
      <c r="BO72" s="500"/>
    </row>
    <row r="73" spans="1:67" ht="12.75" hidden="1" customHeight="1">
      <c r="A73" s="529"/>
      <c r="B73" s="496"/>
      <c r="C73" s="494"/>
      <c r="D73" s="510"/>
      <c r="E73" s="205" t="s">
        <v>39</v>
      </c>
      <c r="F73" s="55">
        <f t="shared" si="8"/>
        <v>0</v>
      </c>
      <c r="G73" s="374"/>
      <c r="H73" s="52"/>
      <c r="I73" s="179"/>
      <c r="J73" s="176"/>
      <c r="K73" s="55"/>
      <c r="L73" s="374"/>
      <c r="M73" s="52"/>
      <c r="N73" s="55"/>
      <c r="O73" s="374"/>
      <c r="P73" s="52"/>
      <c r="Q73" s="55"/>
      <c r="R73" s="374"/>
      <c r="S73" s="52"/>
      <c r="T73" s="61"/>
      <c r="U73" s="374"/>
      <c r="V73" s="374"/>
      <c r="W73" s="47"/>
      <c r="X73" s="57">
        <f t="shared" si="22"/>
        <v>0</v>
      </c>
      <c r="Y73" s="55"/>
      <c r="Z73" s="374"/>
      <c r="AA73" s="52"/>
      <c r="AB73" s="311"/>
      <c r="AC73" s="374"/>
      <c r="AD73" s="52"/>
      <c r="AE73" s="55"/>
      <c r="AF73" s="374"/>
      <c r="AG73" s="52"/>
      <c r="AH73" s="61"/>
      <c r="AI73" s="374"/>
      <c r="AJ73" s="374"/>
      <c r="AK73" s="47"/>
      <c r="AL73" s="57">
        <f t="shared" si="23"/>
        <v>0</v>
      </c>
      <c r="AM73" s="55"/>
      <c r="AN73" s="374"/>
      <c r="AO73" s="52"/>
      <c r="AP73" s="55"/>
      <c r="AQ73" s="374"/>
      <c r="AR73" s="52"/>
      <c r="AS73" s="55"/>
      <c r="AT73" s="374"/>
      <c r="AU73" s="52"/>
      <c r="AV73" s="61"/>
      <c r="AW73" s="374"/>
      <c r="AX73" s="374"/>
      <c r="AY73" s="47"/>
      <c r="AZ73" s="57">
        <f t="shared" si="24"/>
        <v>0</v>
      </c>
      <c r="BA73" s="55"/>
      <c r="BB73" s="374"/>
      <c r="BC73" s="52"/>
      <c r="BD73" s="55"/>
      <c r="BE73" s="374"/>
      <c r="BF73" s="374"/>
      <c r="BG73" s="52"/>
      <c r="BH73" s="61"/>
      <c r="BI73" s="374"/>
      <c r="BJ73" s="52"/>
      <c r="BK73" s="237"/>
      <c r="BL73" s="76">
        <f t="shared" si="5"/>
        <v>0</v>
      </c>
      <c r="BM73" s="120">
        <f t="shared" si="6"/>
        <v>0</v>
      </c>
      <c r="BN73" s="604"/>
      <c r="BO73" s="500"/>
    </row>
    <row r="74" spans="1:67" ht="29.25" customHeight="1" thickBot="1">
      <c r="A74" s="530"/>
      <c r="B74" s="497"/>
      <c r="C74" s="498"/>
      <c r="D74" s="561"/>
      <c r="E74" s="309" t="s">
        <v>96</v>
      </c>
      <c r="F74" s="71">
        <f>K74+N74+Q74+Y74+AB74+AE74+AM74+AP74+AS74+BA74+BD74+BH74</f>
        <v>0</v>
      </c>
      <c r="G74" s="375">
        <v>0</v>
      </c>
      <c r="H74" s="54">
        <v>0</v>
      </c>
      <c r="I74" s="182"/>
      <c r="J74" s="183"/>
      <c r="K74" s="71">
        <v>0</v>
      </c>
      <c r="L74" s="375">
        <v>0</v>
      </c>
      <c r="M74" s="54">
        <v>0</v>
      </c>
      <c r="N74" s="71">
        <v>0</v>
      </c>
      <c r="O74" s="375">
        <v>0</v>
      </c>
      <c r="P74" s="54">
        <v>0</v>
      </c>
      <c r="Q74" s="56">
        <v>0</v>
      </c>
      <c r="R74" s="50">
        <v>0</v>
      </c>
      <c r="S74" s="53">
        <v>0</v>
      </c>
      <c r="T74" s="66"/>
      <c r="U74" s="375"/>
      <c r="V74" s="375"/>
      <c r="W74" s="140"/>
      <c r="X74" s="67">
        <f t="shared" si="22"/>
        <v>0</v>
      </c>
      <c r="Y74" s="71">
        <v>0</v>
      </c>
      <c r="Z74" s="375">
        <v>0</v>
      </c>
      <c r="AA74" s="54">
        <v>0</v>
      </c>
      <c r="AB74" s="71">
        <v>0</v>
      </c>
      <c r="AC74" s="375">
        <v>0</v>
      </c>
      <c r="AD74" s="54">
        <v>0</v>
      </c>
      <c r="AE74" s="71">
        <v>0</v>
      </c>
      <c r="AF74" s="375">
        <v>0</v>
      </c>
      <c r="AG74" s="54">
        <v>0</v>
      </c>
      <c r="AH74" s="66"/>
      <c r="AI74" s="375"/>
      <c r="AJ74" s="375"/>
      <c r="AK74" s="140"/>
      <c r="AL74" s="67">
        <f t="shared" si="23"/>
        <v>0</v>
      </c>
      <c r="AM74" s="71">
        <v>0</v>
      </c>
      <c r="AN74" s="375">
        <v>0</v>
      </c>
      <c r="AO74" s="54">
        <v>0</v>
      </c>
      <c r="AP74" s="71">
        <v>0</v>
      </c>
      <c r="AQ74" s="375">
        <v>0</v>
      </c>
      <c r="AR74" s="54">
        <v>0</v>
      </c>
      <c r="AS74" s="71">
        <v>0</v>
      </c>
      <c r="AT74" s="375">
        <v>0</v>
      </c>
      <c r="AU74" s="54">
        <v>0</v>
      </c>
      <c r="AV74" s="66"/>
      <c r="AW74" s="375"/>
      <c r="AX74" s="375"/>
      <c r="AY74" s="140"/>
      <c r="AZ74" s="67">
        <f t="shared" si="24"/>
        <v>0</v>
      </c>
      <c r="BA74" s="71">
        <v>0</v>
      </c>
      <c r="BB74" s="375">
        <v>0</v>
      </c>
      <c r="BC74" s="54">
        <v>0</v>
      </c>
      <c r="BD74" s="71">
        <v>0</v>
      </c>
      <c r="BE74" s="375">
        <v>0</v>
      </c>
      <c r="BF74" s="375"/>
      <c r="BG74" s="54">
        <v>0</v>
      </c>
      <c r="BH74" s="66">
        <v>0</v>
      </c>
      <c r="BI74" s="375">
        <v>0</v>
      </c>
      <c r="BJ74" s="54">
        <v>0</v>
      </c>
      <c r="BK74" s="301"/>
      <c r="BL74" s="141">
        <f t="shared" si="5"/>
        <v>0</v>
      </c>
      <c r="BM74" s="142">
        <f t="shared" si="6"/>
        <v>0</v>
      </c>
      <c r="BN74" s="605"/>
      <c r="BO74" s="500"/>
    </row>
    <row r="75" spans="1:67" ht="18" customHeight="1">
      <c r="A75" s="559" t="s">
        <v>66</v>
      </c>
      <c r="B75" s="495" t="s">
        <v>79</v>
      </c>
      <c r="C75" s="493" t="s">
        <v>101</v>
      </c>
      <c r="D75" s="508" t="s">
        <v>72</v>
      </c>
      <c r="E75" s="204" t="s">
        <v>38</v>
      </c>
      <c r="F75" s="68">
        <f t="shared" si="8"/>
        <v>5494.3</v>
      </c>
      <c r="G75" s="48">
        <f>G78</f>
        <v>4260.2000000000007</v>
      </c>
      <c r="H75" s="51">
        <f>H78</f>
        <v>77.538539941393807</v>
      </c>
      <c r="I75" s="262"/>
      <c r="J75" s="263"/>
      <c r="K75" s="68">
        <f>K77+K78:L78</f>
        <v>15.1</v>
      </c>
      <c r="L75" s="48">
        <f t="shared" ref="L75:BM75" si="25">L77+L78:M78</f>
        <v>15.1</v>
      </c>
      <c r="M75" s="51">
        <f t="shared" si="25"/>
        <v>100</v>
      </c>
      <c r="N75" s="68">
        <f t="shared" si="25"/>
        <v>11</v>
      </c>
      <c r="O75" s="48">
        <f t="shared" si="25"/>
        <v>11</v>
      </c>
      <c r="P75" s="51">
        <f t="shared" si="25"/>
        <v>100</v>
      </c>
      <c r="Q75" s="64">
        <f t="shared" si="25"/>
        <v>2573.9</v>
      </c>
      <c r="R75" s="44">
        <f t="shared" si="25"/>
        <v>0</v>
      </c>
      <c r="S75" s="65">
        <f t="shared" si="25"/>
        <v>0</v>
      </c>
      <c r="T75" s="69">
        <f t="shared" si="25"/>
        <v>0</v>
      </c>
      <c r="U75" s="48">
        <f t="shared" si="25"/>
        <v>0</v>
      </c>
      <c r="V75" s="48">
        <f t="shared" si="25"/>
        <v>0</v>
      </c>
      <c r="W75" s="48">
        <f t="shared" si="25"/>
        <v>0</v>
      </c>
      <c r="X75" s="70">
        <f t="shared" si="25"/>
        <v>2600</v>
      </c>
      <c r="Y75" s="68">
        <f t="shared" si="25"/>
        <v>0</v>
      </c>
      <c r="Z75" s="48">
        <f t="shared" si="25"/>
        <v>675.6</v>
      </c>
      <c r="AA75" s="51">
        <f t="shared" si="25"/>
        <v>100</v>
      </c>
      <c r="AB75" s="68">
        <f t="shared" si="25"/>
        <v>200</v>
      </c>
      <c r="AC75" s="48">
        <f t="shared" si="25"/>
        <v>346.1</v>
      </c>
      <c r="AD75" s="51">
        <f t="shared" si="25"/>
        <v>100</v>
      </c>
      <c r="AE75" s="68">
        <f t="shared" si="25"/>
        <v>1000</v>
      </c>
      <c r="AF75" s="48">
        <f t="shared" si="25"/>
        <v>1511.9</v>
      </c>
      <c r="AG75" s="51">
        <f t="shared" si="25"/>
        <v>100</v>
      </c>
      <c r="AH75" s="69">
        <f t="shared" si="25"/>
        <v>0</v>
      </c>
      <c r="AI75" s="48">
        <f t="shared" si="25"/>
        <v>0</v>
      </c>
      <c r="AJ75" s="48">
        <f t="shared" si="25"/>
        <v>0</v>
      </c>
      <c r="AK75" s="48">
        <f t="shared" si="25"/>
        <v>0</v>
      </c>
      <c r="AL75" s="70">
        <f t="shared" si="25"/>
        <v>1200</v>
      </c>
      <c r="AM75" s="68">
        <f t="shared" si="25"/>
        <v>100</v>
      </c>
      <c r="AN75" s="48">
        <f t="shared" si="25"/>
        <v>1305.4000000000001</v>
      </c>
      <c r="AO75" s="51">
        <f t="shared" si="25"/>
        <v>100</v>
      </c>
      <c r="AP75" s="68">
        <f t="shared" si="25"/>
        <v>0</v>
      </c>
      <c r="AQ75" s="48">
        <f t="shared" si="25"/>
        <v>414.1</v>
      </c>
      <c r="AR75" s="51">
        <f t="shared" si="25"/>
        <v>100</v>
      </c>
      <c r="AS75" s="68">
        <f t="shared" si="25"/>
        <v>1594.3</v>
      </c>
      <c r="AT75" s="48">
        <f t="shared" si="25"/>
        <v>-19</v>
      </c>
      <c r="AU75" s="51">
        <f t="shared" si="25"/>
        <v>0</v>
      </c>
      <c r="AV75" s="69">
        <f t="shared" si="25"/>
        <v>0</v>
      </c>
      <c r="AW75" s="48">
        <f t="shared" si="25"/>
        <v>0</v>
      </c>
      <c r="AX75" s="48">
        <f t="shared" si="25"/>
        <v>0</v>
      </c>
      <c r="AY75" s="48">
        <f t="shared" si="25"/>
        <v>0</v>
      </c>
      <c r="AZ75" s="70">
        <f t="shared" si="25"/>
        <v>1694.3</v>
      </c>
      <c r="BA75" s="68">
        <f t="shared" si="25"/>
        <v>0</v>
      </c>
      <c r="BB75" s="48">
        <f t="shared" si="25"/>
        <v>0</v>
      </c>
      <c r="BC75" s="51">
        <f t="shared" si="25"/>
        <v>0</v>
      </c>
      <c r="BD75" s="68">
        <f t="shared" si="25"/>
        <v>0</v>
      </c>
      <c r="BE75" s="48">
        <f t="shared" si="25"/>
        <v>0</v>
      </c>
      <c r="BF75" s="48">
        <f t="shared" si="25"/>
        <v>0</v>
      </c>
      <c r="BG75" s="51">
        <f t="shared" si="25"/>
        <v>0</v>
      </c>
      <c r="BH75" s="69">
        <f t="shared" si="25"/>
        <v>0</v>
      </c>
      <c r="BI75" s="48">
        <f t="shared" si="25"/>
        <v>0</v>
      </c>
      <c r="BJ75" s="51">
        <f>BJ77+BJ78:BJ78</f>
        <v>0</v>
      </c>
      <c r="BK75" s="69">
        <f t="shared" si="25"/>
        <v>0</v>
      </c>
      <c r="BL75" s="48">
        <f t="shared" si="25"/>
        <v>0</v>
      </c>
      <c r="BM75" s="51">
        <f t="shared" si="25"/>
        <v>0</v>
      </c>
      <c r="BN75" s="604" t="s">
        <v>150</v>
      </c>
      <c r="BO75" s="499" t="s">
        <v>151</v>
      </c>
    </row>
    <row r="76" spans="1:67" ht="18" customHeight="1">
      <c r="A76" s="529"/>
      <c r="B76" s="496"/>
      <c r="C76" s="494"/>
      <c r="D76" s="509"/>
      <c r="E76" s="302" t="s">
        <v>95</v>
      </c>
      <c r="F76" s="55">
        <f>K76+N76+Q76+Y76+AB76+AE76+AM76+AP76+AS76+BA76+BD76+BH76</f>
        <v>0</v>
      </c>
      <c r="G76" s="374">
        <v>0</v>
      </c>
      <c r="H76" s="52">
        <v>0</v>
      </c>
      <c r="I76" s="179"/>
      <c r="J76" s="176"/>
      <c r="K76" s="55">
        <v>0</v>
      </c>
      <c r="L76" s="374">
        <v>0</v>
      </c>
      <c r="M76" s="52">
        <v>0</v>
      </c>
      <c r="N76" s="55">
        <v>0</v>
      </c>
      <c r="O76" s="374">
        <v>0</v>
      </c>
      <c r="P76" s="52">
        <v>0</v>
      </c>
      <c r="Q76" s="55">
        <v>0</v>
      </c>
      <c r="R76" s="374">
        <v>0</v>
      </c>
      <c r="S76" s="52">
        <v>0</v>
      </c>
      <c r="T76" s="61"/>
      <c r="U76" s="374"/>
      <c r="V76" s="374"/>
      <c r="W76" s="47"/>
      <c r="X76" s="57">
        <f>K76+N76+Q76</f>
        <v>0</v>
      </c>
      <c r="Y76" s="55">
        <v>0</v>
      </c>
      <c r="Z76" s="374">
        <v>0</v>
      </c>
      <c r="AA76" s="52">
        <v>0</v>
      </c>
      <c r="AB76" s="55">
        <v>0</v>
      </c>
      <c r="AC76" s="374">
        <v>0</v>
      </c>
      <c r="AD76" s="52">
        <v>0</v>
      </c>
      <c r="AE76" s="55">
        <v>0</v>
      </c>
      <c r="AF76" s="374">
        <v>0</v>
      </c>
      <c r="AG76" s="52">
        <v>0</v>
      </c>
      <c r="AH76" s="61"/>
      <c r="AI76" s="374"/>
      <c r="AJ76" s="374"/>
      <c r="AK76" s="47"/>
      <c r="AL76" s="57">
        <f>Y76+AB76+AE76</f>
        <v>0</v>
      </c>
      <c r="AM76" s="55">
        <v>0</v>
      </c>
      <c r="AN76" s="374">
        <v>0</v>
      </c>
      <c r="AO76" s="52">
        <v>0</v>
      </c>
      <c r="AP76" s="55">
        <v>0</v>
      </c>
      <c r="AQ76" s="374">
        <v>0</v>
      </c>
      <c r="AR76" s="52">
        <v>0</v>
      </c>
      <c r="AS76" s="55">
        <v>0</v>
      </c>
      <c r="AT76" s="374">
        <v>0</v>
      </c>
      <c r="AU76" s="52">
        <v>0</v>
      </c>
      <c r="AV76" s="61"/>
      <c r="AW76" s="374"/>
      <c r="AX76" s="374"/>
      <c r="AY76" s="47"/>
      <c r="AZ76" s="57">
        <f>AM76+AP76+AS76</f>
        <v>0</v>
      </c>
      <c r="BA76" s="55">
        <v>0</v>
      </c>
      <c r="BB76" s="374">
        <v>0</v>
      </c>
      <c r="BC76" s="52">
        <v>0</v>
      </c>
      <c r="BD76" s="55">
        <v>0</v>
      </c>
      <c r="BE76" s="374">
        <v>0</v>
      </c>
      <c r="BF76" s="374"/>
      <c r="BG76" s="52">
        <v>0</v>
      </c>
      <c r="BH76" s="61">
        <v>0</v>
      </c>
      <c r="BI76" s="374">
        <v>0</v>
      </c>
      <c r="BJ76" s="52">
        <v>0</v>
      </c>
      <c r="BK76" s="60"/>
      <c r="BL76" s="44"/>
      <c r="BM76" s="65"/>
      <c r="BN76" s="604"/>
      <c r="BO76" s="500"/>
    </row>
    <row r="77" spans="1:67" ht="21" customHeight="1">
      <c r="A77" s="529"/>
      <c r="B77" s="496"/>
      <c r="C77" s="494"/>
      <c r="D77" s="510"/>
      <c r="E77" s="205" t="s">
        <v>39</v>
      </c>
      <c r="F77" s="55">
        <f t="shared" si="8"/>
        <v>0</v>
      </c>
      <c r="G77" s="374">
        <v>0</v>
      </c>
      <c r="H77" s="52">
        <v>0</v>
      </c>
      <c r="I77" s="179"/>
      <c r="J77" s="176"/>
      <c r="K77" s="55">
        <v>0</v>
      </c>
      <c r="L77" s="374">
        <v>0</v>
      </c>
      <c r="M77" s="52">
        <v>0</v>
      </c>
      <c r="N77" s="55">
        <v>0</v>
      </c>
      <c r="O77" s="374">
        <v>0</v>
      </c>
      <c r="P77" s="52">
        <v>0</v>
      </c>
      <c r="Q77" s="55">
        <v>0</v>
      </c>
      <c r="R77" s="374">
        <v>0</v>
      </c>
      <c r="S77" s="52">
        <v>0</v>
      </c>
      <c r="T77" s="61"/>
      <c r="U77" s="374"/>
      <c r="V77" s="374"/>
      <c r="W77" s="47"/>
      <c r="X77" s="57">
        <f>K77+N77+Q77</f>
        <v>0</v>
      </c>
      <c r="Y77" s="55">
        <v>0</v>
      </c>
      <c r="Z77" s="374">
        <v>0</v>
      </c>
      <c r="AA77" s="52">
        <v>0</v>
      </c>
      <c r="AB77" s="55">
        <v>0</v>
      </c>
      <c r="AC77" s="374">
        <v>0</v>
      </c>
      <c r="AD77" s="52">
        <v>0</v>
      </c>
      <c r="AE77" s="55">
        <v>0</v>
      </c>
      <c r="AF77" s="374">
        <v>0</v>
      </c>
      <c r="AG77" s="52">
        <v>0</v>
      </c>
      <c r="AH77" s="61"/>
      <c r="AI77" s="374"/>
      <c r="AJ77" s="374"/>
      <c r="AK77" s="47"/>
      <c r="AL77" s="57">
        <f>Y77+AB77+AE77</f>
        <v>0</v>
      </c>
      <c r="AM77" s="55">
        <v>0</v>
      </c>
      <c r="AN77" s="374">
        <v>0</v>
      </c>
      <c r="AO77" s="52">
        <v>0</v>
      </c>
      <c r="AP77" s="55">
        <v>0</v>
      </c>
      <c r="AQ77" s="374">
        <v>0</v>
      </c>
      <c r="AR77" s="52">
        <v>0</v>
      </c>
      <c r="AS77" s="55">
        <v>0</v>
      </c>
      <c r="AT77" s="374">
        <v>0</v>
      </c>
      <c r="AU77" s="52">
        <v>0</v>
      </c>
      <c r="AV77" s="61"/>
      <c r="AW77" s="374"/>
      <c r="AX77" s="374"/>
      <c r="AY77" s="47"/>
      <c r="AZ77" s="57">
        <f>AM77+AP77+AS77</f>
        <v>0</v>
      </c>
      <c r="BA77" s="55">
        <v>0</v>
      </c>
      <c r="BB77" s="374">
        <v>0</v>
      </c>
      <c r="BC77" s="52">
        <v>0</v>
      </c>
      <c r="BD77" s="55">
        <v>0</v>
      </c>
      <c r="BE77" s="374">
        <v>0</v>
      </c>
      <c r="BF77" s="374"/>
      <c r="BG77" s="52">
        <v>0</v>
      </c>
      <c r="BH77" s="61">
        <v>0</v>
      </c>
      <c r="BI77" s="374">
        <v>0</v>
      </c>
      <c r="BJ77" s="52">
        <v>0</v>
      </c>
      <c r="BK77" s="237">
        <f>AW77+BB77+BE77+BI77</f>
        <v>0</v>
      </c>
      <c r="BL77" s="76">
        <f t="shared" si="5"/>
        <v>0</v>
      </c>
      <c r="BM77" s="120">
        <f t="shared" si="6"/>
        <v>0</v>
      </c>
      <c r="BN77" s="604"/>
      <c r="BO77" s="500"/>
    </row>
    <row r="78" spans="1:67" ht="14.25" customHeight="1" thickBot="1">
      <c r="A78" s="529"/>
      <c r="B78" s="496"/>
      <c r="C78" s="494"/>
      <c r="D78" s="510"/>
      <c r="E78" s="205" t="s">
        <v>18</v>
      </c>
      <c r="F78" s="55">
        <f t="shared" si="8"/>
        <v>5494.3</v>
      </c>
      <c r="G78" s="374">
        <f>L78+O78+R78+Z78+AC78+AF78+AN78+AQ78+AT78+BB78++BE78+BI78</f>
        <v>4260.2000000000007</v>
      </c>
      <c r="H78" s="52">
        <f>G78/F78*100</f>
        <v>77.538539941393807</v>
      </c>
      <c r="I78" s="179"/>
      <c r="J78" s="176"/>
      <c r="K78" s="55">
        <v>15.1</v>
      </c>
      <c r="L78" s="374">
        <v>15.1</v>
      </c>
      <c r="M78" s="52">
        <f>L78/K78*100</f>
        <v>100</v>
      </c>
      <c r="N78" s="55">
        <v>11</v>
      </c>
      <c r="O78" s="374">
        <v>11</v>
      </c>
      <c r="P78" s="52">
        <v>100</v>
      </c>
      <c r="Q78" s="55">
        <f>2600-26.1</f>
        <v>2573.9</v>
      </c>
      <c r="R78" s="374">
        <v>0</v>
      </c>
      <c r="S78" s="52">
        <v>0</v>
      </c>
      <c r="T78" s="61"/>
      <c r="U78" s="374"/>
      <c r="V78" s="374"/>
      <c r="W78" s="47"/>
      <c r="X78" s="57">
        <f>K78+N78+Q78</f>
        <v>2600</v>
      </c>
      <c r="Y78" s="55">
        <v>0</v>
      </c>
      <c r="Z78" s="374">
        <v>675.6</v>
      </c>
      <c r="AA78" s="52">
        <v>100</v>
      </c>
      <c r="AB78" s="55">
        <v>200</v>
      </c>
      <c r="AC78" s="374">
        <v>346.1</v>
      </c>
      <c r="AD78" s="52">
        <v>100</v>
      </c>
      <c r="AE78" s="55">
        <v>1000</v>
      </c>
      <c r="AF78" s="374">
        <v>1511.9</v>
      </c>
      <c r="AG78" s="52">
        <v>100</v>
      </c>
      <c r="AH78" s="61"/>
      <c r="AI78" s="49"/>
      <c r="AJ78" s="49"/>
      <c r="AK78" s="47"/>
      <c r="AL78" s="57">
        <f>Y78+AB78+AE78</f>
        <v>1200</v>
      </c>
      <c r="AM78" s="55">
        <v>100</v>
      </c>
      <c r="AN78" s="374">
        <v>1305.4000000000001</v>
      </c>
      <c r="AO78" s="52">
        <v>100</v>
      </c>
      <c r="AP78" s="55">
        <v>0</v>
      </c>
      <c r="AQ78" s="374">
        <v>414.1</v>
      </c>
      <c r="AR78" s="52">
        <v>100</v>
      </c>
      <c r="AS78" s="55">
        <v>1594.3</v>
      </c>
      <c r="AT78" s="374">
        <v>-19</v>
      </c>
      <c r="AU78" s="52">
        <v>0</v>
      </c>
      <c r="AV78" s="61"/>
      <c r="AW78" s="49"/>
      <c r="AX78" s="49"/>
      <c r="AY78" s="47"/>
      <c r="AZ78" s="57">
        <f>AM78+AS78</f>
        <v>1694.3</v>
      </c>
      <c r="BA78" s="55">
        <v>0</v>
      </c>
      <c r="BB78" s="374">
        <v>0</v>
      </c>
      <c r="BC78" s="52">
        <v>0</v>
      </c>
      <c r="BD78" s="55">
        <v>0</v>
      </c>
      <c r="BE78" s="374">
        <v>0</v>
      </c>
      <c r="BF78" s="374"/>
      <c r="BG78" s="52">
        <v>0</v>
      </c>
      <c r="BH78" s="61">
        <v>0</v>
      </c>
      <c r="BI78" s="374">
        <v>0</v>
      </c>
      <c r="BJ78" s="52">
        <v>0</v>
      </c>
      <c r="BK78" s="251">
        <f>AW78+BB78+BE78+BI78</f>
        <v>0</v>
      </c>
      <c r="BL78" s="136">
        <f t="shared" si="5"/>
        <v>0</v>
      </c>
      <c r="BM78" s="137">
        <f t="shared" si="6"/>
        <v>0</v>
      </c>
      <c r="BN78" s="604"/>
      <c r="BO78" s="500"/>
    </row>
    <row r="79" spans="1:67" ht="27.75" customHeight="1" thickBot="1">
      <c r="A79" s="530"/>
      <c r="B79" s="497"/>
      <c r="C79" s="494"/>
      <c r="D79" s="368"/>
      <c r="E79" s="312" t="s">
        <v>96</v>
      </c>
      <c r="F79" s="71">
        <f>K79+N79+Q79+Y79+AB79+AE79+AM79+AP79+AS79+BA79+BD79+BH79</f>
        <v>0</v>
      </c>
      <c r="G79" s="375">
        <v>0</v>
      </c>
      <c r="H79" s="54">
        <v>0</v>
      </c>
      <c r="I79" s="182"/>
      <c r="J79" s="183"/>
      <c r="K79" s="71">
        <v>0</v>
      </c>
      <c r="L79" s="375">
        <v>0</v>
      </c>
      <c r="M79" s="54">
        <v>0</v>
      </c>
      <c r="N79" s="71">
        <v>0</v>
      </c>
      <c r="O79" s="375">
        <v>0</v>
      </c>
      <c r="P79" s="54">
        <v>0</v>
      </c>
      <c r="Q79" s="71">
        <v>0</v>
      </c>
      <c r="R79" s="375">
        <v>0</v>
      </c>
      <c r="S79" s="54">
        <v>0</v>
      </c>
      <c r="T79" s="66"/>
      <c r="U79" s="375"/>
      <c r="V79" s="375"/>
      <c r="W79" s="140"/>
      <c r="X79" s="67">
        <f>K79+N79+Q79</f>
        <v>0</v>
      </c>
      <c r="Y79" s="71">
        <v>0</v>
      </c>
      <c r="Z79" s="375">
        <v>0</v>
      </c>
      <c r="AA79" s="54">
        <v>0</v>
      </c>
      <c r="AB79" s="71">
        <v>0</v>
      </c>
      <c r="AC79" s="375">
        <v>0</v>
      </c>
      <c r="AD79" s="54">
        <v>0</v>
      </c>
      <c r="AE79" s="71">
        <v>0</v>
      </c>
      <c r="AF79" s="375">
        <v>0</v>
      </c>
      <c r="AG79" s="54">
        <v>0</v>
      </c>
      <c r="AH79" s="66"/>
      <c r="AI79" s="375"/>
      <c r="AJ79" s="375"/>
      <c r="AK79" s="140"/>
      <c r="AL79" s="67">
        <f>Y79+AB79+AE79</f>
        <v>0</v>
      </c>
      <c r="AM79" s="71">
        <v>0</v>
      </c>
      <c r="AN79" s="375">
        <v>0</v>
      </c>
      <c r="AO79" s="54">
        <v>0</v>
      </c>
      <c r="AP79" s="71">
        <v>0</v>
      </c>
      <c r="AQ79" s="375">
        <v>0</v>
      </c>
      <c r="AR79" s="54">
        <v>0</v>
      </c>
      <c r="AS79" s="71">
        <v>0</v>
      </c>
      <c r="AT79" s="375">
        <v>0</v>
      </c>
      <c r="AU79" s="54">
        <v>0</v>
      </c>
      <c r="AV79" s="66"/>
      <c r="AW79" s="375"/>
      <c r="AX79" s="375"/>
      <c r="AY79" s="140"/>
      <c r="AZ79" s="67">
        <f>AM79+AP79+AS79</f>
        <v>0</v>
      </c>
      <c r="BA79" s="71">
        <v>0</v>
      </c>
      <c r="BB79" s="375">
        <v>0</v>
      </c>
      <c r="BC79" s="54">
        <v>0</v>
      </c>
      <c r="BD79" s="71">
        <v>0</v>
      </c>
      <c r="BE79" s="375">
        <v>0</v>
      </c>
      <c r="BF79" s="375"/>
      <c r="BG79" s="54">
        <v>0</v>
      </c>
      <c r="BH79" s="66">
        <v>0</v>
      </c>
      <c r="BI79" s="375">
        <v>0</v>
      </c>
      <c r="BJ79" s="54">
        <v>0</v>
      </c>
      <c r="BK79" s="304"/>
      <c r="BL79" s="294"/>
      <c r="BM79" s="295"/>
      <c r="BN79" s="605"/>
      <c r="BO79" s="501"/>
    </row>
    <row r="80" spans="1:67" ht="12.75" customHeight="1">
      <c r="A80" s="559" t="s">
        <v>67</v>
      </c>
      <c r="B80" s="611" t="s">
        <v>80</v>
      </c>
      <c r="C80" s="531" t="s">
        <v>101</v>
      </c>
      <c r="D80" s="509" t="s">
        <v>44</v>
      </c>
      <c r="E80" s="204" t="s">
        <v>38</v>
      </c>
      <c r="F80" s="68">
        <f t="shared" si="8"/>
        <v>4595</v>
      </c>
      <c r="G80" s="48">
        <f>G83</f>
        <v>3040.1</v>
      </c>
      <c r="H80" s="51">
        <f>G80/F80*100</f>
        <v>66.161044613710544</v>
      </c>
      <c r="I80" s="262"/>
      <c r="J80" s="263"/>
      <c r="K80" s="68">
        <f>K82+K83</f>
        <v>0</v>
      </c>
      <c r="L80" s="48">
        <f t="shared" ref="L80:BM80" si="26">L82+L83</f>
        <v>0</v>
      </c>
      <c r="M80" s="51">
        <f t="shared" si="26"/>
        <v>0</v>
      </c>
      <c r="N80" s="69">
        <f t="shared" si="26"/>
        <v>380.59999999999997</v>
      </c>
      <c r="O80" s="48">
        <f t="shared" si="26"/>
        <v>380.6</v>
      </c>
      <c r="P80" s="70">
        <f t="shared" si="26"/>
        <v>100.00000000000003</v>
      </c>
      <c r="Q80" s="68">
        <f t="shared" si="26"/>
        <v>377.6</v>
      </c>
      <c r="R80" s="48">
        <f t="shared" si="26"/>
        <v>377.6</v>
      </c>
      <c r="S80" s="51">
        <f t="shared" si="26"/>
        <v>100</v>
      </c>
      <c r="T80" s="69">
        <f t="shared" si="26"/>
        <v>0</v>
      </c>
      <c r="U80" s="48">
        <f t="shared" si="26"/>
        <v>0</v>
      </c>
      <c r="V80" s="48">
        <f t="shared" si="26"/>
        <v>0</v>
      </c>
      <c r="W80" s="48">
        <f t="shared" si="26"/>
        <v>0</v>
      </c>
      <c r="X80" s="48">
        <f t="shared" si="26"/>
        <v>758.2</v>
      </c>
      <c r="Y80" s="48">
        <f t="shared" si="26"/>
        <v>376.4</v>
      </c>
      <c r="Z80" s="48">
        <f t="shared" si="26"/>
        <v>376.3</v>
      </c>
      <c r="AA80" s="70">
        <f t="shared" si="26"/>
        <v>99.973432518597249</v>
      </c>
      <c r="AB80" s="68">
        <f t="shared" si="26"/>
        <v>379.9</v>
      </c>
      <c r="AC80" s="48">
        <f t="shared" si="26"/>
        <v>376.9</v>
      </c>
      <c r="AD80" s="51">
        <f t="shared" si="26"/>
        <v>99.210318504869704</v>
      </c>
      <c r="AE80" s="68">
        <f t="shared" si="26"/>
        <v>390.1</v>
      </c>
      <c r="AF80" s="48">
        <f t="shared" si="26"/>
        <v>390.1</v>
      </c>
      <c r="AG80" s="51">
        <f t="shared" si="26"/>
        <v>100</v>
      </c>
      <c r="AH80" s="69">
        <f t="shared" si="26"/>
        <v>0</v>
      </c>
      <c r="AI80" s="48">
        <f t="shared" si="26"/>
        <v>0</v>
      </c>
      <c r="AJ80" s="48">
        <f t="shared" si="26"/>
        <v>0</v>
      </c>
      <c r="AK80" s="48">
        <f t="shared" si="26"/>
        <v>0</v>
      </c>
      <c r="AL80" s="48">
        <f t="shared" si="26"/>
        <v>1146.4000000000001</v>
      </c>
      <c r="AM80" s="48">
        <f t="shared" si="26"/>
        <v>376</v>
      </c>
      <c r="AN80" s="48">
        <f t="shared" si="26"/>
        <v>376.4</v>
      </c>
      <c r="AO80" s="70">
        <f t="shared" si="26"/>
        <v>100</v>
      </c>
      <c r="AP80" s="68">
        <f>AP82+AP83</f>
        <v>436</v>
      </c>
      <c r="AQ80" s="48">
        <f t="shared" si="26"/>
        <v>381.1</v>
      </c>
      <c r="AR80" s="51">
        <f t="shared" si="26"/>
        <v>100</v>
      </c>
      <c r="AS80" s="69">
        <f t="shared" si="26"/>
        <v>337.3</v>
      </c>
      <c r="AT80" s="48">
        <f t="shared" si="26"/>
        <v>381.1</v>
      </c>
      <c r="AU80" s="48">
        <f t="shared" si="26"/>
        <v>100</v>
      </c>
      <c r="AV80" s="48">
        <f t="shared" si="26"/>
        <v>0</v>
      </c>
      <c r="AW80" s="48">
        <f t="shared" si="26"/>
        <v>0</v>
      </c>
      <c r="AX80" s="48">
        <f t="shared" si="26"/>
        <v>0</v>
      </c>
      <c r="AY80" s="48">
        <f t="shared" si="26"/>
        <v>0</v>
      </c>
      <c r="AZ80" s="70">
        <f t="shared" si="26"/>
        <v>1149.3</v>
      </c>
      <c r="BA80" s="68">
        <f t="shared" si="26"/>
        <v>615.5</v>
      </c>
      <c r="BB80" s="48">
        <f t="shared" si="26"/>
        <v>0</v>
      </c>
      <c r="BC80" s="51">
        <f t="shared" si="26"/>
        <v>0</v>
      </c>
      <c r="BD80" s="69">
        <f t="shared" si="26"/>
        <v>336</v>
      </c>
      <c r="BE80" s="48">
        <f t="shared" si="26"/>
        <v>0</v>
      </c>
      <c r="BF80" s="48">
        <f t="shared" si="26"/>
        <v>0</v>
      </c>
      <c r="BG80" s="70">
        <f t="shared" si="26"/>
        <v>0</v>
      </c>
      <c r="BH80" s="68">
        <f t="shared" si="26"/>
        <v>589.6</v>
      </c>
      <c r="BI80" s="48">
        <f t="shared" si="26"/>
        <v>0</v>
      </c>
      <c r="BJ80" s="51">
        <f t="shared" si="26"/>
        <v>0</v>
      </c>
      <c r="BK80" s="69">
        <f t="shared" si="26"/>
        <v>0</v>
      </c>
      <c r="BL80" s="48">
        <f t="shared" si="26"/>
        <v>1541.1</v>
      </c>
      <c r="BM80" s="51">
        <f t="shared" si="26"/>
        <v>1541.1</v>
      </c>
      <c r="BN80" s="603" t="s">
        <v>152</v>
      </c>
      <c r="BO80" s="499"/>
    </row>
    <row r="81" spans="1:67">
      <c r="A81" s="529"/>
      <c r="B81" s="612"/>
      <c r="C81" s="533"/>
      <c r="D81" s="509"/>
      <c r="E81" s="205" t="s">
        <v>95</v>
      </c>
      <c r="F81" s="155">
        <v>0</v>
      </c>
      <c r="G81" s="376">
        <v>0</v>
      </c>
      <c r="H81" s="161">
        <v>0</v>
      </c>
      <c r="I81" s="380"/>
      <c r="J81" s="169"/>
      <c r="K81" s="55">
        <v>0</v>
      </c>
      <c r="L81" s="374">
        <v>0</v>
      </c>
      <c r="M81" s="52">
        <v>0</v>
      </c>
      <c r="N81" s="61">
        <v>0</v>
      </c>
      <c r="O81" s="374">
        <v>0</v>
      </c>
      <c r="P81" s="57">
        <v>0</v>
      </c>
      <c r="Q81" s="55">
        <v>0</v>
      </c>
      <c r="R81" s="374">
        <v>0</v>
      </c>
      <c r="S81" s="52">
        <v>0</v>
      </c>
      <c r="T81" s="226"/>
      <c r="U81" s="367"/>
      <c r="V81" s="367"/>
      <c r="W81" s="367"/>
      <c r="X81" s="118">
        <v>0</v>
      </c>
      <c r="Y81" s="374">
        <v>0</v>
      </c>
      <c r="Z81" s="374">
        <v>0</v>
      </c>
      <c r="AA81" s="57">
        <v>0</v>
      </c>
      <c r="AB81" s="55">
        <v>0</v>
      </c>
      <c r="AC81" s="374">
        <v>0</v>
      </c>
      <c r="AD81" s="52">
        <v>0</v>
      </c>
      <c r="AE81" s="55">
        <v>0</v>
      </c>
      <c r="AF81" s="374">
        <v>0</v>
      </c>
      <c r="AG81" s="52">
        <v>0</v>
      </c>
      <c r="AH81" s="226"/>
      <c r="AI81" s="367"/>
      <c r="AJ81" s="367"/>
      <c r="AK81" s="367"/>
      <c r="AL81" s="118">
        <v>0</v>
      </c>
      <c r="AM81" s="374">
        <v>0</v>
      </c>
      <c r="AN81" s="374">
        <v>0</v>
      </c>
      <c r="AO81" s="57">
        <v>0</v>
      </c>
      <c r="AP81" s="55">
        <v>0</v>
      </c>
      <c r="AQ81" s="374">
        <v>0</v>
      </c>
      <c r="AR81" s="52">
        <v>0</v>
      </c>
      <c r="AS81" s="61">
        <v>0</v>
      </c>
      <c r="AT81" s="374">
        <v>0</v>
      </c>
      <c r="AU81" s="374">
        <v>0</v>
      </c>
      <c r="AV81" s="367"/>
      <c r="AW81" s="367"/>
      <c r="AX81" s="367"/>
      <c r="AY81" s="367"/>
      <c r="AZ81" s="223">
        <v>0</v>
      </c>
      <c r="BA81" s="55">
        <v>0</v>
      </c>
      <c r="BB81" s="374">
        <v>0</v>
      </c>
      <c r="BC81" s="52">
        <v>0</v>
      </c>
      <c r="BD81" s="61">
        <v>0</v>
      </c>
      <c r="BE81" s="374">
        <v>0</v>
      </c>
      <c r="BF81" s="374"/>
      <c r="BG81" s="57">
        <v>0</v>
      </c>
      <c r="BH81" s="55">
        <v>0</v>
      </c>
      <c r="BI81" s="374">
        <v>0</v>
      </c>
      <c r="BJ81" s="52">
        <v>0</v>
      </c>
      <c r="BK81" s="60"/>
      <c r="BL81" s="44"/>
      <c r="BM81" s="65"/>
      <c r="BN81" s="604"/>
      <c r="BO81" s="500"/>
    </row>
    <row r="82" spans="1:67" ht="21" customHeight="1">
      <c r="A82" s="529"/>
      <c r="B82" s="612"/>
      <c r="C82" s="533"/>
      <c r="D82" s="510"/>
      <c r="E82" s="205" t="s">
        <v>39</v>
      </c>
      <c r="F82" s="55">
        <f t="shared" si="8"/>
        <v>0</v>
      </c>
      <c r="G82" s="374">
        <v>0</v>
      </c>
      <c r="H82" s="52">
        <v>0</v>
      </c>
      <c r="I82" s="179"/>
      <c r="J82" s="176"/>
      <c r="K82" s="55">
        <v>0</v>
      </c>
      <c r="L82" s="374">
        <v>0</v>
      </c>
      <c r="M82" s="52">
        <v>0</v>
      </c>
      <c r="N82" s="61">
        <v>0</v>
      </c>
      <c r="O82" s="374">
        <v>0</v>
      </c>
      <c r="P82" s="57">
        <v>0</v>
      </c>
      <c r="Q82" s="55">
        <v>0</v>
      </c>
      <c r="R82" s="374">
        <v>0</v>
      </c>
      <c r="S82" s="52">
        <v>0</v>
      </c>
      <c r="T82" s="61"/>
      <c r="U82" s="374"/>
      <c r="V82" s="374"/>
      <c r="W82" s="47"/>
      <c r="X82" s="374">
        <f>K82+N82+Q82</f>
        <v>0</v>
      </c>
      <c r="Y82" s="374">
        <v>0</v>
      </c>
      <c r="Z82" s="374">
        <v>0</v>
      </c>
      <c r="AA82" s="57">
        <v>0</v>
      </c>
      <c r="AB82" s="55">
        <v>0</v>
      </c>
      <c r="AC82" s="374">
        <v>0</v>
      </c>
      <c r="AD82" s="52">
        <v>0</v>
      </c>
      <c r="AE82" s="55">
        <v>0</v>
      </c>
      <c r="AF82" s="374">
        <v>0</v>
      </c>
      <c r="AG82" s="52">
        <v>0</v>
      </c>
      <c r="AH82" s="61"/>
      <c r="AI82" s="374"/>
      <c r="AJ82" s="374"/>
      <c r="AK82" s="47"/>
      <c r="AL82" s="374">
        <v>0</v>
      </c>
      <c r="AM82" s="374">
        <v>0</v>
      </c>
      <c r="AN82" s="374">
        <v>0</v>
      </c>
      <c r="AO82" s="57">
        <v>0</v>
      </c>
      <c r="AP82" s="55">
        <v>0</v>
      </c>
      <c r="AQ82" s="374">
        <v>0</v>
      </c>
      <c r="AR82" s="52">
        <v>0</v>
      </c>
      <c r="AS82" s="61">
        <v>0</v>
      </c>
      <c r="AT82" s="374">
        <v>0</v>
      </c>
      <c r="AU82" s="374">
        <v>0</v>
      </c>
      <c r="AV82" s="374"/>
      <c r="AW82" s="374"/>
      <c r="AX82" s="374"/>
      <c r="AY82" s="47"/>
      <c r="AZ82" s="57">
        <v>0</v>
      </c>
      <c r="BA82" s="55">
        <v>0</v>
      </c>
      <c r="BB82" s="374">
        <v>0</v>
      </c>
      <c r="BC82" s="52">
        <v>0</v>
      </c>
      <c r="BD82" s="61">
        <v>0</v>
      </c>
      <c r="BE82" s="374">
        <v>0</v>
      </c>
      <c r="BF82" s="374"/>
      <c r="BG82" s="57">
        <v>0</v>
      </c>
      <c r="BH82" s="55">
        <v>0</v>
      </c>
      <c r="BI82" s="374">
        <v>0</v>
      </c>
      <c r="BJ82" s="52">
        <v>0</v>
      </c>
      <c r="BK82" s="237">
        <f>AW82+BB82+BE82+BI82</f>
        <v>0</v>
      </c>
      <c r="BL82" s="76">
        <f t="shared" si="5"/>
        <v>0</v>
      </c>
      <c r="BM82" s="120">
        <f t="shared" si="6"/>
        <v>0</v>
      </c>
      <c r="BN82" s="604"/>
      <c r="BO82" s="500"/>
    </row>
    <row r="83" spans="1:67" ht="15.75" customHeight="1" thickBot="1">
      <c r="A83" s="529"/>
      <c r="B83" s="612"/>
      <c r="C83" s="533"/>
      <c r="D83" s="510"/>
      <c r="E83" s="205" t="s">
        <v>18</v>
      </c>
      <c r="F83" s="55">
        <f t="shared" si="8"/>
        <v>4595</v>
      </c>
      <c r="G83" s="374">
        <f>O83+R83+Z83+AC83+AF83+AN83+AQ83+AT83+BB83+BE83+BI83</f>
        <v>3040.1</v>
      </c>
      <c r="H83" s="52">
        <f>G83/F83*100</f>
        <v>66.161044613710544</v>
      </c>
      <c r="I83" s="179"/>
      <c r="J83" s="176"/>
      <c r="K83" s="55">
        <v>0</v>
      </c>
      <c r="L83" s="374">
        <v>0</v>
      </c>
      <c r="M83" s="52">
        <v>0</v>
      </c>
      <c r="N83" s="61">
        <f>350+58.2-27.6</f>
        <v>380.59999999999997</v>
      </c>
      <c r="O83" s="374">
        <v>380.6</v>
      </c>
      <c r="P83" s="57">
        <f>O83/N83*100</f>
        <v>100.00000000000003</v>
      </c>
      <c r="Q83" s="55">
        <f>350+27.6</f>
        <v>377.6</v>
      </c>
      <c r="R83" s="374">
        <v>377.6</v>
      </c>
      <c r="S83" s="52">
        <f>R83/Q83*100</f>
        <v>100</v>
      </c>
      <c r="T83" s="61"/>
      <c r="U83" s="374"/>
      <c r="V83" s="374"/>
      <c r="W83" s="47"/>
      <c r="X83" s="374">
        <f>K83+N83+Q83</f>
        <v>758.2</v>
      </c>
      <c r="Y83" s="374">
        <f>336+88.4-10-38</f>
        <v>376.4</v>
      </c>
      <c r="Z83" s="374">
        <v>376.3</v>
      </c>
      <c r="AA83" s="57">
        <f>Z83/Y83*100</f>
        <v>99.973432518597249</v>
      </c>
      <c r="AB83" s="55">
        <f>346+33.9</f>
        <v>379.9</v>
      </c>
      <c r="AC83" s="374">
        <v>376.9</v>
      </c>
      <c r="AD83" s="52">
        <f>AC83/AB83*100</f>
        <v>99.210318504869704</v>
      </c>
      <c r="AE83" s="55">
        <f>336+38+50-33.9</f>
        <v>390.1</v>
      </c>
      <c r="AF83" s="374">
        <v>390.1</v>
      </c>
      <c r="AG83" s="52">
        <f>AF83/AE83*100</f>
        <v>100</v>
      </c>
      <c r="AH83" s="61"/>
      <c r="AI83" s="49"/>
      <c r="AJ83" s="49"/>
      <c r="AK83" s="47"/>
      <c r="AL83" s="374">
        <f>Y83+AB83+AE83</f>
        <v>1146.4000000000001</v>
      </c>
      <c r="AM83" s="374">
        <v>376</v>
      </c>
      <c r="AN83" s="374">
        <v>376.4</v>
      </c>
      <c r="AO83" s="57">
        <v>100</v>
      </c>
      <c r="AP83" s="55">
        <f>336+140-40</f>
        <v>436</v>
      </c>
      <c r="AQ83" s="374">
        <v>381.1</v>
      </c>
      <c r="AR83" s="52">
        <v>100</v>
      </c>
      <c r="AS83" s="61">
        <v>337.3</v>
      </c>
      <c r="AT83" s="374">
        <v>381.1</v>
      </c>
      <c r="AU83" s="374">
        <v>100</v>
      </c>
      <c r="AV83" s="374"/>
      <c r="AW83" s="49"/>
      <c r="AX83" s="49"/>
      <c r="AY83" s="47"/>
      <c r="AZ83" s="57">
        <f>AM83+AP83+AS83</f>
        <v>1149.3</v>
      </c>
      <c r="BA83" s="55">
        <f>336+279.5</f>
        <v>615.5</v>
      </c>
      <c r="BB83" s="374">
        <v>0</v>
      </c>
      <c r="BC83" s="52">
        <v>0</v>
      </c>
      <c r="BD83" s="61">
        <v>336</v>
      </c>
      <c r="BE83" s="374">
        <v>0</v>
      </c>
      <c r="BF83" s="374"/>
      <c r="BG83" s="57">
        <v>0</v>
      </c>
      <c r="BH83" s="55">
        <f>787.5-147.9-50</f>
        <v>589.6</v>
      </c>
      <c r="BI83" s="374">
        <v>0</v>
      </c>
      <c r="BJ83" s="52">
        <v>0</v>
      </c>
      <c r="BK83" s="251">
        <f>AW83+BB83+BE83+BI83</f>
        <v>0</v>
      </c>
      <c r="BL83" s="136">
        <f t="shared" si="5"/>
        <v>1541.1</v>
      </c>
      <c r="BM83" s="137">
        <f t="shared" si="6"/>
        <v>1541.1</v>
      </c>
      <c r="BN83" s="604"/>
      <c r="BO83" s="500"/>
    </row>
    <row r="84" spans="1:67" ht="30" customHeight="1" thickBot="1">
      <c r="A84" s="529"/>
      <c r="B84" s="612"/>
      <c r="C84" s="535"/>
      <c r="D84" s="369"/>
      <c r="E84" s="309" t="s">
        <v>96</v>
      </c>
      <c r="F84" s="156">
        <v>0</v>
      </c>
      <c r="G84" s="157">
        <v>0</v>
      </c>
      <c r="H84" s="162">
        <v>0</v>
      </c>
      <c r="I84" s="382"/>
      <c r="J84" s="173"/>
      <c r="K84" s="56">
        <v>0</v>
      </c>
      <c r="L84" s="50">
        <v>0</v>
      </c>
      <c r="M84" s="53">
        <v>0</v>
      </c>
      <c r="N84" s="62">
        <v>0</v>
      </c>
      <c r="O84" s="50">
        <v>0</v>
      </c>
      <c r="P84" s="58">
        <v>0</v>
      </c>
      <c r="Q84" s="56">
        <v>0</v>
      </c>
      <c r="R84" s="50">
        <v>0</v>
      </c>
      <c r="S84" s="53">
        <v>0</v>
      </c>
      <c r="T84" s="227"/>
      <c r="U84" s="158"/>
      <c r="V84" s="158"/>
      <c r="W84" s="158"/>
      <c r="X84" s="317">
        <v>0</v>
      </c>
      <c r="Y84" s="50">
        <v>0</v>
      </c>
      <c r="Z84" s="50">
        <v>0</v>
      </c>
      <c r="AA84" s="58">
        <v>0</v>
      </c>
      <c r="AB84" s="56">
        <v>0</v>
      </c>
      <c r="AC84" s="50">
        <v>0</v>
      </c>
      <c r="AD84" s="53">
        <v>0</v>
      </c>
      <c r="AE84" s="56">
        <v>0</v>
      </c>
      <c r="AF84" s="50">
        <v>0</v>
      </c>
      <c r="AG84" s="53">
        <v>0</v>
      </c>
      <c r="AH84" s="227"/>
      <c r="AI84" s="158"/>
      <c r="AJ84" s="158"/>
      <c r="AK84" s="158"/>
      <c r="AL84" s="317">
        <v>0</v>
      </c>
      <c r="AM84" s="50">
        <v>0</v>
      </c>
      <c r="AN84" s="50">
        <v>0</v>
      </c>
      <c r="AO84" s="58">
        <v>0</v>
      </c>
      <c r="AP84" s="56">
        <v>0</v>
      </c>
      <c r="AQ84" s="50">
        <v>0</v>
      </c>
      <c r="AR84" s="53">
        <v>0</v>
      </c>
      <c r="AS84" s="62">
        <v>0</v>
      </c>
      <c r="AT84" s="50">
        <v>0</v>
      </c>
      <c r="AU84" s="50">
        <v>0</v>
      </c>
      <c r="AV84" s="158"/>
      <c r="AW84" s="158"/>
      <c r="AX84" s="158"/>
      <c r="AY84" s="158"/>
      <c r="AZ84" s="224">
        <v>0</v>
      </c>
      <c r="BA84" s="56">
        <v>0</v>
      </c>
      <c r="BB84" s="50">
        <v>0</v>
      </c>
      <c r="BC84" s="53">
        <v>0</v>
      </c>
      <c r="BD84" s="62">
        <v>0</v>
      </c>
      <c r="BE84" s="50">
        <v>0</v>
      </c>
      <c r="BF84" s="50"/>
      <c r="BG84" s="58">
        <v>0</v>
      </c>
      <c r="BH84" s="56">
        <v>0</v>
      </c>
      <c r="BI84" s="50">
        <v>0</v>
      </c>
      <c r="BJ84" s="53">
        <v>0</v>
      </c>
      <c r="BK84" s="304"/>
      <c r="BL84" s="294"/>
      <c r="BM84" s="295"/>
      <c r="BN84" s="604"/>
      <c r="BO84" s="501"/>
    </row>
    <row r="85" spans="1:67" ht="33" hidden="1" customHeight="1" thickBot="1">
      <c r="A85" s="377" t="s">
        <v>43</v>
      </c>
      <c r="B85" s="264" t="s">
        <v>45</v>
      </c>
      <c r="C85" s="505" t="s">
        <v>46</v>
      </c>
      <c r="D85" s="506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5"/>
      <c r="AM85" s="505"/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05"/>
      <c r="BE85" s="505"/>
      <c r="BF85" s="505"/>
      <c r="BG85" s="505"/>
      <c r="BH85" s="505"/>
      <c r="BI85" s="505"/>
      <c r="BJ85" s="507"/>
      <c r="BK85" s="138"/>
      <c r="BL85" s="146"/>
      <c r="BM85" s="135">
        <f t="shared" si="6"/>
        <v>0</v>
      </c>
      <c r="BN85" s="450"/>
      <c r="BO85" s="451"/>
    </row>
    <row r="86" spans="1:67" ht="48.75" hidden="1" customHeight="1" thickBot="1">
      <c r="A86" s="306" t="s">
        <v>91</v>
      </c>
      <c r="B86" s="615" t="s">
        <v>92</v>
      </c>
      <c r="C86" s="618" t="s">
        <v>20</v>
      </c>
      <c r="D86" s="620" t="s">
        <v>44</v>
      </c>
      <c r="E86" s="108" t="s">
        <v>38</v>
      </c>
      <c r="F86" s="376">
        <v>0</v>
      </c>
      <c r="G86" s="376">
        <v>0</v>
      </c>
      <c r="H86" s="376">
        <v>0</v>
      </c>
      <c r="I86" s="376"/>
      <c r="J86" s="376"/>
      <c r="K86" s="374">
        <v>0</v>
      </c>
      <c r="L86" s="374">
        <v>0</v>
      </c>
      <c r="M86" s="374">
        <v>0</v>
      </c>
      <c r="N86" s="374">
        <v>0</v>
      </c>
      <c r="O86" s="374">
        <v>0</v>
      </c>
      <c r="P86" s="374">
        <v>0</v>
      </c>
      <c r="Q86" s="374">
        <v>0</v>
      </c>
      <c r="R86" s="374">
        <v>0</v>
      </c>
      <c r="S86" s="374">
        <v>0</v>
      </c>
      <c r="T86" s="367"/>
      <c r="U86" s="367"/>
      <c r="V86" s="367"/>
      <c r="W86" s="367"/>
      <c r="X86" s="118">
        <v>0</v>
      </c>
      <c r="Y86" s="374">
        <v>0</v>
      </c>
      <c r="Z86" s="374">
        <v>0</v>
      </c>
      <c r="AA86" s="374">
        <v>0</v>
      </c>
      <c r="AB86" s="374">
        <v>0</v>
      </c>
      <c r="AC86" s="374">
        <v>0</v>
      </c>
      <c r="AD86" s="374">
        <v>0</v>
      </c>
      <c r="AE86" s="374">
        <v>0</v>
      </c>
      <c r="AF86" s="374">
        <v>0</v>
      </c>
      <c r="AG86" s="374">
        <v>0</v>
      </c>
      <c r="AH86" s="367"/>
      <c r="AI86" s="367"/>
      <c r="AJ86" s="367"/>
      <c r="AK86" s="367"/>
      <c r="AL86" s="118">
        <v>0</v>
      </c>
      <c r="AM86" s="374">
        <v>0</v>
      </c>
      <c r="AN86" s="374">
        <v>0</v>
      </c>
      <c r="AO86" s="374">
        <v>0</v>
      </c>
      <c r="AP86" s="374">
        <v>0</v>
      </c>
      <c r="AQ86" s="374">
        <v>0</v>
      </c>
      <c r="AR86" s="374">
        <v>0</v>
      </c>
      <c r="AS86" s="374">
        <v>0</v>
      </c>
      <c r="AT86" s="374">
        <v>0</v>
      </c>
      <c r="AU86" s="374">
        <v>0</v>
      </c>
      <c r="AV86" s="367"/>
      <c r="AW86" s="367"/>
      <c r="AX86" s="367"/>
      <c r="AY86" s="367"/>
      <c r="AZ86" s="118">
        <v>0</v>
      </c>
      <c r="BA86" s="374">
        <v>0</v>
      </c>
      <c r="BB86" s="374">
        <v>0</v>
      </c>
      <c r="BC86" s="374">
        <v>0</v>
      </c>
      <c r="BD86" s="374">
        <v>0</v>
      </c>
      <c r="BE86" s="374">
        <v>0</v>
      </c>
      <c r="BF86" s="374">
        <v>0</v>
      </c>
      <c r="BG86" s="374">
        <v>0</v>
      </c>
      <c r="BH86" s="374">
        <v>0</v>
      </c>
      <c r="BI86" s="374">
        <v>0</v>
      </c>
      <c r="BJ86" s="161">
        <v>0</v>
      </c>
      <c r="BK86" s="75"/>
      <c r="BL86" s="109"/>
      <c r="BM86" s="120">
        <f t="shared" si="6"/>
        <v>0</v>
      </c>
      <c r="BN86" s="613"/>
      <c r="BO86" s="609"/>
    </row>
    <row r="87" spans="1:67" ht="35.25" hidden="1" customHeight="1" thickBot="1">
      <c r="A87" s="298"/>
      <c r="B87" s="616"/>
      <c r="C87" s="618"/>
      <c r="D87" s="620"/>
      <c r="E87" s="108" t="s">
        <v>39</v>
      </c>
      <c r="F87" s="376">
        <v>0</v>
      </c>
      <c r="G87" s="376">
        <v>0</v>
      </c>
      <c r="H87" s="376">
        <v>0</v>
      </c>
      <c r="I87" s="376"/>
      <c r="J87" s="376"/>
      <c r="K87" s="374">
        <v>0</v>
      </c>
      <c r="L87" s="374">
        <v>0</v>
      </c>
      <c r="M87" s="374">
        <v>0</v>
      </c>
      <c r="N87" s="374">
        <v>0</v>
      </c>
      <c r="O87" s="374">
        <v>0</v>
      </c>
      <c r="P87" s="374">
        <v>0</v>
      </c>
      <c r="Q87" s="374">
        <v>0</v>
      </c>
      <c r="R87" s="374">
        <v>0</v>
      </c>
      <c r="S87" s="374">
        <v>0</v>
      </c>
      <c r="T87" s="367"/>
      <c r="U87" s="367"/>
      <c r="V87" s="367"/>
      <c r="W87" s="367"/>
      <c r="X87" s="118">
        <v>0</v>
      </c>
      <c r="Y87" s="374">
        <v>0</v>
      </c>
      <c r="Z87" s="374">
        <v>0</v>
      </c>
      <c r="AA87" s="374">
        <v>0</v>
      </c>
      <c r="AB87" s="374">
        <v>0</v>
      </c>
      <c r="AC87" s="374">
        <v>0</v>
      </c>
      <c r="AD87" s="374">
        <v>0</v>
      </c>
      <c r="AE87" s="374">
        <v>0</v>
      </c>
      <c r="AF87" s="374">
        <v>0</v>
      </c>
      <c r="AG87" s="374">
        <v>0</v>
      </c>
      <c r="AH87" s="367"/>
      <c r="AI87" s="367"/>
      <c r="AJ87" s="367"/>
      <c r="AK87" s="367"/>
      <c r="AL87" s="118">
        <v>0</v>
      </c>
      <c r="AM87" s="374">
        <v>0</v>
      </c>
      <c r="AN87" s="374">
        <v>0</v>
      </c>
      <c r="AO87" s="374">
        <v>0</v>
      </c>
      <c r="AP87" s="374">
        <v>0</v>
      </c>
      <c r="AQ87" s="374">
        <v>0</v>
      </c>
      <c r="AR87" s="374">
        <v>0</v>
      </c>
      <c r="AS87" s="374">
        <v>0</v>
      </c>
      <c r="AT87" s="374">
        <v>0</v>
      </c>
      <c r="AU87" s="374">
        <v>0</v>
      </c>
      <c r="AV87" s="367"/>
      <c r="AW87" s="367"/>
      <c r="AX87" s="367"/>
      <c r="AY87" s="367"/>
      <c r="AZ87" s="118">
        <v>0</v>
      </c>
      <c r="BA87" s="374">
        <v>0</v>
      </c>
      <c r="BB87" s="374">
        <v>0</v>
      </c>
      <c r="BC87" s="374">
        <v>0</v>
      </c>
      <c r="BD87" s="374">
        <v>0</v>
      </c>
      <c r="BE87" s="374">
        <v>0</v>
      </c>
      <c r="BF87" s="374">
        <v>0</v>
      </c>
      <c r="BG87" s="374">
        <v>0</v>
      </c>
      <c r="BH87" s="374">
        <v>0</v>
      </c>
      <c r="BI87" s="374">
        <v>0</v>
      </c>
      <c r="BJ87" s="161">
        <v>0</v>
      </c>
      <c r="BK87" s="75"/>
      <c r="BL87" s="109"/>
      <c r="BM87" s="120">
        <f t="shared" si="6"/>
        <v>0</v>
      </c>
      <c r="BN87" s="613"/>
      <c r="BO87" s="609"/>
    </row>
    <row r="88" spans="1:67" ht="34.5" hidden="1" customHeight="1" thickBot="1">
      <c r="A88" s="299"/>
      <c r="B88" s="617"/>
      <c r="C88" s="619"/>
      <c r="D88" s="620"/>
      <c r="E88" s="218" t="s">
        <v>40</v>
      </c>
      <c r="F88" s="119">
        <v>0</v>
      </c>
      <c r="G88" s="119">
        <v>0</v>
      </c>
      <c r="H88" s="119">
        <v>0</v>
      </c>
      <c r="I88" s="119"/>
      <c r="J88" s="119"/>
      <c r="K88" s="375">
        <v>0</v>
      </c>
      <c r="L88" s="375">
        <v>0</v>
      </c>
      <c r="M88" s="375">
        <v>0</v>
      </c>
      <c r="N88" s="375">
        <v>0</v>
      </c>
      <c r="O88" s="375">
        <v>0</v>
      </c>
      <c r="P88" s="375">
        <v>0</v>
      </c>
      <c r="Q88" s="375">
        <v>0</v>
      </c>
      <c r="R88" s="375">
        <v>0</v>
      </c>
      <c r="S88" s="375">
        <v>0</v>
      </c>
      <c r="T88" s="147"/>
      <c r="U88" s="147"/>
      <c r="V88" s="147"/>
      <c r="W88" s="147"/>
      <c r="X88" s="148">
        <v>0</v>
      </c>
      <c r="Y88" s="375">
        <v>0</v>
      </c>
      <c r="Z88" s="375">
        <v>0</v>
      </c>
      <c r="AA88" s="375">
        <v>0</v>
      </c>
      <c r="AB88" s="375">
        <v>0</v>
      </c>
      <c r="AC88" s="375">
        <v>0</v>
      </c>
      <c r="AD88" s="375">
        <v>0</v>
      </c>
      <c r="AE88" s="375">
        <v>0</v>
      </c>
      <c r="AF88" s="375">
        <v>0</v>
      </c>
      <c r="AG88" s="375">
        <v>0</v>
      </c>
      <c r="AH88" s="147"/>
      <c r="AI88" s="147"/>
      <c r="AJ88" s="147"/>
      <c r="AK88" s="147"/>
      <c r="AL88" s="148">
        <v>0</v>
      </c>
      <c r="AM88" s="375">
        <v>0</v>
      </c>
      <c r="AN88" s="375">
        <v>0</v>
      </c>
      <c r="AO88" s="375">
        <v>0</v>
      </c>
      <c r="AP88" s="375">
        <v>0</v>
      </c>
      <c r="AQ88" s="375">
        <v>0</v>
      </c>
      <c r="AR88" s="375">
        <v>0</v>
      </c>
      <c r="AS88" s="375">
        <v>0</v>
      </c>
      <c r="AT88" s="375">
        <v>0</v>
      </c>
      <c r="AU88" s="375">
        <v>0</v>
      </c>
      <c r="AV88" s="147"/>
      <c r="AW88" s="147"/>
      <c r="AX88" s="147"/>
      <c r="AY88" s="147"/>
      <c r="AZ88" s="148">
        <v>0</v>
      </c>
      <c r="BA88" s="375">
        <v>0</v>
      </c>
      <c r="BB88" s="375">
        <v>0</v>
      </c>
      <c r="BC88" s="375">
        <v>0</v>
      </c>
      <c r="BD88" s="375">
        <v>0</v>
      </c>
      <c r="BE88" s="375">
        <v>0</v>
      </c>
      <c r="BF88" s="375">
        <v>0</v>
      </c>
      <c r="BG88" s="375">
        <v>0</v>
      </c>
      <c r="BH88" s="375">
        <v>0</v>
      </c>
      <c r="BI88" s="375">
        <v>0</v>
      </c>
      <c r="BJ88" s="229">
        <v>0</v>
      </c>
      <c r="BK88" s="145"/>
      <c r="BL88" s="149"/>
      <c r="BM88" s="142">
        <f t="shared" si="6"/>
        <v>0</v>
      </c>
      <c r="BN88" s="614"/>
      <c r="BO88" s="610"/>
    </row>
    <row r="89" spans="1:67" ht="21.75" customHeight="1">
      <c r="A89" s="559" t="s">
        <v>91</v>
      </c>
      <c r="B89" s="495" t="s">
        <v>92</v>
      </c>
      <c r="C89" s="493" t="s">
        <v>101</v>
      </c>
      <c r="D89" s="369"/>
      <c r="E89" s="204" t="s">
        <v>38</v>
      </c>
      <c r="F89" s="150">
        <f>BD89+AS89</f>
        <v>134.19999999999999</v>
      </c>
      <c r="G89" s="151">
        <v>0</v>
      </c>
      <c r="H89" s="160">
        <v>0</v>
      </c>
      <c r="I89" s="378"/>
      <c r="J89" s="151"/>
      <c r="K89" s="48">
        <v>0</v>
      </c>
      <c r="L89" s="48">
        <v>0</v>
      </c>
      <c r="M89" s="70">
        <v>0</v>
      </c>
      <c r="N89" s="68">
        <v>0</v>
      </c>
      <c r="O89" s="48">
        <v>0</v>
      </c>
      <c r="P89" s="51">
        <v>0</v>
      </c>
      <c r="Q89" s="69">
        <v>0</v>
      </c>
      <c r="R89" s="48">
        <v>0</v>
      </c>
      <c r="S89" s="48">
        <v>0</v>
      </c>
      <c r="T89" s="152"/>
      <c r="U89" s="152"/>
      <c r="V89" s="152"/>
      <c r="W89" s="152"/>
      <c r="X89" s="222">
        <v>0</v>
      </c>
      <c r="Y89" s="68">
        <v>0</v>
      </c>
      <c r="Z89" s="48">
        <v>0</v>
      </c>
      <c r="AA89" s="51">
        <v>0</v>
      </c>
      <c r="AB89" s="69">
        <v>0</v>
      </c>
      <c r="AC89" s="48">
        <v>0</v>
      </c>
      <c r="AD89" s="70">
        <v>0</v>
      </c>
      <c r="AE89" s="68">
        <v>0</v>
      </c>
      <c r="AF89" s="48">
        <v>0</v>
      </c>
      <c r="AG89" s="51">
        <v>0</v>
      </c>
      <c r="AH89" s="225"/>
      <c r="AI89" s="152"/>
      <c r="AJ89" s="152"/>
      <c r="AK89" s="152"/>
      <c r="AL89" s="322">
        <v>0</v>
      </c>
      <c r="AM89" s="48">
        <v>0</v>
      </c>
      <c r="AN89" s="48">
        <v>0</v>
      </c>
      <c r="AO89" s="70">
        <v>0</v>
      </c>
      <c r="AP89" s="68">
        <v>0</v>
      </c>
      <c r="AQ89" s="48">
        <v>0</v>
      </c>
      <c r="AR89" s="51">
        <v>0</v>
      </c>
      <c r="AS89" s="69">
        <f>AS92</f>
        <v>81.7</v>
      </c>
      <c r="AT89" s="48">
        <v>0</v>
      </c>
      <c r="AU89" s="48">
        <v>0</v>
      </c>
      <c r="AV89" s="152"/>
      <c r="AW89" s="152"/>
      <c r="AX89" s="152"/>
      <c r="AY89" s="152"/>
      <c r="AZ89" s="222">
        <f>AZ92</f>
        <v>81.7</v>
      </c>
      <c r="BA89" s="68">
        <v>0</v>
      </c>
      <c r="BB89" s="48">
        <v>0</v>
      </c>
      <c r="BC89" s="51">
        <v>0</v>
      </c>
      <c r="BD89" s="69">
        <f>BD92</f>
        <v>52.5</v>
      </c>
      <c r="BE89" s="48">
        <v>0</v>
      </c>
      <c r="BF89" s="48"/>
      <c r="BG89" s="70">
        <v>0</v>
      </c>
      <c r="BH89" s="68">
        <v>0</v>
      </c>
      <c r="BI89" s="48">
        <v>0</v>
      </c>
      <c r="BJ89" s="160">
        <v>0</v>
      </c>
      <c r="BK89" s="321"/>
      <c r="BL89" s="153"/>
      <c r="BM89" s="154">
        <f t="shared" si="6"/>
        <v>52.5</v>
      </c>
      <c r="BN89" s="606"/>
      <c r="BO89" s="499" t="s">
        <v>162</v>
      </c>
    </row>
    <row r="90" spans="1:67" ht="12" customHeight="1">
      <c r="A90" s="529"/>
      <c r="B90" s="496"/>
      <c r="C90" s="494"/>
      <c r="D90" s="369"/>
      <c r="E90" s="205" t="s">
        <v>95</v>
      </c>
      <c r="F90" s="155">
        <v>0</v>
      </c>
      <c r="G90" s="376">
        <v>0</v>
      </c>
      <c r="H90" s="161">
        <v>0</v>
      </c>
      <c r="I90" s="380"/>
      <c r="J90" s="376"/>
      <c r="K90" s="374">
        <v>0</v>
      </c>
      <c r="L90" s="374">
        <v>0</v>
      </c>
      <c r="M90" s="57">
        <v>0</v>
      </c>
      <c r="N90" s="55">
        <v>0</v>
      </c>
      <c r="O90" s="374">
        <v>0</v>
      </c>
      <c r="P90" s="52">
        <v>0</v>
      </c>
      <c r="Q90" s="61">
        <v>0</v>
      </c>
      <c r="R90" s="374">
        <v>0</v>
      </c>
      <c r="S90" s="374">
        <v>0</v>
      </c>
      <c r="T90" s="367"/>
      <c r="U90" s="367"/>
      <c r="V90" s="367"/>
      <c r="W90" s="367"/>
      <c r="X90" s="223">
        <v>0</v>
      </c>
      <c r="Y90" s="55">
        <v>0</v>
      </c>
      <c r="Z90" s="374">
        <v>0</v>
      </c>
      <c r="AA90" s="52">
        <v>0</v>
      </c>
      <c r="AB90" s="61">
        <v>0</v>
      </c>
      <c r="AC90" s="374">
        <v>0</v>
      </c>
      <c r="AD90" s="57">
        <v>0</v>
      </c>
      <c r="AE90" s="55">
        <v>0</v>
      </c>
      <c r="AF90" s="374">
        <v>0</v>
      </c>
      <c r="AG90" s="52">
        <v>0</v>
      </c>
      <c r="AH90" s="226"/>
      <c r="AI90" s="367"/>
      <c r="AJ90" s="367"/>
      <c r="AK90" s="367"/>
      <c r="AL90" s="118">
        <v>0</v>
      </c>
      <c r="AM90" s="374">
        <v>0</v>
      </c>
      <c r="AN90" s="374">
        <v>0</v>
      </c>
      <c r="AO90" s="57">
        <v>0</v>
      </c>
      <c r="AP90" s="55">
        <v>0</v>
      </c>
      <c r="AQ90" s="374">
        <v>0</v>
      </c>
      <c r="AR90" s="52">
        <v>0</v>
      </c>
      <c r="AS90" s="61">
        <v>0</v>
      </c>
      <c r="AT90" s="374">
        <v>0</v>
      </c>
      <c r="AU90" s="374">
        <v>0</v>
      </c>
      <c r="AV90" s="367"/>
      <c r="AW90" s="367"/>
      <c r="AX90" s="367"/>
      <c r="AY90" s="367"/>
      <c r="AZ90" s="223">
        <v>0</v>
      </c>
      <c r="BA90" s="55">
        <v>0</v>
      </c>
      <c r="BB90" s="374">
        <v>0</v>
      </c>
      <c r="BC90" s="52">
        <v>0</v>
      </c>
      <c r="BD90" s="61">
        <v>0</v>
      </c>
      <c r="BE90" s="374">
        <v>0</v>
      </c>
      <c r="BF90" s="374"/>
      <c r="BG90" s="57">
        <v>0</v>
      </c>
      <c r="BH90" s="55">
        <v>0</v>
      </c>
      <c r="BI90" s="374">
        <v>0</v>
      </c>
      <c r="BJ90" s="161">
        <v>0</v>
      </c>
      <c r="BK90" s="305"/>
      <c r="BL90" s="146"/>
      <c r="BM90" s="135"/>
      <c r="BN90" s="607"/>
      <c r="BO90" s="500"/>
    </row>
    <row r="91" spans="1:67" ht="19.5" customHeight="1">
      <c r="A91" s="529"/>
      <c r="B91" s="496"/>
      <c r="C91" s="494"/>
      <c r="D91" s="369"/>
      <c r="E91" s="205" t="s">
        <v>39</v>
      </c>
      <c r="F91" s="155">
        <v>0</v>
      </c>
      <c r="G91" s="376">
        <v>0</v>
      </c>
      <c r="H91" s="161">
        <v>0</v>
      </c>
      <c r="I91" s="380"/>
      <c r="J91" s="376"/>
      <c r="K91" s="374">
        <v>0</v>
      </c>
      <c r="L91" s="374">
        <v>0</v>
      </c>
      <c r="M91" s="57">
        <v>0</v>
      </c>
      <c r="N91" s="55">
        <v>0</v>
      </c>
      <c r="O91" s="374">
        <v>0</v>
      </c>
      <c r="P91" s="52">
        <v>0</v>
      </c>
      <c r="Q91" s="61">
        <v>0</v>
      </c>
      <c r="R91" s="374">
        <v>0</v>
      </c>
      <c r="S91" s="374">
        <v>0</v>
      </c>
      <c r="T91" s="367"/>
      <c r="U91" s="367"/>
      <c r="V91" s="367"/>
      <c r="W91" s="367"/>
      <c r="X91" s="57">
        <v>0</v>
      </c>
      <c r="Y91" s="55">
        <v>0</v>
      </c>
      <c r="Z91" s="374">
        <v>0</v>
      </c>
      <c r="AA91" s="52">
        <v>0</v>
      </c>
      <c r="AB91" s="61">
        <v>0</v>
      </c>
      <c r="AC91" s="374">
        <v>0</v>
      </c>
      <c r="AD91" s="57">
        <v>0</v>
      </c>
      <c r="AE91" s="55">
        <v>0</v>
      </c>
      <c r="AF91" s="374">
        <v>0</v>
      </c>
      <c r="AG91" s="161">
        <v>0</v>
      </c>
      <c r="AH91" s="226"/>
      <c r="AI91" s="367"/>
      <c r="AJ91" s="367"/>
      <c r="AK91" s="118">
        <v>0</v>
      </c>
      <c r="AL91" s="374">
        <v>0</v>
      </c>
      <c r="AM91" s="374">
        <v>0</v>
      </c>
      <c r="AN91" s="374">
        <v>0</v>
      </c>
      <c r="AO91" s="57">
        <v>0</v>
      </c>
      <c r="AP91" s="55">
        <v>0</v>
      </c>
      <c r="AQ91" s="374">
        <v>0</v>
      </c>
      <c r="AR91" s="52">
        <v>0</v>
      </c>
      <c r="AS91" s="61">
        <v>0</v>
      </c>
      <c r="AT91" s="374">
        <v>0</v>
      </c>
      <c r="AU91" s="376">
        <v>0</v>
      </c>
      <c r="AV91" s="367"/>
      <c r="AW91" s="367"/>
      <c r="AX91" s="367"/>
      <c r="AY91" s="367"/>
      <c r="AZ91" s="223">
        <v>0</v>
      </c>
      <c r="BA91" s="55">
        <v>0</v>
      </c>
      <c r="BB91" s="374">
        <v>0</v>
      </c>
      <c r="BC91" s="52">
        <v>0</v>
      </c>
      <c r="BD91" s="61">
        <v>0</v>
      </c>
      <c r="BE91" s="374">
        <v>0</v>
      </c>
      <c r="BF91" s="374"/>
      <c r="BG91" s="57">
        <v>0</v>
      </c>
      <c r="BH91" s="55">
        <v>0</v>
      </c>
      <c r="BI91" s="374">
        <v>0</v>
      </c>
      <c r="BJ91" s="161">
        <v>0</v>
      </c>
      <c r="BK91" s="237"/>
      <c r="BL91" s="109"/>
      <c r="BM91" s="120">
        <f t="shared" si="6"/>
        <v>0</v>
      </c>
      <c r="BN91" s="607"/>
      <c r="BO91" s="500"/>
    </row>
    <row r="92" spans="1:67" ht="16.5" customHeight="1" thickBot="1">
      <c r="A92" s="529"/>
      <c r="B92" s="496"/>
      <c r="C92" s="494"/>
      <c r="D92" s="369"/>
      <c r="E92" s="205" t="s">
        <v>18</v>
      </c>
      <c r="F92" s="155">
        <f>AS92+BD92</f>
        <v>134.19999999999999</v>
      </c>
      <c r="G92" s="376">
        <v>0</v>
      </c>
      <c r="H92" s="161">
        <v>0</v>
      </c>
      <c r="I92" s="380"/>
      <c r="J92" s="376"/>
      <c r="K92" s="374">
        <v>0</v>
      </c>
      <c r="L92" s="374">
        <v>0</v>
      </c>
      <c r="M92" s="57">
        <v>0</v>
      </c>
      <c r="N92" s="55">
        <v>0</v>
      </c>
      <c r="O92" s="374">
        <v>0</v>
      </c>
      <c r="P92" s="52">
        <v>0</v>
      </c>
      <c r="Q92" s="61">
        <v>0</v>
      </c>
      <c r="R92" s="374">
        <v>0</v>
      </c>
      <c r="S92" s="374">
        <v>0</v>
      </c>
      <c r="T92" s="367"/>
      <c r="U92" s="367"/>
      <c r="V92" s="367"/>
      <c r="W92" s="367"/>
      <c r="X92" s="223">
        <v>0</v>
      </c>
      <c r="Y92" s="55">
        <v>0</v>
      </c>
      <c r="Z92" s="374">
        <v>0</v>
      </c>
      <c r="AA92" s="52">
        <v>0</v>
      </c>
      <c r="AB92" s="61">
        <v>0</v>
      </c>
      <c r="AC92" s="374">
        <v>0</v>
      </c>
      <c r="AD92" s="57">
        <v>0</v>
      </c>
      <c r="AE92" s="55">
        <v>0</v>
      </c>
      <c r="AF92" s="374">
        <v>0</v>
      </c>
      <c r="AG92" s="52">
        <v>0</v>
      </c>
      <c r="AH92" s="226"/>
      <c r="AI92" s="367"/>
      <c r="AJ92" s="367"/>
      <c r="AK92" s="367"/>
      <c r="AL92" s="118">
        <v>0</v>
      </c>
      <c r="AM92" s="374">
        <v>0</v>
      </c>
      <c r="AN92" s="374">
        <v>0</v>
      </c>
      <c r="AO92" s="57">
        <v>0</v>
      </c>
      <c r="AP92" s="55">
        <v>0</v>
      </c>
      <c r="AQ92" s="374">
        <v>0</v>
      </c>
      <c r="AR92" s="52">
        <v>0</v>
      </c>
      <c r="AS92" s="61">
        <v>81.7</v>
      </c>
      <c r="AT92" s="374">
        <v>0</v>
      </c>
      <c r="AU92" s="374">
        <v>0</v>
      </c>
      <c r="AV92" s="367"/>
      <c r="AW92" s="367"/>
      <c r="AX92" s="367"/>
      <c r="AY92" s="367"/>
      <c r="AZ92" s="223">
        <f>AS92</f>
        <v>81.7</v>
      </c>
      <c r="BA92" s="55">
        <v>0</v>
      </c>
      <c r="BB92" s="374">
        <v>0</v>
      </c>
      <c r="BC92" s="52">
        <v>0</v>
      </c>
      <c r="BD92" s="61">
        <v>52.5</v>
      </c>
      <c r="BE92" s="374">
        <v>0</v>
      </c>
      <c r="BF92" s="374"/>
      <c r="BG92" s="57">
        <v>0</v>
      </c>
      <c r="BH92" s="55">
        <v>0</v>
      </c>
      <c r="BI92" s="374">
        <v>0</v>
      </c>
      <c r="BJ92" s="161">
        <v>0</v>
      </c>
      <c r="BK92" s="251"/>
      <c r="BL92" s="159"/>
      <c r="BM92" s="137">
        <f t="shared" si="6"/>
        <v>52.5</v>
      </c>
      <c r="BN92" s="607"/>
      <c r="BO92" s="500"/>
    </row>
    <row r="93" spans="1:67" ht="29.25" customHeight="1" thickBot="1">
      <c r="A93" s="530"/>
      <c r="B93" s="497"/>
      <c r="C93" s="498"/>
      <c r="D93" s="369"/>
      <c r="E93" s="303" t="s">
        <v>96</v>
      </c>
      <c r="F93" s="239">
        <v>0</v>
      </c>
      <c r="G93" s="119">
        <v>0</v>
      </c>
      <c r="H93" s="229">
        <v>0</v>
      </c>
      <c r="I93" s="381"/>
      <c r="J93" s="119"/>
      <c r="K93" s="375">
        <v>0</v>
      </c>
      <c r="L93" s="375">
        <v>0</v>
      </c>
      <c r="M93" s="67">
        <v>0</v>
      </c>
      <c r="N93" s="71">
        <v>0</v>
      </c>
      <c r="O93" s="375">
        <v>0</v>
      </c>
      <c r="P93" s="54">
        <v>0</v>
      </c>
      <c r="Q93" s="66">
        <v>0</v>
      </c>
      <c r="R93" s="375">
        <v>0</v>
      </c>
      <c r="S93" s="375">
        <v>0</v>
      </c>
      <c r="T93" s="147"/>
      <c r="U93" s="147"/>
      <c r="V93" s="147"/>
      <c r="W93" s="147"/>
      <c r="X93" s="241">
        <v>0</v>
      </c>
      <c r="Y93" s="71">
        <v>0</v>
      </c>
      <c r="Z93" s="375">
        <v>0</v>
      </c>
      <c r="AA93" s="54">
        <v>0</v>
      </c>
      <c r="AB93" s="66">
        <v>0</v>
      </c>
      <c r="AC93" s="375">
        <v>0</v>
      </c>
      <c r="AD93" s="67">
        <v>0</v>
      </c>
      <c r="AE93" s="71">
        <v>0</v>
      </c>
      <c r="AF93" s="375">
        <v>0</v>
      </c>
      <c r="AG93" s="54">
        <v>0</v>
      </c>
      <c r="AH93" s="323"/>
      <c r="AI93" s="147"/>
      <c r="AJ93" s="147"/>
      <c r="AK93" s="147"/>
      <c r="AL93" s="148">
        <v>0</v>
      </c>
      <c r="AM93" s="375">
        <v>0</v>
      </c>
      <c r="AN93" s="375">
        <v>0</v>
      </c>
      <c r="AO93" s="67">
        <v>0</v>
      </c>
      <c r="AP93" s="71">
        <v>0</v>
      </c>
      <c r="AQ93" s="375">
        <v>0</v>
      </c>
      <c r="AR93" s="54">
        <v>0</v>
      </c>
      <c r="AS93" s="66">
        <v>0</v>
      </c>
      <c r="AT93" s="375">
        <v>0</v>
      </c>
      <c r="AU93" s="375">
        <v>0</v>
      </c>
      <c r="AV93" s="147"/>
      <c r="AW93" s="147"/>
      <c r="AX93" s="147"/>
      <c r="AY93" s="147"/>
      <c r="AZ93" s="241">
        <v>0</v>
      </c>
      <c r="BA93" s="71">
        <v>0</v>
      </c>
      <c r="BB93" s="375">
        <v>0</v>
      </c>
      <c r="BC93" s="54">
        <v>0</v>
      </c>
      <c r="BD93" s="66">
        <v>0</v>
      </c>
      <c r="BE93" s="375">
        <v>0</v>
      </c>
      <c r="BF93" s="375"/>
      <c r="BG93" s="67">
        <v>0</v>
      </c>
      <c r="BH93" s="71">
        <v>0</v>
      </c>
      <c r="BI93" s="375">
        <v>0</v>
      </c>
      <c r="BJ93" s="229">
        <v>0</v>
      </c>
      <c r="BK93" s="304"/>
      <c r="BL93" s="320"/>
      <c r="BM93" s="295"/>
      <c r="BN93" s="608"/>
      <c r="BO93" s="501"/>
    </row>
    <row r="94" spans="1:67" ht="21" customHeight="1">
      <c r="A94" s="559" t="s">
        <v>108</v>
      </c>
      <c r="B94" s="495" t="s">
        <v>109</v>
      </c>
      <c r="C94" s="493" t="s">
        <v>101</v>
      </c>
      <c r="D94" s="369"/>
      <c r="E94" s="204" t="s">
        <v>38</v>
      </c>
      <c r="F94" s="150">
        <f>K94+N94+Q94+Y94+AB94+AE94+AM94+AP94+AS94+BA94+BD94+BH94</f>
        <v>32080.2</v>
      </c>
      <c r="G94" s="151">
        <f>AT94</f>
        <v>30365.899999999998</v>
      </c>
      <c r="H94" s="160">
        <f>G94/F94*100</f>
        <v>94.656205385253202</v>
      </c>
      <c r="I94" s="378"/>
      <c r="J94" s="151"/>
      <c r="K94" s="48">
        <f>K96+K97</f>
        <v>0</v>
      </c>
      <c r="L94" s="48">
        <f t="shared" ref="L94:BL94" si="27">L96+L97</f>
        <v>0</v>
      </c>
      <c r="M94" s="70">
        <f t="shared" si="27"/>
        <v>0</v>
      </c>
      <c r="N94" s="68">
        <f t="shared" si="27"/>
        <v>0</v>
      </c>
      <c r="O94" s="48">
        <f t="shared" si="27"/>
        <v>0</v>
      </c>
      <c r="P94" s="51">
        <f t="shared" si="27"/>
        <v>0</v>
      </c>
      <c r="Q94" s="69">
        <f t="shared" si="27"/>
        <v>0</v>
      </c>
      <c r="R94" s="48">
        <f t="shared" si="27"/>
        <v>0</v>
      </c>
      <c r="S94" s="48">
        <f t="shared" si="27"/>
        <v>0</v>
      </c>
      <c r="T94" s="48">
        <f t="shared" si="27"/>
        <v>0</v>
      </c>
      <c r="U94" s="48">
        <f t="shared" si="27"/>
        <v>0</v>
      </c>
      <c r="V94" s="48">
        <f t="shared" si="27"/>
        <v>0</v>
      </c>
      <c r="W94" s="48">
        <f t="shared" si="27"/>
        <v>0</v>
      </c>
      <c r="X94" s="70">
        <f t="shared" si="27"/>
        <v>0</v>
      </c>
      <c r="Y94" s="68">
        <f t="shared" si="27"/>
        <v>0</v>
      </c>
      <c r="Z94" s="48">
        <f t="shared" si="27"/>
        <v>0</v>
      </c>
      <c r="AA94" s="51">
        <f t="shared" si="27"/>
        <v>0</v>
      </c>
      <c r="AB94" s="68">
        <f t="shared" si="27"/>
        <v>0</v>
      </c>
      <c r="AC94" s="48">
        <f t="shared" si="27"/>
        <v>0</v>
      </c>
      <c r="AD94" s="51">
        <f t="shared" si="27"/>
        <v>0</v>
      </c>
      <c r="AE94" s="69">
        <f t="shared" si="27"/>
        <v>0</v>
      </c>
      <c r="AF94" s="48">
        <f t="shared" si="27"/>
        <v>0</v>
      </c>
      <c r="AG94" s="48">
        <f t="shared" si="27"/>
        <v>0</v>
      </c>
      <c r="AH94" s="48">
        <f t="shared" si="27"/>
        <v>0</v>
      </c>
      <c r="AI94" s="48">
        <f t="shared" si="27"/>
        <v>0</v>
      </c>
      <c r="AJ94" s="48">
        <f t="shared" si="27"/>
        <v>0</v>
      </c>
      <c r="AK94" s="48">
        <f t="shared" si="27"/>
        <v>0</v>
      </c>
      <c r="AL94" s="70">
        <f t="shared" si="27"/>
        <v>0</v>
      </c>
      <c r="AM94" s="68">
        <f t="shared" si="27"/>
        <v>0</v>
      </c>
      <c r="AN94" s="48">
        <f t="shared" si="27"/>
        <v>0</v>
      </c>
      <c r="AO94" s="51">
        <f t="shared" si="27"/>
        <v>0</v>
      </c>
      <c r="AP94" s="69">
        <f t="shared" si="27"/>
        <v>0</v>
      </c>
      <c r="AQ94" s="48">
        <f t="shared" si="27"/>
        <v>0</v>
      </c>
      <c r="AR94" s="70">
        <f t="shared" si="27"/>
        <v>0</v>
      </c>
      <c r="AS94" s="68">
        <f t="shared" si="27"/>
        <v>31285.3</v>
      </c>
      <c r="AT94" s="48">
        <f t="shared" si="27"/>
        <v>30365.899999999998</v>
      </c>
      <c r="AU94" s="51">
        <f>AT94/AS94*100</f>
        <v>97.061239623721036</v>
      </c>
      <c r="AV94" s="69">
        <f t="shared" si="27"/>
        <v>0</v>
      </c>
      <c r="AW94" s="48">
        <f t="shared" si="27"/>
        <v>0</v>
      </c>
      <c r="AX94" s="48">
        <f t="shared" si="27"/>
        <v>0</v>
      </c>
      <c r="AY94" s="48">
        <f t="shared" si="27"/>
        <v>0</v>
      </c>
      <c r="AZ94" s="48">
        <f>AS94</f>
        <v>31285.3</v>
      </c>
      <c r="BA94" s="48">
        <f t="shared" si="27"/>
        <v>0</v>
      </c>
      <c r="BB94" s="48">
        <f t="shared" si="27"/>
        <v>0</v>
      </c>
      <c r="BC94" s="70">
        <f t="shared" si="27"/>
        <v>0</v>
      </c>
      <c r="BD94" s="68">
        <f t="shared" si="27"/>
        <v>794.9</v>
      </c>
      <c r="BE94" s="48">
        <f t="shared" si="27"/>
        <v>0</v>
      </c>
      <c r="BF94" s="48">
        <f t="shared" si="27"/>
        <v>0</v>
      </c>
      <c r="BG94" s="51">
        <f t="shared" si="27"/>
        <v>0</v>
      </c>
      <c r="BH94" s="69">
        <f t="shared" si="27"/>
        <v>0</v>
      </c>
      <c r="BI94" s="48">
        <f t="shared" si="27"/>
        <v>0</v>
      </c>
      <c r="BJ94" s="51">
        <f t="shared" si="27"/>
        <v>0</v>
      </c>
      <c r="BK94" s="69">
        <f t="shared" si="27"/>
        <v>0</v>
      </c>
      <c r="BL94" s="48">
        <f t="shared" si="27"/>
        <v>0</v>
      </c>
      <c r="BM94" s="154">
        <f t="shared" si="6"/>
        <v>794.9</v>
      </c>
      <c r="BN94" s="603" t="s">
        <v>153</v>
      </c>
      <c r="BO94" s="499" t="s">
        <v>165</v>
      </c>
    </row>
    <row r="95" spans="1:67" ht="21" customHeight="1">
      <c r="A95" s="529"/>
      <c r="B95" s="496"/>
      <c r="C95" s="494"/>
      <c r="D95" s="369"/>
      <c r="E95" s="205" t="s">
        <v>95</v>
      </c>
      <c r="F95" s="155">
        <v>0</v>
      </c>
      <c r="G95" s="376">
        <f>AT95</f>
        <v>0</v>
      </c>
      <c r="H95" s="161">
        <v>0</v>
      </c>
      <c r="I95" s="380"/>
      <c r="J95" s="376"/>
      <c r="K95" s="374">
        <v>0</v>
      </c>
      <c r="L95" s="374">
        <v>0</v>
      </c>
      <c r="M95" s="57">
        <v>0</v>
      </c>
      <c r="N95" s="55">
        <v>0</v>
      </c>
      <c r="O95" s="374">
        <v>0</v>
      </c>
      <c r="P95" s="52">
        <v>0</v>
      </c>
      <c r="Q95" s="61">
        <v>0</v>
      </c>
      <c r="R95" s="374">
        <v>0</v>
      </c>
      <c r="S95" s="374">
        <v>0</v>
      </c>
      <c r="T95" s="374"/>
      <c r="U95" s="374"/>
      <c r="V95" s="374"/>
      <c r="W95" s="374"/>
      <c r="X95" s="57"/>
      <c r="Y95" s="55">
        <v>0</v>
      </c>
      <c r="Z95" s="374">
        <v>0</v>
      </c>
      <c r="AA95" s="52">
        <v>0</v>
      </c>
      <c r="AB95" s="55">
        <v>0</v>
      </c>
      <c r="AC95" s="374">
        <v>0</v>
      </c>
      <c r="AD95" s="52">
        <v>0</v>
      </c>
      <c r="AE95" s="61">
        <v>0</v>
      </c>
      <c r="AF95" s="374">
        <v>0</v>
      </c>
      <c r="AG95" s="374">
        <v>0</v>
      </c>
      <c r="AH95" s="374"/>
      <c r="AI95" s="374"/>
      <c r="AJ95" s="374"/>
      <c r="AK95" s="374"/>
      <c r="AL95" s="57"/>
      <c r="AM95" s="55">
        <v>0</v>
      </c>
      <c r="AN95" s="374">
        <v>0</v>
      </c>
      <c r="AO95" s="52">
        <v>0</v>
      </c>
      <c r="AP95" s="61">
        <v>0</v>
      </c>
      <c r="AQ95" s="374">
        <v>0</v>
      </c>
      <c r="AR95" s="57">
        <v>0</v>
      </c>
      <c r="AS95" s="55">
        <v>0</v>
      </c>
      <c r="AT95" s="374">
        <v>0</v>
      </c>
      <c r="AU95" s="52">
        <v>0</v>
      </c>
      <c r="AV95" s="61"/>
      <c r="AW95" s="374"/>
      <c r="AX95" s="374"/>
      <c r="AY95" s="374"/>
      <c r="AZ95" s="374"/>
      <c r="BA95" s="374">
        <v>0</v>
      </c>
      <c r="BB95" s="374">
        <v>0</v>
      </c>
      <c r="BC95" s="57">
        <v>0</v>
      </c>
      <c r="BD95" s="55">
        <v>0</v>
      </c>
      <c r="BE95" s="374">
        <v>0</v>
      </c>
      <c r="BF95" s="374"/>
      <c r="BG95" s="52">
        <v>0</v>
      </c>
      <c r="BH95" s="61">
        <v>0</v>
      </c>
      <c r="BI95" s="374">
        <v>0</v>
      </c>
      <c r="BJ95" s="52">
        <v>0</v>
      </c>
      <c r="BK95" s="60"/>
      <c r="BL95" s="44"/>
      <c r="BM95" s="135"/>
      <c r="BN95" s="604"/>
      <c r="BO95" s="500"/>
    </row>
    <row r="96" spans="1:67" ht="15.75" customHeight="1">
      <c r="A96" s="529"/>
      <c r="B96" s="496"/>
      <c r="C96" s="494"/>
      <c r="D96" s="369"/>
      <c r="E96" s="205" t="s">
        <v>39</v>
      </c>
      <c r="F96" s="155">
        <f t="shared" ref="F96:F108" si="28">K96+N96+Q96+Y96+AB96+AE96+AM96+AP96+AS96+BA96+BD96+BH96</f>
        <v>27329.8</v>
      </c>
      <c r="G96" s="376">
        <f>AT96</f>
        <v>27329.3</v>
      </c>
      <c r="H96" s="161">
        <f>G96/F96*100</f>
        <v>99.99817049521036</v>
      </c>
      <c r="I96" s="380"/>
      <c r="J96" s="376"/>
      <c r="K96" s="374">
        <v>0</v>
      </c>
      <c r="L96" s="374">
        <v>0</v>
      </c>
      <c r="M96" s="57">
        <v>0</v>
      </c>
      <c r="N96" s="55">
        <v>0</v>
      </c>
      <c r="O96" s="374">
        <v>0</v>
      </c>
      <c r="P96" s="52">
        <v>0</v>
      </c>
      <c r="Q96" s="61">
        <v>0</v>
      </c>
      <c r="R96" s="374">
        <v>0</v>
      </c>
      <c r="S96" s="374">
        <v>0</v>
      </c>
      <c r="T96" s="367"/>
      <c r="U96" s="367"/>
      <c r="V96" s="367"/>
      <c r="W96" s="367"/>
      <c r="X96" s="223">
        <v>0</v>
      </c>
      <c r="Y96" s="55">
        <v>0</v>
      </c>
      <c r="Z96" s="374">
        <v>0</v>
      </c>
      <c r="AA96" s="52">
        <v>0</v>
      </c>
      <c r="AB96" s="55">
        <v>0</v>
      </c>
      <c r="AC96" s="374">
        <v>0</v>
      </c>
      <c r="AD96" s="52">
        <v>0</v>
      </c>
      <c r="AE96" s="61">
        <v>0</v>
      </c>
      <c r="AF96" s="374">
        <v>0</v>
      </c>
      <c r="AG96" s="374">
        <v>0</v>
      </c>
      <c r="AH96" s="367"/>
      <c r="AI96" s="367"/>
      <c r="AJ96" s="367"/>
      <c r="AK96" s="367"/>
      <c r="AL96" s="223">
        <v>0</v>
      </c>
      <c r="AM96" s="55">
        <v>0</v>
      </c>
      <c r="AN96" s="374">
        <v>0</v>
      </c>
      <c r="AO96" s="52">
        <v>0</v>
      </c>
      <c r="AP96" s="61">
        <v>0</v>
      </c>
      <c r="AQ96" s="374">
        <v>0</v>
      </c>
      <c r="AR96" s="57">
        <v>0</v>
      </c>
      <c r="AS96" s="55">
        <v>27329.8</v>
      </c>
      <c r="AT96" s="374">
        <v>27329.3</v>
      </c>
      <c r="AU96" s="52">
        <f>AT96/AS96*100</f>
        <v>99.99817049521036</v>
      </c>
      <c r="AV96" s="226"/>
      <c r="AW96" s="367"/>
      <c r="AX96" s="367"/>
      <c r="AY96" s="367"/>
      <c r="AZ96" s="118">
        <v>0</v>
      </c>
      <c r="BA96" s="374">
        <v>0</v>
      </c>
      <c r="BB96" s="374">
        <v>0</v>
      </c>
      <c r="BC96" s="57">
        <v>0</v>
      </c>
      <c r="BD96" s="55">
        <v>0</v>
      </c>
      <c r="BE96" s="374">
        <v>0</v>
      </c>
      <c r="BF96" s="374"/>
      <c r="BG96" s="52">
        <v>0</v>
      </c>
      <c r="BH96" s="61">
        <v>0</v>
      </c>
      <c r="BI96" s="374">
        <v>0</v>
      </c>
      <c r="BJ96" s="161">
        <v>0</v>
      </c>
      <c r="BK96" s="237"/>
      <c r="BL96" s="109"/>
      <c r="BM96" s="120">
        <f t="shared" si="6"/>
        <v>0</v>
      </c>
      <c r="BN96" s="604"/>
      <c r="BO96" s="500"/>
    </row>
    <row r="97" spans="1:67" ht="15" customHeight="1" thickBot="1">
      <c r="A97" s="529"/>
      <c r="B97" s="496"/>
      <c r="C97" s="494"/>
      <c r="D97" s="369"/>
      <c r="E97" s="205" t="s">
        <v>18</v>
      </c>
      <c r="F97" s="155">
        <f t="shared" si="28"/>
        <v>4750.3999999999996</v>
      </c>
      <c r="G97" s="376">
        <f>AT97</f>
        <v>3036.6</v>
      </c>
      <c r="H97" s="161">
        <f>G97/F97*100</f>
        <v>63.923038059952852</v>
      </c>
      <c r="I97" s="380"/>
      <c r="J97" s="376"/>
      <c r="K97" s="374">
        <v>0</v>
      </c>
      <c r="L97" s="374">
        <v>0</v>
      </c>
      <c r="M97" s="57">
        <v>0</v>
      </c>
      <c r="N97" s="55">
        <v>0</v>
      </c>
      <c r="O97" s="374">
        <v>0</v>
      </c>
      <c r="P97" s="52">
        <v>0</v>
      </c>
      <c r="Q97" s="61">
        <v>0</v>
      </c>
      <c r="R97" s="374">
        <v>0</v>
      </c>
      <c r="S97" s="374">
        <v>0</v>
      </c>
      <c r="T97" s="367"/>
      <c r="U97" s="367"/>
      <c r="V97" s="367"/>
      <c r="W97" s="367"/>
      <c r="X97" s="223">
        <v>0</v>
      </c>
      <c r="Y97" s="55">
        <v>0</v>
      </c>
      <c r="Z97" s="374">
        <v>0</v>
      </c>
      <c r="AA97" s="52">
        <v>0</v>
      </c>
      <c r="AB97" s="55">
        <v>0</v>
      </c>
      <c r="AC97" s="374">
        <v>0</v>
      </c>
      <c r="AD97" s="52">
        <v>0</v>
      </c>
      <c r="AE97" s="61">
        <v>0</v>
      </c>
      <c r="AF97" s="374">
        <v>0</v>
      </c>
      <c r="AG97" s="374">
        <v>0</v>
      </c>
      <c r="AH97" s="367"/>
      <c r="AI97" s="367"/>
      <c r="AJ97" s="367"/>
      <c r="AK97" s="367"/>
      <c r="AL97" s="223">
        <v>0</v>
      </c>
      <c r="AM97" s="55">
        <v>0</v>
      </c>
      <c r="AN97" s="374">
        <v>0</v>
      </c>
      <c r="AO97" s="52">
        <v>0</v>
      </c>
      <c r="AP97" s="61">
        <v>0</v>
      </c>
      <c r="AQ97" s="374">
        <v>0</v>
      </c>
      <c r="AR97" s="57">
        <v>0</v>
      </c>
      <c r="AS97" s="55">
        <v>3955.5</v>
      </c>
      <c r="AT97" s="374">
        <v>3036.6</v>
      </c>
      <c r="AU97" s="52">
        <f>AT97/AS97*100</f>
        <v>76.769055745164962</v>
      </c>
      <c r="AV97" s="226"/>
      <c r="AW97" s="367"/>
      <c r="AX97" s="367"/>
      <c r="AY97" s="367"/>
      <c r="AZ97" s="118">
        <f>AS97</f>
        <v>3955.5</v>
      </c>
      <c r="BA97" s="374">
        <v>0</v>
      </c>
      <c r="BB97" s="374">
        <v>0</v>
      </c>
      <c r="BC97" s="57">
        <v>0</v>
      </c>
      <c r="BD97" s="55">
        <v>794.9</v>
      </c>
      <c r="BE97" s="374">
        <v>0</v>
      </c>
      <c r="BF97" s="374"/>
      <c r="BG97" s="52">
        <v>0</v>
      </c>
      <c r="BH97" s="61">
        <v>0</v>
      </c>
      <c r="BI97" s="374">
        <v>0</v>
      </c>
      <c r="BJ97" s="161">
        <v>0</v>
      </c>
      <c r="BK97" s="251"/>
      <c r="BL97" s="159"/>
      <c r="BM97" s="137">
        <f t="shared" si="6"/>
        <v>794.9</v>
      </c>
      <c r="BN97" s="604"/>
      <c r="BO97" s="500"/>
    </row>
    <row r="98" spans="1:67" ht="47.45" customHeight="1" thickBot="1">
      <c r="A98" s="530"/>
      <c r="B98" s="497"/>
      <c r="C98" s="498"/>
      <c r="D98" s="369"/>
      <c r="E98" s="309" t="s">
        <v>96</v>
      </c>
      <c r="F98" s="156">
        <v>0</v>
      </c>
      <c r="G98" s="157">
        <v>0</v>
      </c>
      <c r="H98" s="162">
        <v>0</v>
      </c>
      <c r="I98" s="382"/>
      <c r="J98" s="157"/>
      <c r="K98" s="50">
        <v>0</v>
      </c>
      <c r="L98" s="50">
        <v>0</v>
      </c>
      <c r="M98" s="58">
        <v>0</v>
      </c>
      <c r="N98" s="56">
        <v>0</v>
      </c>
      <c r="O98" s="50">
        <v>0</v>
      </c>
      <c r="P98" s="53">
        <v>0</v>
      </c>
      <c r="Q98" s="62">
        <v>0</v>
      </c>
      <c r="R98" s="50">
        <v>0</v>
      </c>
      <c r="S98" s="50">
        <v>0</v>
      </c>
      <c r="T98" s="158"/>
      <c r="U98" s="158"/>
      <c r="V98" s="158"/>
      <c r="W98" s="158"/>
      <c r="X98" s="224"/>
      <c r="Y98" s="56">
        <v>0</v>
      </c>
      <c r="Z98" s="50">
        <v>0</v>
      </c>
      <c r="AA98" s="53">
        <v>0</v>
      </c>
      <c r="AB98" s="56">
        <v>0</v>
      </c>
      <c r="AC98" s="50">
        <v>0</v>
      </c>
      <c r="AD98" s="53">
        <v>0</v>
      </c>
      <c r="AE98" s="62">
        <v>0</v>
      </c>
      <c r="AF98" s="50">
        <v>0</v>
      </c>
      <c r="AG98" s="50">
        <v>0</v>
      </c>
      <c r="AH98" s="158"/>
      <c r="AI98" s="158"/>
      <c r="AJ98" s="158"/>
      <c r="AK98" s="158"/>
      <c r="AL98" s="224"/>
      <c r="AM98" s="56">
        <v>0</v>
      </c>
      <c r="AN98" s="50">
        <v>0</v>
      </c>
      <c r="AO98" s="53">
        <v>0</v>
      </c>
      <c r="AP98" s="62">
        <v>0</v>
      </c>
      <c r="AQ98" s="50">
        <v>0</v>
      </c>
      <c r="AR98" s="58">
        <v>0</v>
      </c>
      <c r="AS98" s="56">
        <v>0</v>
      </c>
      <c r="AT98" s="50">
        <v>0</v>
      </c>
      <c r="AU98" s="53">
        <v>0</v>
      </c>
      <c r="AV98" s="227"/>
      <c r="AW98" s="158"/>
      <c r="AX98" s="158"/>
      <c r="AY98" s="158"/>
      <c r="AZ98" s="317"/>
      <c r="BA98" s="50">
        <v>0</v>
      </c>
      <c r="BB98" s="50">
        <v>0</v>
      </c>
      <c r="BC98" s="58">
        <v>0</v>
      </c>
      <c r="BD98" s="56">
        <v>0</v>
      </c>
      <c r="BE98" s="50">
        <v>0</v>
      </c>
      <c r="BF98" s="50"/>
      <c r="BG98" s="53">
        <v>0</v>
      </c>
      <c r="BH98" s="62">
        <v>0</v>
      </c>
      <c r="BI98" s="50">
        <v>0</v>
      </c>
      <c r="BJ98" s="162">
        <v>0</v>
      </c>
      <c r="BK98" s="304"/>
      <c r="BL98" s="320"/>
      <c r="BM98" s="295"/>
      <c r="BN98" s="605"/>
      <c r="BO98" s="501"/>
    </row>
    <row r="99" spans="1:67" ht="15" customHeight="1">
      <c r="A99" s="559" t="s">
        <v>111</v>
      </c>
      <c r="B99" s="490" t="s">
        <v>110</v>
      </c>
      <c r="C99" s="493" t="s">
        <v>112</v>
      </c>
      <c r="D99" s="369"/>
      <c r="E99" s="235" t="s">
        <v>38</v>
      </c>
      <c r="F99" s="379">
        <f t="shared" si="28"/>
        <v>0</v>
      </c>
      <c r="G99" s="314">
        <v>0</v>
      </c>
      <c r="H99" s="315">
        <v>0</v>
      </c>
      <c r="I99" s="379"/>
      <c r="J99" s="307"/>
      <c r="K99" s="313">
        <v>0</v>
      </c>
      <c r="L99" s="314">
        <v>0</v>
      </c>
      <c r="M99" s="315">
        <v>0</v>
      </c>
      <c r="N99" s="313">
        <v>0</v>
      </c>
      <c r="O99" s="314">
        <v>0</v>
      </c>
      <c r="P99" s="315">
        <v>0</v>
      </c>
      <c r="Q99" s="379">
        <v>0</v>
      </c>
      <c r="R99" s="314">
        <v>0</v>
      </c>
      <c r="S99" s="314">
        <v>0</v>
      </c>
      <c r="T99" s="314">
        <v>0</v>
      </c>
      <c r="U99" s="314">
        <v>0</v>
      </c>
      <c r="V99" s="314">
        <v>0</v>
      </c>
      <c r="W99" s="314">
        <v>0</v>
      </c>
      <c r="X99" s="316">
        <v>0</v>
      </c>
      <c r="Y99" s="313">
        <v>0</v>
      </c>
      <c r="Z99" s="314">
        <v>0</v>
      </c>
      <c r="AA99" s="315">
        <v>0</v>
      </c>
      <c r="AB99" s="313">
        <v>0</v>
      </c>
      <c r="AC99" s="314">
        <v>0</v>
      </c>
      <c r="AD99" s="315">
        <v>0</v>
      </c>
      <c r="AE99" s="313">
        <v>0</v>
      </c>
      <c r="AF99" s="314">
        <v>0</v>
      </c>
      <c r="AG99" s="315">
        <v>0</v>
      </c>
      <c r="AH99" s="379">
        <v>0</v>
      </c>
      <c r="AI99" s="314">
        <v>0</v>
      </c>
      <c r="AJ99" s="314">
        <v>0</v>
      </c>
      <c r="AK99" s="314">
        <v>0</v>
      </c>
      <c r="AL99" s="316">
        <v>0</v>
      </c>
      <c r="AM99" s="313">
        <v>0</v>
      </c>
      <c r="AN99" s="314">
        <v>0</v>
      </c>
      <c r="AO99" s="315">
        <v>0</v>
      </c>
      <c r="AP99" s="313">
        <v>0</v>
      </c>
      <c r="AQ99" s="314">
        <v>0</v>
      </c>
      <c r="AR99" s="315">
        <v>0</v>
      </c>
      <c r="AS99" s="313">
        <v>0</v>
      </c>
      <c r="AT99" s="314">
        <v>0</v>
      </c>
      <c r="AU99" s="315">
        <v>0</v>
      </c>
      <c r="AV99" s="379">
        <v>0</v>
      </c>
      <c r="AW99" s="314">
        <v>0</v>
      </c>
      <c r="AX99" s="314">
        <v>0</v>
      </c>
      <c r="AY99" s="314">
        <v>0</v>
      </c>
      <c r="AZ99" s="316">
        <v>0</v>
      </c>
      <c r="BA99" s="313">
        <v>0</v>
      </c>
      <c r="BB99" s="314">
        <v>0</v>
      </c>
      <c r="BC99" s="315">
        <v>0</v>
      </c>
      <c r="BD99" s="313">
        <v>0</v>
      </c>
      <c r="BE99" s="314">
        <v>0</v>
      </c>
      <c r="BF99" s="314">
        <v>0</v>
      </c>
      <c r="BG99" s="315">
        <v>0</v>
      </c>
      <c r="BH99" s="313">
        <v>0</v>
      </c>
      <c r="BI99" s="314">
        <v>0</v>
      </c>
      <c r="BJ99" s="315">
        <v>0</v>
      </c>
      <c r="BK99" s="138"/>
      <c r="BL99" s="146"/>
      <c r="BM99" s="135">
        <f t="shared" si="6"/>
        <v>0</v>
      </c>
      <c r="BN99" s="606"/>
      <c r="BO99" s="652"/>
    </row>
    <row r="100" spans="1:67" ht="15" customHeight="1">
      <c r="A100" s="529"/>
      <c r="B100" s="491"/>
      <c r="C100" s="494"/>
      <c r="D100" s="369"/>
      <c r="E100" s="220" t="s">
        <v>95</v>
      </c>
      <c r="F100" s="379">
        <v>0</v>
      </c>
      <c r="G100" s="314">
        <v>0</v>
      </c>
      <c r="H100" s="315">
        <v>0</v>
      </c>
      <c r="I100" s="379"/>
      <c r="J100" s="307"/>
      <c r="K100" s="313">
        <v>0</v>
      </c>
      <c r="L100" s="314">
        <v>0</v>
      </c>
      <c r="M100" s="315">
        <v>0</v>
      </c>
      <c r="N100" s="313">
        <v>0</v>
      </c>
      <c r="O100" s="314">
        <v>0</v>
      </c>
      <c r="P100" s="315">
        <v>0</v>
      </c>
      <c r="Q100" s="379">
        <v>0</v>
      </c>
      <c r="R100" s="314">
        <v>0</v>
      </c>
      <c r="S100" s="314">
        <v>0</v>
      </c>
      <c r="T100" s="314"/>
      <c r="U100" s="314"/>
      <c r="V100" s="314"/>
      <c r="W100" s="314"/>
      <c r="X100" s="316"/>
      <c r="Y100" s="313">
        <v>0</v>
      </c>
      <c r="Z100" s="314">
        <v>0</v>
      </c>
      <c r="AA100" s="315">
        <v>0</v>
      </c>
      <c r="AB100" s="313">
        <v>0</v>
      </c>
      <c r="AC100" s="314">
        <v>0</v>
      </c>
      <c r="AD100" s="315">
        <v>0</v>
      </c>
      <c r="AE100" s="313">
        <v>0</v>
      </c>
      <c r="AF100" s="314">
        <v>0</v>
      </c>
      <c r="AG100" s="315">
        <v>0</v>
      </c>
      <c r="AH100" s="379"/>
      <c r="AI100" s="314"/>
      <c r="AJ100" s="314"/>
      <c r="AK100" s="314"/>
      <c r="AL100" s="316"/>
      <c r="AM100" s="313">
        <v>0</v>
      </c>
      <c r="AN100" s="314">
        <v>0</v>
      </c>
      <c r="AO100" s="315">
        <v>0</v>
      </c>
      <c r="AP100" s="313">
        <v>0</v>
      </c>
      <c r="AQ100" s="314">
        <v>0</v>
      </c>
      <c r="AR100" s="315">
        <v>0</v>
      </c>
      <c r="AS100" s="313">
        <v>0</v>
      </c>
      <c r="AT100" s="314">
        <v>0</v>
      </c>
      <c r="AU100" s="315">
        <v>0</v>
      </c>
      <c r="AV100" s="379"/>
      <c r="AW100" s="314"/>
      <c r="AX100" s="314"/>
      <c r="AY100" s="314"/>
      <c r="AZ100" s="316"/>
      <c r="BA100" s="313">
        <v>0</v>
      </c>
      <c r="BB100" s="314">
        <v>0</v>
      </c>
      <c r="BC100" s="315">
        <v>0</v>
      </c>
      <c r="BD100" s="313">
        <v>0</v>
      </c>
      <c r="BE100" s="314">
        <v>0</v>
      </c>
      <c r="BF100" s="314"/>
      <c r="BG100" s="315">
        <v>0</v>
      </c>
      <c r="BH100" s="313">
        <v>0</v>
      </c>
      <c r="BI100" s="314">
        <v>0</v>
      </c>
      <c r="BJ100" s="315">
        <v>0</v>
      </c>
      <c r="BK100" s="138"/>
      <c r="BL100" s="146"/>
      <c r="BM100" s="135"/>
      <c r="BN100" s="607"/>
      <c r="BO100" s="609"/>
    </row>
    <row r="101" spans="1:67" ht="13.5" customHeight="1">
      <c r="A101" s="529"/>
      <c r="B101" s="491"/>
      <c r="C101" s="494"/>
      <c r="D101" s="369"/>
      <c r="E101" s="220" t="s">
        <v>39</v>
      </c>
      <c r="F101" s="380">
        <f t="shared" si="28"/>
        <v>0</v>
      </c>
      <c r="G101" s="376">
        <v>0</v>
      </c>
      <c r="H101" s="161">
        <v>0</v>
      </c>
      <c r="I101" s="380"/>
      <c r="J101" s="169"/>
      <c r="K101" s="155">
        <v>0</v>
      </c>
      <c r="L101" s="376">
        <v>0</v>
      </c>
      <c r="M101" s="161">
        <v>0</v>
      </c>
      <c r="N101" s="155">
        <v>0</v>
      </c>
      <c r="O101" s="376">
        <v>0</v>
      </c>
      <c r="P101" s="161">
        <v>0</v>
      </c>
      <c r="Q101" s="380">
        <v>0</v>
      </c>
      <c r="R101" s="376">
        <v>0</v>
      </c>
      <c r="S101" s="376">
        <v>0</v>
      </c>
      <c r="T101" s="376">
        <v>0</v>
      </c>
      <c r="U101" s="376">
        <v>0</v>
      </c>
      <c r="V101" s="376">
        <v>0</v>
      </c>
      <c r="W101" s="376">
        <v>0</v>
      </c>
      <c r="X101" s="223">
        <v>0</v>
      </c>
      <c r="Y101" s="155">
        <v>0</v>
      </c>
      <c r="Z101" s="376">
        <v>0</v>
      </c>
      <c r="AA101" s="161">
        <v>0</v>
      </c>
      <c r="AB101" s="155">
        <v>0</v>
      </c>
      <c r="AC101" s="376">
        <v>0</v>
      </c>
      <c r="AD101" s="161">
        <v>0</v>
      </c>
      <c r="AE101" s="155">
        <v>0</v>
      </c>
      <c r="AF101" s="376">
        <v>0</v>
      </c>
      <c r="AG101" s="161">
        <v>0</v>
      </c>
      <c r="AH101" s="380">
        <v>0</v>
      </c>
      <c r="AI101" s="376">
        <v>0</v>
      </c>
      <c r="AJ101" s="376">
        <v>0</v>
      </c>
      <c r="AK101" s="376">
        <v>0</v>
      </c>
      <c r="AL101" s="223">
        <v>0</v>
      </c>
      <c r="AM101" s="155">
        <v>0</v>
      </c>
      <c r="AN101" s="376">
        <v>0</v>
      </c>
      <c r="AO101" s="161">
        <v>0</v>
      </c>
      <c r="AP101" s="155">
        <v>0</v>
      </c>
      <c r="AQ101" s="376">
        <v>0</v>
      </c>
      <c r="AR101" s="161">
        <v>0</v>
      </c>
      <c r="AS101" s="155">
        <v>0</v>
      </c>
      <c r="AT101" s="376">
        <v>0</v>
      </c>
      <c r="AU101" s="161">
        <v>0</v>
      </c>
      <c r="AV101" s="380">
        <v>0</v>
      </c>
      <c r="AW101" s="376">
        <v>0</v>
      </c>
      <c r="AX101" s="376">
        <v>0</v>
      </c>
      <c r="AY101" s="376">
        <v>0</v>
      </c>
      <c r="AZ101" s="223">
        <v>0</v>
      </c>
      <c r="BA101" s="155">
        <v>0</v>
      </c>
      <c r="BB101" s="376">
        <v>0</v>
      </c>
      <c r="BC101" s="161">
        <v>0</v>
      </c>
      <c r="BD101" s="155">
        <v>0</v>
      </c>
      <c r="BE101" s="376">
        <v>0</v>
      </c>
      <c r="BF101" s="376">
        <v>0</v>
      </c>
      <c r="BG101" s="161">
        <v>0</v>
      </c>
      <c r="BH101" s="155">
        <v>0</v>
      </c>
      <c r="BI101" s="376">
        <v>0</v>
      </c>
      <c r="BJ101" s="161">
        <v>0</v>
      </c>
      <c r="BK101" s="75"/>
      <c r="BL101" s="109"/>
      <c r="BM101" s="120">
        <f t="shared" si="6"/>
        <v>0</v>
      </c>
      <c r="BN101" s="607"/>
      <c r="BO101" s="609"/>
    </row>
    <row r="102" spans="1:67" ht="19.5" customHeight="1">
      <c r="A102" s="529"/>
      <c r="B102" s="491"/>
      <c r="C102" s="494"/>
      <c r="D102" s="369"/>
      <c r="E102" s="220" t="s">
        <v>18</v>
      </c>
      <c r="F102" s="381">
        <v>0</v>
      </c>
      <c r="G102" s="119">
        <v>0</v>
      </c>
      <c r="H102" s="229">
        <v>0</v>
      </c>
      <c r="I102" s="381"/>
      <c r="J102" s="240"/>
      <c r="K102" s="239">
        <v>0</v>
      </c>
      <c r="L102" s="119">
        <v>0</v>
      </c>
      <c r="M102" s="229">
        <v>0</v>
      </c>
      <c r="N102" s="239">
        <v>0</v>
      </c>
      <c r="O102" s="119">
        <v>0</v>
      </c>
      <c r="P102" s="229">
        <v>0</v>
      </c>
      <c r="Q102" s="381">
        <v>0</v>
      </c>
      <c r="R102" s="119">
        <v>0</v>
      </c>
      <c r="S102" s="119">
        <v>0</v>
      </c>
      <c r="T102" s="119"/>
      <c r="U102" s="119"/>
      <c r="V102" s="119"/>
      <c r="W102" s="119"/>
      <c r="X102" s="241">
        <v>0</v>
      </c>
      <c r="Y102" s="239">
        <v>0</v>
      </c>
      <c r="Z102" s="119">
        <v>0</v>
      </c>
      <c r="AA102" s="229">
        <v>0</v>
      </c>
      <c r="AB102" s="239">
        <v>0</v>
      </c>
      <c r="AC102" s="119">
        <v>0</v>
      </c>
      <c r="AD102" s="229">
        <v>0</v>
      </c>
      <c r="AE102" s="239">
        <v>0</v>
      </c>
      <c r="AF102" s="119">
        <v>0</v>
      </c>
      <c r="AG102" s="229">
        <v>0</v>
      </c>
      <c r="AH102" s="381"/>
      <c r="AI102" s="119"/>
      <c r="AJ102" s="119"/>
      <c r="AK102" s="119"/>
      <c r="AL102" s="241">
        <v>0</v>
      </c>
      <c r="AM102" s="239">
        <v>0</v>
      </c>
      <c r="AN102" s="119">
        <v>0</v>
      </c>
      <c r="AO102" s="229">
        <v>0</v>
      </c>
      <c r="AP102" s="239">
        <v>0</v>
      </c>
      <c r="AQ102" s="119">
        <v>0</v>
      </c>
      <c r="AR102" s="229">
        <v>0</v>
      </c>
      <c r="AS102" s="239">
        <v>0</v>
      </c>
      <c r="AT102" s="119">
        <v>0</v>
      </c>
      <c r="AU102" s="229">
        <v>0</v>
      </c>
      <c r="AV102" s="381"/>
      <c r="AW102" s="119"/>
      <c r="AX102" s="119"/>
      <c r="AY102" s="119"/>
      <c r="AZ102" s="241">
        <v>0</v>
      </c>
      <c r="BA102" s="239">
        <v>0</v>
      </c>
      <c r="BB102" s="119">
        <v>0</v>
      </c>
      <c r="BC102" s="229">
        <v>0</v>
      </c>
      <c r="BD102" s="239">
        <v>0</v>
      </c>
      <c r="BE102" s="119">
        <v>0</v>
      </c>
      <c r="BF102" s="119"/>
      <c r="BG102" s="229">
        <v>0</v>
      </c>
      <c r="BH102" s="239">
        <v>0</v>
      </c>
      <c r="BI102" s="119">
        <v>0</v>
      </c>
      <c r="BJ102" s="229">
        <v>0</v>
      </c>
      <c r="BK102" s="75"/>
      <c r="BL102" s="109"/>
      <c r="BM102" s="120">
        <v>0</v>
      </c>
      <c r="BN102" s="607"/>
      <c r="BO102" s="609"/>
    </row>
    <row r="103" spans="1:67" ht="25.5" customHeight="1" thickBot="1">
      <c r="A103" s="529"/>
      <c r="B103" s="491"/>
      <c r="C103" s="494"/>
      <c r="D103" s="369"/>
      <c r="E103" s="220" t="s">
        <v>96</v>
      </c>
      <c r="F103" s="381">
        <v>0</v>
      </c>
      <c r="G103" s="119">
        <v>0</v>
      </c>
      <c r="H103" s="229">
        <v>0</v>
      </c>
      <c r="I103" s="381"/>
      <c r="J103" s="240"/>
      <c r="K103" s="239">
        <v>0</v>
      </c>
      <c r="L103" s="119">
        <v>0</v>
      </c>
      <c r="M103" s="229">
        <v>0</v>
      </c>
      <c r="N103" s="239">
        <v>0</v>
      </c>
      <c r="O103" s="119">
        <v>0</v>
      </c>
      <c r="P103" s="229">
        <v>0</v>
      </c>
      <c r="Q103" s="381">
        <v>0</v>
      </c>
      <c r="R103" s="119">
        <v>0</v>
      </c>
      <c r="S103" s="119">
        <v>0</v>
      </c>
      <c r="T103" s="119"/>
      <c r="U103" s="119"/>
      <c r="V103" s="119"/>
      <c r="W103" s="119"/>
      <c r="X103" s="241"/>
      <c r="Y103" s="239">
        <v>0</v>
      </c>
      <c r="Z103" s="119">
        <v>0</v>
      </c>
      <c r="AA103" s="229">
        <v>0</v>
      </c>
      <c r="AB103" s="239">
        <v>0</v>
      </c>
      <c r="AC103" s="119">
        <v>0</v>
      </c>
      <c r="AD103" s="229">
        <v>0</v>
      </c>
      <c r="AE103" s="239">
        <v>0</v>
      </c>
      <c r="AF103" s="119">
        <v>0</v>
      </c>
      <c r="AG103" s="229">
        <v>0</v>
      </c>
      <c r="AH103" s="381"/>
      <c r="AI103" s="119"/>
      <c r="AJ103" s="119"/>
      <c r="AK103" s="119"/>
      <c r="AL103" s="241"/>
      <c r="AM103" s="239">
        <v>0</v>
      </c>
      <c r="AN103" s="119">
        <v>0</v>
      </c>
      <c r="AO103" s="229">
        <v>0</v>
      </c>
      <c r="AP103" s="239">
        <v>0</v>
      </c>
      <c r="AQ103" s="119">
        <v>0</v>
      </c>
      <c r="AR103" s="229">
        <v>0</v>
      </c>
      <c r="AS103" s="239">
        <v>0</v>
      </c>
      <c r="AT103" s="119">
        <v>0</v>
      </c>
      <c r="AU103" s="229">
        <v>0</v>
      </c>
      <c r="AV103" s="381"/>
      <c r="AW103" s="119"/>
      <c r="AX103" s="119"/>
      <c r="AY103" s="119"/>
      <c r="AZ103" s="241"/>
      <c r="BA103" s="239">
        <v>0</v>
      </c>
      <c r="BB103" s="119">
        <v>0</v>
      </c>
      <c r="BC103" s="229">
        <v>0</v>
      </c>
      <c r="BD103" s="239">
        <v>0</v>
      </c>
      <c r="BE103" s="119">
        <v>0</v>
      </c>
      <c r="BF103" s="119"/>
      <c r="BG103" s="229">
        <v>0</v>
      </c>
      <c r="BH103" s="239">
        <v>0</v>
      </c>
      <c r="BI103" s="119">
        <v>0</v>
      </c>
      <c r="BJ103" s="229">
        <v>0</v>
      </c>
      <c r="BK103" s="75"/>
      <c r="BL103" s="109"/>
      <c r="BM103" s="120"/>
      <c r="BN103" s="607"/>
      <c r="BO103" s="609"/>
    </row>
    <row r="104" spans="1:67" ht="89.25" customHeight="1" thickBot="1">
      <c r="A104" s="530"/>
      <c r="B104" s="492"/>
      <c r="C104" s="498"/>
      <c r="D104" s="369"/>
      <c r="E104" s="300" t="s">
        <v>53</v>
      </c>
      <c r="F104" s="381">
        <f t="shared" si="28"/>
        <v>5451.6</v>
      </c>
      <c r="G104" s="119">
        <v>0</v>
      </c>
      <c r="H104" s="229">
        <v>0</v>
      </c>
      <c r="I104" s="381"/>
      <c r="J104" s="240"/>
      <c r="K104" s="239">
        <v>0</v>
      </c>
      <c r="L104" s="119">
        <v>0</v>
      </c>
      <c r="M104" s="229">
        <v>0</v>
      </c>
      <c r="N104" s="239">
        <v>0</v>
      </c>
      <c r="O104" s="119">
        <v>0</v>
      </c>
      <c r="P104" s="229">
        <v>0</v>
      </c>
      <c r="Q104" s="381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v>0</v>
      </c>
      <c r="W104" s="119">
        <v>0</v>
      </c>
      <c r="X104" s="241">
        <v>0</v>
      </c>
      <c r="Y104" s="239">
        <f>904.9+0.1</f>
        <v>905</v>
      </c>
      <c r="Z104" s="119">
        <v>0</v>
      </c>
      <c r="AA104" s="229">
        <v>0</v>
      </c>
      <c r="AB104" s="239">
        <v>0</v>
      </c>
      <c r="AC104" s="119">
        <v>0</v>
      </c>
      <c r="AD104" s="229">
        <v>0</v>
      </c>
      <c r="AE104" s="239">
        <v>0</v>
      </c>
      <c r="AF104" s="119">
        <v>0</v>
      </c>
      <c r="AG104" s="229">
        <v>0</v>
      </c>
      <c r="AH104" s="381">
        <v>0</v>
      </c>
      <c r="AI104" s="119">
        <v>0</v>
      </c>
      <c r="AJ104" s="119">
        <v>0</v>
      </c>
      <c r="AK104" s="119">
        <v>0</v>
      </c>
      <c r="AL104" s="241">
        <f>Y104</f>
        <v>905</v>
      </c>
      <c r="AM104" s="239">
        <v>0</v>
      </c>
      <c r="AN104" s="119">
        <v>0</v>
      </c>
      <c r="AO104" s="229">
        <v>0</v>
      </c>
      <c r="AP104" s="239">
        <v>0</v>
      </c>
      <c r="AQ104" s="119">
        <v>0</v>
      </c>
      <c r="AR104" s="229">
        <v>0</v>
      </c>
      <c r="AS104" s="239">
        <v>0</v>
      </c>
      <c r="AT104" s="119">
        <v>0</v>
      </c>
      <c r="AU104" s="229">
        <v>0</v>
      </c>
      <c r="AV104" s="381">
        <v>0</v>
      </c>
      <c r="AW104" s="119">
        <v>0</v>
      </c>
      <c r="AX104" s="119">
        <v>0</v>
      </c>
      <c r="AY104" s="119">
        <v>0</v>
      </c>
      <c r="AZ104" s="241">
        <v>0</v>
      </c>
      <c r="BA104" s="239">
        <v>4546.6000000000004</v>
      </c>
      <c r="BB104" s="119">
        <v>0</v>
      </c>
      <c r="BC104" s="229">
        <v>0</v>
      </c>
      <c r="BD104" s="239">
        <v>0</v>
      </c>
      <c r="BE104" s="119">
        <v>0</v>
      </c>
      <c r="BF104" s="119">
        <v>0</v>
      </c>
      <c r="BG104" s="229">
        <v>0</v>
      </c>
      <c r="BH104" s="239">
        <v>0</v>
      </c>
      <c r="BI104" s="119">
        <v>0</v>
      </c>
      <c r="BJ104" s="229">
        <v>0</v>
      </c>
      <c r="BK104" s="75"/>
      <c r="BL104" s="109"/>
      <c r="BM104" s="297">
        <f t="shared" si="6"/>
        <v>4546.6000000000004</v>
      </c>
      <c r="BN104" s="452"/>
      <c r="BO104" s="453" t="s">
        <v>163</v>
      </c>
    </row>
    <row r="105" spans="1:67" ht="20.25" customHeight="1">
      <c r="A105" s="559" t="s">
        <v>114</v>
      </c>
      <c r="B105" s="495" t="s">
        <v>113</v>
      </c>
      <c r="C105" s="493" t="s">
        <v>101</v>
      </c>
      <c r="D105" s="369"/>
      <c r="E105" s="219" t="s">
        <v>38</v>
      </c>
      <c r="F105" s="150">
        <f t="shared" si="28"/>
        <v>400</v>
      </c>
      <c r="G105" s="151">
        <f>R108</f>
        <v>400</v>
      </c>
      <c r="H105" s="160">
        <f>H108</f>
        <v>100</v>
      </c>
      <c r="I105" s="378"/>
      <c r="J105" s="172"/>
      <c r="K105" s="68">
        <f>K107+K108</f>
        <v>0</v>
      </c>
      <c r="L105" s="48">
        <f t="shared" ref="L105:BL105" si="29">L107+L108</f>
        <v>0</v>
      </c>
      <c r="M105" s="51">
        <f t="shared" si="29"/>
        <v>0</v>
      </c>
      <c r="N105" s="68">
        <f t="shared" si="29"/>
        <v>0</v>
      </c>
      <c r="O105" s="48">
        <f t="shared" si="29"/>
        <v>0</v>
      </c>
      <c r="P105" s="51">
        <f t="shared" si="29"/>
        <v>0</v>
      </c>
      <c r="Q105" s="68">
        <f t="shared" si="29"/>
        <v>400</v>
      </c>
      <c r="R105" s="48">
        <f t="shared" si="29"/>
        <v>400</v>
      </c>
      <c r="S105" s="51">
        <f t="shared" si="29"/>
        <v>100</v>
      </c>
      <c r="T105" s="69">
        <f t="shared" si="29"/>
        <v>0</v>
      </c>
      <c r="U105" s="48">
        <f t="shared" si="29"/>
        <v>0</v>
      </c>
      <c r="V105" s="48">
        <f t="shared" si="29"/>
        <v>0</v>
      </c>
      <c r="W105" s="48">
        <f t="shared" si="29"/>
        <v>0</v>
      </c>
      <c r="X105" s="70">
        <f>X108</f>
        <v>400</v>
      </c>
      <c r="Y105" s="68">
        <f t="shared" si="29"/>
        <v>0</v>
      </c>
      <c r="Z105" s="48">
        <f t="shared" si="29"/>
        <v>0</v>
      </c>
      <c r="AA105" s="51">
        <f t="shared" si="29"/>
        <v>0</v>
      </c>
      <c r="AB105" s="68">
        <f t="shared" si="29"/>
        <v>0</v>
      </c>
      <c r="AC105" s="48">
        <f t="shared" si="29"/>
        <v>0</v>
      </c>
      <c r="AD105" s="51">
        <f t="shared" si="29"/>
        <v>0</v>
      </c>
      <c r="AE105" s="68">
        <f t="shared" si="29"/>
        <v>0</v>
      </c>
      <c r="AF105" s="48">
        <f t="shared" si="29"/>
        <v>0</v>
      </c>
      <c r="AG105" s="51">
        <f t="shared" si="29"/>
        <v>0</v>
      </c>
      <c r="AH105" s="69">
        <f t="shared" si="29"/>
        <v>0</v>
      </c>
      <c r="AI105" s="48">
        <f t="shared" si="29"/>
        <v>0</v>
      </c>
      <c r="AJ105" s="48">
        <f t="shared" si="29"/>
        <v>0</v>
      </c>
      <c r="AK105" s="48">
        <f t="shared" si="29"/>
        <v>0</v>
      </c>
      <c r="AL105" s="70">
        <f t="shared" si="29"/>
        <v>0</v>
      </c>
      <c r="AM105" s="68">
        <f t="shared" si="29"/>
        <v>0</v>
      </c>
      <c r="AN105" s="48">
        <f t="shared" si="29"/>
        <v>0</v>
      </c>
      <c r="AO105" s="51">
        <f t="shared" si="29"/>
        <v>0</v>
      </c>
      <c r="AP105" s="68">
        <f t="shared" si="29"/>
        <v>0</v>
      </c>
      <c r="AQ105" s="48">
        <f t="shared" si="29"/>
        <v>0</v>
      </c>
      <c r="AR105" s="51">
        <f t="shared" si="29"/>
        <v>0</v>
      </c>
      <c r="AS105" s="68">
        <f t="shared" si="29"/>
        <v>0</v>
      </c>
      <c r="AT105" s="48">
        <f t="shared" si="29"/>
        <v>0</v>
      </c>
      <c r="AU105" s="51">
        <f t="shared" si="29"/>
        <v>0</v>
      </c>
      <c r="AV105" s="69">
        <f t="shared" si="29"/>
        <v>0</v>
      </c>
      <c r="AW105" s="48">
        <f t="shared" si="29"/>
        <v>0</v>
      </c>
      <c r="AX105" s="48">
        <f t="shared" si="29"/>
        <v>0</v>
      </c>
      <c r="AY105" s="48">
        <f t="shared" si="29"/>
        <v>0</v>
      </c>
      <c r="AZ105" s="70">
        <f t="shared" si="29"/>
        <v>0</v>
      </c>
      <c r="BA105" s="68">
        <f t="shared" si="29"/>
        <v>0</v>
      </c>
      <c r="BB105" s="48">
        <f t="shared" si="29"/>
        <v>0</v>
      </c>
      <c r="BC105" s="51">
        <f t="shared" si="29"/>
        <v>0</v>
      </c>
      <c r="BD105" s="68">
        <f t="shared" si="29"/>
        <v>0</v>
      </c>
      <c r="BE105" s="48">
        <f t="shared" si="29"/>
        <v>0</v>
      </c>
      <c r="BF105" s="48">
        <f t="shared" si="29"/>
        <v>0</v>
      </c>
      <c r="BG105" s="51">
        <f t="shared" si="29"/>
        <v>0</v>
      </c>
      <c r="BH105" s="68">
        <f t="shared" si="29"/>
        <v>0</v>
      </c>
      <c r="BI105" s="48">
        <f t="shared" si="29"/>
        <v>0</v>
      </c>
      <c r="BJ105" s="51">
        <f t="shared" si="29"/>
        <v>0</v>
      </c>
      <c r="BK105" s="61">
        <f t="shared" si="29"/>
        <v>0</v>
      </c>
      <c r="BL105" s="114">
        <f t="shared" si="29"/>
        <v>0</v>
      </c>
      <c r="BM105" s="120">
        <f t="shared" si="6"/>
        <v>0</v>
      </c>
      <c r="BN105" s="604" t="s">
        <v>123</v>
      </c>
      <c r="BO105" s="650"/>
    </row>
    <row r="106" spans="1:67" ht="16.5" customHeight="1">
      <c r="A106" s="529"/>
      <c r="B106" s="496"/>
      <c r="C106" s="494"/>
      <c r="D106" s="369"/>
      <c r="E106" s="220" t="s">
        <v>95</v>
      </c>
      <c r="F106" s="155">
        <f>K106+N106+Q106+Y106+AB106+AE106+AM106+AP106+AS106+BA106+BD106+BH106</f>
        <v>0</v>
      </c>
      <c r="G106" s="376">
        <v>0</v>
      </c>
      <c r="H106" s="161">
        <v>0</v>
      </c>
      <c r="I106" s="380"/>
      <c r="J106" s="169"/>
      <c r="K106" s="55">
        <v>0</v>
      </c>
      <c r="L106" s="374">
        <v>0</v>
      </c>
      <c r="M106" s="52">
        <v>0</v>
      </c>
      <c r="N106" s="55">
        <v>0</v>
      </c>
      <c r="O106" s="374">
        <v>0</v>
      </c>
      <c r="P106" s="52">
        <v>0</v>
      </c>
      <c r="Q106" s="55">
        <v>0</v>
      </c>
      <c r="R106" s="374">
        <v>0</v>
      </c>
      <c r="S106" s="52">
        <v>0</v>
      </c>
      <c r="T106" s="226"/>
      <c r="U106" s="367"/>
      <c r="V106" s="367"/>
      <c r="W106" s="367"/>
      <c r="X106" s="223">
        <v>0</v>
      </c>
      <c r="Y106" s="55">
        <v>0</v>
      </c>
      <c r="Z106" s="374">
        <v>0</v>
      </c>
      <c r="AA106" s="52">
        <v>0</v>
      </c>
      <c r="AB106" s="55">
        <v>0</v>
      </c>
      <c r="AC106" s="374">
        <v>0</v>
      </c>
      <c r="AD106" s="52">
        <v>0</v>
      </c>
      <c r="AE106" s="55">
        <v>0</v>
      </c>
      <c r="AF106" s="374">
        <v>0</v>
      </c>
      <c r="AG106" s="52">
        <v>0</v>
      </c>
      <c r="AH106" s="226"/>
      <c r="AI106" s="367"/>
      <c r="AJ106" s="367"/>
      <c r="AK106" s="367"/>
      <c r="AL106" s="223">
        <v>0</v>
      </c>
      <c r="AM106" s="55">
        <v>0</v>
      </c>
      <c r="AN106" s="374">
        <v>0</v>
      </c>
      <c r="AO106" s="52">
        <v>0</v>
      </c>
      <c r="AP106" s="55">
        <v>0</v>
      </c>
      <c r="AQ106" s="374">
        <v>0</v>
      </c>
      <c r="AR106" s="52">
        <v>0</v>
      </c>
      <c r="AS106" s="55">
        <v>0</v>
      </c>
      <c r="AT106" s="374">
        <v>0</v>
      </c>
      <c r="AU106" s="52">
        <v>0</v>
      </c>
      <c r="AV106" s="226"/>
      <c r="AW106" s="367"/>
      <c r="AX106" s="367"/>
      <c r="AY106" s="367"/>
      <c r="AZ106" s="223">
        <v>0</v>
      </c>
      <c r="BA106" s="55">
        <v>0</v>
      </c>
      <c r="BB106" s="374">
        <v>0</v>
      </c>
      <c r="BC106" s="52">
        <v>0</v>
      </c>
      <c r="BD106" s="55">
        <v>0</v>
      </c>
      <c r="BE106" s="374">
        <v>0</v>
      </c>
      <c r="BF106" s="374"/>
      <c r="BG106" s="52">
        <v>0</v>
      </c>
      <c r="BH106" s="55">
        <v>0</v>
      </c>
      <c r="BI106" s="374">
        <v>0</v>
      </c>
      <c r="BJ106" s="161">
        <v>0</v>
      </c>
      <c r="BK106" s="61"/>
      <c r="BL106" s="259"/>
      <c r="BM106" s="120"/>
      <c r="BN106" s="604"/>
      <c r="BO106" s="650"/>
    </row>
    <row r="107" spans="1:67" ht="14.25" customHeight="1">
      <c r="A107" s="529"/>
      <c r="B107" s="496"/>
      <c r="C107" s="494"/>
      <c r="D107" s="369"/>
      <c r="E107" s="220" t="s">
        <v>39</v>
      </c>
      <c r="F107" s="155">
        <f t="shared" si="28"/>
        <v>0</v>
      </c>
      <c r="G107" s="376">
        <v>0</v>
      </c>
      <c r="H107" s="161">
        <v>0</v>
      </c>
      <c r="I107" s="380"/>
      <c r="J107" s="169"/>
      <c r="K107" s="55">
        <v>0</v>
      </c>
      <c r="L107" s="374">
        <v>0</v>
      </c>
      <c r="M107" s="52">
        <v>0</v>
      </c>
      <c r="N107" s="55">
        <v>0</v>
      </c>
      <c r="O107" s="374">
        <v>0</v>
      </c>
      <c r="P107" s="52">
        <v>0</v>
      </c>
      <c r="Q107" s="55">
        <v>0</v>
      </c>
      <c r="R107" s="374">
        <v>0</v>
      </c>
      <c r="S107" s="52">
        <v>0</v>
      </c>
      <c r="T107" s="226"/>
      <c r="U107" s="367"/>
      <c r="V107" s="367"/>
      <c r="W107" s="367"/>
      <c r="X107" s="223">
        <v>0</v>
      </c>
      <c r="Y107" s="55">
        <v>0</v>
      </c>
      <c r="Z107" s="374">
        <v>0</v>
      </c>
      <c r="AA107" s="52">
        <v>0</v>
      </c>
      <c r="AB107" s="55">
        <v>0</v>
      </c>
      <c r="AC107" s="374">
        <v>0</v>
      </c>
      <c r="AD107" s="52">
        <v>0</v>
      </c>
      <c r="AE107" s="55">
        <v>0</v>
      </c>
      <c r="AF107" s="374">
        <v>0</v>
      </c>
      <c r="AG107" s="52">
        <v>0</v>
      </c>
      <c r="AH107" s="226"/>
      <c r="AI107" s="367"/>
      <c r="AJ107" s="367"/>
      <c r="AK107" s="367"/>
      <c r="AL107" s="223">
        <v>0</v>
      </c>
      <c r="AM107" s="55">
        <v>0</v>
      </c>
      <c r="AN107" s="374">
        <v>0</v>
      </c>
      <c r="AO107" s="52">
        <v>0</v>
      </c>
      <c r="AP107" s="55">
        <v>0</v>
      </c>
      <c r="AQ107" s="374">
        <v>0</v>
      </c>
      <c r="AR107" s="52">
        <v>0</v>
      </c>
      <c r="AS107" s="55">
        <v>0</v>
      </c>
      <c r="AT107" s="374">
        <v>0</v>
      </c>
      <c r="AU107" s="52">
        <v>0</v>
      </c>
      <c r="AV107" s="226"/>
      <c r="AW107" s="367"/>
      <c r="AX107" s="367"/>
      <c r="AY107" s="367"/>
      <c r="AZ107" s="223">
        <v>0</v>
      </c>
      <c r="BA107" s="55">
        <v>0</v>
      </c>
      <c r="BB107" s="374">
        <v>0</v>
      </c>
      <c r="BC107" s="52">
        <v>0</v>
      </c>
      <c r="BD107" s="55">
        <v>0</v>
      </c>
      <c r="BE107" s="374">
        <v>0</v>
      </c>
      <c r="BF107" s="374"/>
      <c r="BG107" s="52">
        <v>0</v>
      </c>
      <c r="BH107" s="55">
        <v>0</v>
      </c>
      <c r="BI107" s="374">
        <v>0</v>
      </c>
      <c r="BJ107" s="161">
        <v>0</v>
      </c>
      <c r="BK107" s="237"/>
      <c r="BL107" s="109"/>
      <c r="BM107" s="120">
        <f t="shared" si="6"/>
        <v>0</v>
      </c>
      <c r="BN107" s="604"/>
      <c r="BO107" s="650"/>
    </row>
    <row r="108" spans="1:67" ht="22.5" customHeight="1">
      <c r="A108" s="529"/>
      <c r="B108" s="496"/>
      <c r="C108" s="494"/>
      <c r="D108" s="369"/>
      <c r="E108" s="220" t="s">
        <v>18</v>
      </c>
      <c r="F108" s="155">
        <f t="shared" si="28"/>
        <v>400</v>
      </c>
      <c r="G108" s="376">
        <f>R108</f>
        <v>400</v>
      </c>
      <c r="H108" s="161">
        <f>G108/F108*100</f>
        <v>100</v>
      </c>
      <c r="I108" s="380"/>
      <c r="J108" s="169"/>
      <c r="K108" s="55">
        <v>0</v>
      </c>
      <c r="L108" s="374">
        <v>0</v>
      </c>
      <c r="M108" s="52">
        <v>0</v>
      </c>
      <c r="N108" s="55">
        <v>0</v>
      </c>
      <c r="O108" s="374">
        <v>0</v>
      </c>
      <c r="P108" s="52">
        <v>0</v>
      </c>
      <c r="Q108" s="55">
        <v>400</v>
      </c>
      <c r="R108" s="374">
        <v>400</v>
      </c>
      <c r="S108" s="52">
        <f>R108/Q108*100</f>
        <v>100</v>
      </c>
      <c r="T108" s="226"/>
      <c r="U108" s="367"/>
      <c r="V108" s="367"/>
      <c r="W108" s="367"/>
      <c r="X108" s="223">
        <f>Q108</f>
        <v>400</v>
      </c>
      <c r="Y108" s="55">
        <v>0</v>
      </c>
      <c r="Z108" s="374">
        <v>0</v>
      </c>
      <c r="AA108" s="52">
        <v>0</v>
      </c>
      <c r="AB108" s="55">
        <v>0</v>
      </c>
      <c r="AC108" s="374">
        <v>0</v>
      </c>
      <c r="AD108" s="52">
        <v>0</v>
      </c>
      <c r="AE108" s="55">
        <v>0</v>
      </c>
      <c r="AF108" s="374">
        <v>0</v>
      </c>
      <c r="AG108" s="52">
        <v>0</v>
      </c>
      <c r="AH108" s="226"/>
      <c r="AI108" s="367"/>
      <c r="AJ108" s="367"/>
      <c r="AK108" s="367"/>
      <c r="AL108" s="223">
        <v>0</v>
      </c>
      <c r="AM108" s="55">
        <v>0</v>
      </c>
      <c r="AN108" s="374">
        <v>0</v>
      </c>
      <c r="AO108" s="52">
        <v>0</v>
      </c>
      <c r="AP108" s="55">
        <v>0</v>
      </c>
      <c r="AQ108" s="374">
        <v>0</v>
      </c>
      <c r="AR108" s="52">
        <v>0</v>
      </c>
      <c r="AS108" s="55">
        <v>0</v>
      </c>
      <c r="AT108" s="374">
        <v>0</v>
      </c>
      <c r="AU108" s="52">
        <v>0</v>
      </c>
      <c r="AV108" s="226"/>
      <c r="AW108" s="367"/>
      <c r="AX108" s="367"/>
      <c r="AY108" s="367"/>
      <c r="AZ108" s="223">
        <v>0</v>
      </c>
      <c r="BA108" s="55">
        <v>0</v>
      </c>
      <c r="BB108" s="374">
        <v>0</v>
      </c>
      <c r="BC108" s="52">
        <v>0</v>
      </c>
      <c r="BD108" s="55">
        <v>0</v>
      </c>
      <c r="BE108" s="374">
        <v>0</v>
      </c>
      <c r="BF108" s="374"/>
      <c r="BG108" s="52">
        <v>0</v>
      </c>
      <c r="BH108" s="55">
        <v>0</v>
      </c>
      <c r="BI108" s="374">
        <v>0</v>
      </c>
      <c r="BJ108" s="161">
        <v>0</v>
      </c>
      <c r="BK108" s="237"/>
      <c r="BL108" s="109"/>
      <c r="BM108" s="120">
        <f t="shared" si="6"/>
        <v>0</v>
      </c>
      <c r="BN108" s="604"/>
      <c r="BO108" s="650"/>
    </row>
    <row r="109" spans="1:67" ht="27.75" customHeight="1" thickBot="1">
      <c r="A109" s="529"/>
      <c r="B109" s="496"/>
      <c r="C109" s="498"/>
      <c r="D109" s="369"/>
      <c r="E109" s="300" t="s">
        <v>96</v>
      </c>
      <c r="F109" s="155">
        <f>K109+N109+Q109+Y109+AB109+AE109+AM109+AP109+AS109+BA109+BD109+BH109</f>
        <v>0</v>
      </c>
      <c r="G109" s="376">
        <v>0</v>
      </c>
      <c r="H109" s="161">
        <v>0</v>
      </c>
      <c r="I109" s="380"/>
      <c r="J109" s="169"/>
      <c r="K109" s="55">
        <v>0</v>
      </c>
      <c r="L109" s="374">
        <v>0</v>
      </c>
      <c r="M109" s="52">
        <v>0</v>
      </c>
      <c r="N109" s="55">
        <v>0</v>
      </c>
      <c r="O109" s="374">
        <v>0</v>
      </c>
      <c r="P109" s="52">
        <v>0</v>
      </c>
      <c r="Q109" s="55">
        <v>0</v>
      </c>
      <c r="R109" s="374">
        <v>0</v>
      </c>
      <c r="S109" s="52">
        <v>0</v>
      </c>
      <c r="T109" s="226"/>
      <c r="U109" s="367"/>
      <c r="V109" s="367"/>
      <c r="W109" s="367"/>
      <c r="X109" s="223">
        <v>0</v>
      </c>
      <c r="Y109" s="55">
        <v>0</v>
      </c>
      <c r="Z109" s="374">
        <v>0</v>
      </c>
      <c r="AA109" s="52">
        <v>0</v>
      </c>
      <c r="AB109" s="55">
        <v>0</v>
      </c>
      <c r="AC109" s="374">
        <v>0</v>
      </c>
      <c r="AD109" s="52">
        <v>0</v>
      </c>
      <c r="AE109" s="55">
        <v>0</v>
      </c>
      <c r="AF109" s="374">
        <v>0</v>
      </c>
      <c r="AG109" s="52">
        <v>0</v>
      </c>
      <c r="AH109" s="226"/>
      <c r="AI109" s="367"/>
      <c r="AJ109" s="367"/>
      <c r="AK109" s="367"/>
      <c r="AL109" s="223">
        <v>0</v>
      </c>
      <c r="AM109" s="55">
        <v>0</v>
      </c>
      <c r="AN109" s="374">
        <v>0</v>
      </c>
      <c r="AO109" s="52">
        <v>0</v>
      </c>
      <c r="AP109" s="55">
        <v>0</v>
      </c>
      <c r="AQ109" s="374">
        <v>0</v>
      </c>
      <c r="AR109" s="52">
        <v>0</v>
      </c>
      <c r="AS109" s="55">
        <v>0</v>
      </c>
      <c r="AT109" s="374">
        <v>0</v>
      </c>
      <c r="AU109" s="52">
        <v>0</v>
      </c>
      <c r="AV109" s="226"/>
      <c r="AW109" s="367"/>
      <c r="AX109" s="367"/>
      <c r="AY109" s="367"/>
      <c r="AZ109" s="223">
        <v>0</v>
      </c>
      <c r="BA109" s="55">
        <v>0</v>
      </c>
      <c r="BB109" s="374">
        <v>0</v>
      </c>
      <c r="BC109" s="52">
        <v>0</v>
      </c>
      <c r="BD109" s="55">
        <v>0</v>
      </c>
      <c r="BE109" s="374">
        <v>0</v>
      </c>
      <c r="BF109" s="374"/>
      <c r="BG109" s="52">
        <v>0</v>
      </c>
      <c r="BH109" s="55">
        <v>0</v>
      </c>
      <c r="BI109" s="374">
        <v>0</v>
      </c>
      <c r="BJ109" s="161">
        <v>0</v>
      </c>
      <c r="BK109" s="237"/>
      <c r="BL109" s="109"/>
      <c r="BM109" s="120"/>
      <c r="BN109" s="605"/>
      <c r="BO109" s="651"/>
    </row>
    <row r="110" spans="1:67" ht="19.5" customHeight="1">
      <c r="A110" s="559" t="s">
        <v>116</v>
      </c>
      <c r="B110" s="495" t="s">
        <v>115</v>
      </c>
      <c r="C110" s="493" t="s">
        <v>101</v>
      </c>
      <c r="D110" s="369"/>
      <c r="E110" s="219" t="s">
        <v>38</v>
      </c>
      <c r="F110" s="150">
        <v>0</v>
      </c>
      <c r="G110" s="151">
        <v>0</v>
      </c>
      <c r="H110" s="160">
        <v>0</v>
      </c>
      <c r="I110" s="378"/>
      <c r="J110" s="172"/>
      <c r="K110" s="68">
        <v>0</v>
      </c>
      <c r="L110" s="48">
        <v>0</v>
      </c>
      <c r="M110" s="51">
        <v>0</v>
      </c>
      <c r="N110" s="68">
        <v>0</v>
      </c>
      <c r="O110" s="48">
        <v>0</v>
      </c>
      <c r="P110" s="160">
        <v>0</v>
      </c>
      <c r="Q110" s="150">
        <v>0</v>
      </c>
      <c r="R110" s="151">
        <v>0</v>
      </c>
      <c r="S110" s="160">
        <v>0</v>
      </c>
      <c r="T110" s="378"/>
      <c r="U110" s="48">
        <v>0</v>
      </c>
      <c r="V110" s="48">
        <v>0</v>
      </c>
      <c r="W110" s="48">
        <v>0</v>
      </c>
      <c r="X110" s="222">
        <v>0</v>
      </c>
      <c r="Y110" s="68">
        <v>0</v>
      </c>
      <c r="Z110" s="48">
        <v>0</v>
      </c>
      <c r="AA110" s="160">
        <v>0</v>
      </c>
      <c r="AB110" s="150">
        <v>0</v>
      </c>
      <c r="AC110" s="151">
        <v>0</v>
      </c>
      <c r="AD110" s="160">
        <v>0</v>
      </c>
      <c r="AE110" s="150">
        <v>0</v>
      </c>
      <c r="AF110" s="48">
        <v>0</v>
      </c>
      <c r="AG110" s="51">
        <v>0</v>
      </c>
      <c r="AH110" s="69">
        <v>0</v>
      </c>
      <c r="AI110" s="48">
        <v>0</v>
      </c>
      <c r="AJ110" s="48">
        <v>0</v>
      </c>
      <c r="AK110" s="151">
        <v>0</v>
      </c>
      <c r="AL110" s="222">
        <v>0</v>
      </c>
      <c r="AM110" s="150">
        <v>0</v>
      </c>
      <c r="AN110" s="151">
        <v>0</v>
      </c>
      <c r="AO110" s="160">
        <v>0</v>
      </c>
      <c r="AP110" s="68">
        <v>0</v>
      </c>
      <c r="AQ110" s="48">
        <v>0</v>
      </c>
      <c r="AR110" s="51">
        <v>0</v>
      </c>
      <c r="AS110" s="68">
        <v>0</v>
      </c>
      <c r="AT110" s="48">
        <v>0</v>
      </c>
      <c r="AU110" s="51">
        <v>0</v>
      </c>
      <c r="AV110" s="225"/>
      <c r="AW110" s="152"/>
      <c r="AX110" s="152"/>
      <c r="AY110" s="152"/>
      <c r="AZ110" s="222">
        <v>0</v>
      </c>
      <c r="BA110" s="68">
        <v>0</v>
      </c>
      <c r="BB110" s="48">
        <v>0</v>
      </c>
      <c r="BC110" s="51">
        <v>0</v>
      </c>
      <c r="BD110" s="68">
        <v>0</v>
      </c>
      <c r="BE110" s="48">
        <v>0</v>
      </c>
      <c r="BF110" s="48"/>
      <c r="BG110" s="51">
        <v>0</v>
      </c>
      <c r="BH110" s="68">
        <v>0</v>
      </c>
      <c r="BI110" s="48">
        <v>0</v>
      </c>
      <c r="BJ110" s="160">
        <v>0</v>
      </c>
      <c r="BK110" s="237"/>
      <c r="BL110" s="109"/>
      <c r="BM110" s="121">
        <v>0</v>
      </c>
      <c r="BN110" s="606"/>
      <c r="BO110" s="652"/>
    </row>
    <row r="111" spans="1:67" ht="19.5" customHeight="1">
      <c r="A111" s="529"/>
      <c r="B111" s="496"/>
      <c r="C111" s="494"/>
      <c r="D111" s="369"/>
      <c r="E111" s="220" t="s">
        <v>95</v>
      </c>
      <c r="F111" s="155">
        <f>K111+N111+Q111+Y111+AB111+AE111+AM111+AP111+AS111+BA111+BD111+BH111</f>
        <v>0</v>
      </c>
      <c r="G111" s="376">
        <v>0</v>
      </c>
      <c r="H111" s="161">
        <v>0</v>
      </c>
      <c r="I111" s="380"/>
      <c r="J111" s="169"/>
      <c r="K111" s="55">
        <v>0</v>
      </c>
      <c r="L111" s="374">
        <v>0</v>
      </c>
      <c r="M111" s="52">
        <v>0</v>
      </c>
      <c r="N111" s="55">
        <v>0</v>
      </c>
      <c r="O111" s="374">
        <v>0</v>
      </c>
      <c r="P111" s="52">
        <v>0</v>
      </c>
      <c r="Q111" s="55">
        <v>0</v>
      </c>
      <c r="R111" s="374">
        <v>0</v>
      </c>
      <c r="S111" s="52">
        <v>0</v>
      </c>
      <c r="T111" s="226"/>
      <c r="U111" s="367"/>
      <c r="V111" s="367"/>
      <c r="W111" s="367"/>
      <c r="X111" s="223">
        <v>0</v>
      </c>
      <c r="Y111" s="55">
        <v>0</v>
      </c>
      <c r="Z111" s="374">
        <v>0</v>
      </c>
      <c r="AA111" s="52">
        <v>0</v>
      </c>
      <c r="AB111" s="55">
        <v>0</v>
      </c>
      <c r="AC111" s="374">
        <v>0</v>
      </c>
      <c r="AD111" s="52">
        <v>0</v>
      </c>
      <c r="AE111" s="55">
        <v>0</v>
      </c>
      <c r="AF111" s="374">
        <v>0</v>
      </c>
      <c r="AG111" s="52">
        <v>0</v>
      </c>
      <c r="AH111" s="226"/>
      <c r="AI111" s="367"/>
      <c r="AJ111" s="367"/>
      <c r="AK111" s="367"/>
      <c r="AL111" s="223">
        <v>0</v>
      </c>
      <c r="AM111" s="55">
        <v>0</v>
      </c>
      <c r="AN111" s="374">
        <v>0</v>
      </c>
      <c r="AO111" s="52">
        <v>0</v>
      </c>
      <c r="AP111" s="55">
        <v>0</v>
      </c>
      <c r="AQ111" s="374">
        <v>0</v>
      </c>
      <c r="AR111" s="52">
        <v>0</v>
      </c>
      <c r="AS111" s="55">
        <v>0</v>
      </c>
      <c r="AT111" s="374">
        <v>0</v>
      </c>
      <c r="AU111" s="52">
        <v>0</v>
      </c>
      <c r="AV111" s="226"/>
      <c r="AW111" s="367"/>
      <c r="AX111" s="367"/>
      <c r="AY111" s="367"/>
      <c r="AZ111" s="223">
        <v>0</v>
      </c>
      <c r="BA111" s="55">
        <v>0</v>
      </c>
      <c r="BB111" s="374">
        <v>0</v>
      </c>
      <c r="BC111" s="52">
        <v>0</v>
      </c>
      <c r="BD111" s="55">
        <v>0</v>
      </c>
      <c r="BE111" s="374">
        <v>0</v>
      </c>
      <c r="BF111" s="374"/>
      <c r="BG111" s="52">
        <v>0</v>
      </c>
      <c r="BH111" s="55">
        <v>0</v>
      </c>
      <c r="BI111" s="374">
        <v>0</v>
      </c>
      <c r="BJ111" s="161">
        <v>0</v>
      </c>
      <c r="BK111" s="237"/>
      <c r="BL111" s="109"/>
      <c r="BM111" s="121"/>
      <c r="BN111" s="607"/>
      <c r="BO111" s="609"/>
    </row>
    <row r="112" spans="1:67" ht="16.5" customHeight="1">
      <c r="A112" s="529"/>
      <c r="B112" s="496"/>
      <c r="C112" s="494"/>
      <c r="D112" s="369"/>
      <c r="E112" s="220" t="s">
        <v>39</v>
      </c>
      <c r="F112" s="155">
        <v>0</v>
      </c>
      <c r="G112" s="376">
        <v>0</v>
      </c>
      <c r="H112" s="161">
        <v>0</v>
      </c>
      <c r="I112" s="380"/>
      <c r="J112" s="169"/>
      <c r="K112" s="55">
        <v>0</v>
      </c>
      <c r="L112" s="374">
        <v>0</v>
      </c>
      <c r="M112" s="52">
        <v>0</v>
      </c>
      <c r="N112" s="55">
        <v>0</v>
      </c>
      <c r="O112" s="374">
        <v>0</v>
      </c>
      <c r="P112" s="161">
        <v>0</v>
      </c>
      <c r="Q112" s="155">
        <v>0</v>
      </c>
      <c r="R112" s="376">
        <v>0</v>
      </c>
      <c r="S112" s="161">
        <v>0</v>
      </c>
      <c r="T112" s="380"/>
      <c r="U112" s="374">
        <v>0</v>
      </c>
      <c r="V112" s="374">
        <v>0</v>
      </c>
      <c r="W112" s="374">
        <v>0</v>
      </c>
      <c r="X112" s="223">
        <v>0</v>
      </c>
      <c r="Y112" s="55">
        <v>0</v>
      </c>
      <c r="Z112" s="374">
        <v>0</v>
      </c>
      <c r="AA112" s="161">
        <v>0</v>
      </c>
      <c r="AB112" s="155">
        <v>0</v>
      </c>
      <c r="AC112" s="376">
        <v>0</v>
      </c>
      <c r="AD112" s="161">
        <v>0</v>
      </c>
      <c r="AE112" s="155">
        <v>0</v>
      </c>
      <c r="AF112" s="374">
        <v>0</v>
      </c>
      <c r="AG112" s="52">
        <v>0</v>
      </c>
      <c r="AH112" s="61">
        <v>0</v>
      </c>
      <c r="AI112" s="374">
        <v>0</v>
      </c>
      <c r="AJ112" s="374">
        <v>0</v>
      </c>
      <c r="AK112" s="376">
        <v>0</v>
      </c>
      <c r="AL112" s="223">
        <v>0</v>
      </c>
      <c r="AM112" s="155">
        <v>0</v>
      </c>
      <c r="AN112" s="376">
        <v>0</v>
      </c>
      <c r="AO112" s="161">
        <v>0</v>
      </c>
      <c r="AP112" s="55">
        <v>0</v>
      </c>
      <c r="AQ112" s="374">
        <v>0</v>
      </c>
      <c r="AR112" s="52">
        <v>0</v>
      </c>
      <c r="AS112" s="55">
        <v>0</v>
      </c>
      <c r="AT112" s="374">
        <v>0</v>
      </c>
      <c r="AU112" s="52">
        <v>0</v>
      </c>
      <c r="AV112" s="226"/>
      <c r="AW112" s="367"/>
      <c r="AX112" s="367"/>
      <c r="AY112" s="367"/>
      <c r="AZ112" s="223">
        <v>0</v>
      </c>
      <c r="BA112" s="55">
        <v>0</v>
      </c>
      <c r="BB112" s="374">
        <v>0</v>
      </c>
      <c r="BC112" s="52">
        <v>0</v>
      </c>
      <c r="BD112" s="55">
        <v>0</v>
      </c>
      <c r="BE112" s="374">
        <v>0</v>
      </c>
      <c r="BF112" s="374"/>
      <c r="BG112" s="52">
        <v>0</v>
      </c>
      <c r="BH112" s="55">
        <v>0</v>
      </c>
      <c r="BI112" s="374">
        <v>0</v>
      </c>
      <c r="BJ112" s="161">
        <v>0</v>
      </c>
      <c r="BK112" s="237"/>
      <c r="BL112" s="109"/>
      <c r="BM112" s="121">
        <v>0</v>
      </c>
      <c r="BN112" s="607"/>
      <c r="BO112" s="609"/>
    </row>
    <row r="113" spans="1:67" ht="18" customHeight="1">
      <c r="A113" s="529"/>
      <c r="B113" s="496"/>
      <c r="C113" s="494"/>
      <c r="D113" s="372"/>
      <c r="E113" s="220" t="s">
        <v>18</v>
      </c>
      <c r="F113" s="155">
        <v>0</v>
      </c>
      <c r="G113" s="376">
        <v>0</v>
      </c>
      <c r="H113" s="161">
        <v>0</v>
      </c>
      <c r="I113" s="380"/>
      <c r="J113" s="169"/>
      <c r="K113" s="55">
        <v>0</v>
      </c>
      <c r="L113" s="374">
        <v>0</v>
      </c>
      <c r="M113" s="52">
        <v>0</v>
      </c>
      <c r="N113" s="55">
        <v>0</v>
      </c>
      <c r="O113" s="374">
        <v>0</v>
      </c>
      <c r="P113" s="161">
        <v>0</v>
      </c>
      <c r="Q113" s="155">
        <v>0</v>
      </c>
      <c r="R113" s="376">
        <v>0</v>
      </c>
      <c r="S113" s="161">
        <v>0</v>
      </c>
      <c r="T113" s="380"/>
      <c r="U113" s="374">
        <v>0</v>
      </c>
      <c r="V113" s="374">
        <v>0</v>
      </c>
      <c r="W113" s="374">
        <v>0</v>
      </c>
      <c r="X113" s="223">
        <v>0</v>
      </c>
      <c r="Y113" s="55">
        <v>0</v>
      </c>
      <c r="Z113" s="374">
        <v>0</v>
      </c>
      <c r="AA113" s="161">
        <v>0</v>
      </c>
      <c r="AB113" s="155">
        <v>0</v>
      </c>
      <c r="AC113" s="376">
        <v>0</v>
      </c>
      <c r="AD113" s="161">
        <v>0</v>
      </c>
      <c r="AE113" s="155">
        <v>0</v>
      </c>
      <c r="AF113" s="374">
        <v>0</v>
      </c>
      <c r="AG113" s="52">
        <v>0</v>
      </c>
      <c r="AH113" s="61">
        <v>0</v>
      </c>
      <c r="AI113" s="374">
        <v>0</v>
      </c>
      <c r="AJ113" s="374">
        <v>0</v>
      </c>
      <c r="AK113" s="376">
        <v>0</v>
      </c>
      <c r="AL113" s="223">
        <v>0</v>
      </c>
      <c r="AM113" s="155">
        <v>0</v>
      </c>
      <c r="AN113" s="376">
        <v>0</v>
      </c>
      <c r="AO113" s="161">
        <v>0</v>
      </c>
      <c r="AP113" s="55">
        <v>0</v>
      </c>
      <c r="AQ113" s="374">
        <v>0</v>
      </c>
      <c r="AR113" s="52">
        <v>0</v>
      </c>
      <c r="AS113" s="55">
        <v>0</v>
      </c>
      <c r="AT113" s="374">
        <v>0</v>
      </c>
      <c r="AU113" s="52">
        <v>0</v>
      </c>
      <c r="AV113" s="226"/>
      <c r="AW113" s="367"/>
      <c r="AX113" s="367"/>
      <c r="AY113" s="367"/>
      <c r="AZ113" s="223">
        <v>0</v>
      </c>
      <c r="BA113" s="55">
        <v>0</v>
      </c>
      <c r="BB113" s="374">
        <v>0</v>
      </c>
      <c r="BC113" s="52">
        <v>0</v>
      </c>
      <c r="BD113" s="55">
        <v>0</v>
      </c>
      <c r="BE113" s="374">
        <v>0</v>
      </c>
      <c r="BF113" s="374"/>
      <c r="BG113" s="52">
        <v>0</v>
      </c>
      <c r="BH113" s="55">
        <v>0</v>
      </c>
      <c r="BI113" s="374">
        <v>0</v>
      </c>
      <c r="BJ113" s="161">
        <v>0</v>
      </c>
      <c r="BK113" s="237"/>
      <c r="BL113" s="109"/>
      <c r="BM113" s="121">
        <v>0</v>
      </c>
      <c r="BN113" s="607"/>
      <c r="BO113" s="609"/>
    </row>
    <row r="114" spans="1:67" ht="29.25" customHeight="1" thickBot="1">
      <c r="A114" s="530"/>
      <c r="B114" s="497"/>
      <c r="C114" s="498"/>
      <c r="D114" s="296"/>
      <c r="E114" s="221" t="s">
        <v>96</v>
      </c>
      <c r="F114" s="156">
        <f>K114+N114+Q114+Y114+AB114+AE114+AM114+AP114+AS114+BA114+BD114+BH114</f>
        <v>0</v>
      </c>
      <c r="G114" s="157">
        <v>0</v>
      </c>
      <c r="H114" s="162">
        <v>0</v>
      </c>
      <c r="I114" s="380"/>
      <c r="J114" s="169"/>
      <c r="K114" s="56">
        <v>0</v>
      </c>
      <c r="L114" s="50">
        <v>0</v>
      </c>
      <c r="M114" s="53">
        <v>0</v>
      </c>
      <c r="N114" s="56">
        <v>0</v>
      </c>
      <c r="O114" s="50">
        <v>0</v>
      </c>
      <c r="P114" s="53">
        <v>0</v>
      </c>
      <c r="Q114" s="56">
        <v>0</v>
      </c>
      <c r="R114" s="50">
        <v>0</v>
      </c>
      <c r="S114" s="53">
        <v>0</v>
      </c>
      <c r="T114" s="226"/>
      <c r="U114" s="367"/>
      <c r="V114" s="367"/>
      <c r="W114" s="367"/>
      <c r="X114" s="223">
        <v>0</v>
      </c>
      <c r="Y114" s="56">
        <v>0</v>
      </c>
      <c r="Z114" s="50">
        <v>0</v>
      </c>
      <c r="AA114" s="53">
        <v>0</v>
      </c>
      <c r="AB114" s="56">
        <v>0</v>
      </c>
      <c r="AC114" s="50">
        <v>0</v>
      </c>
      <c r="AD114" s="53">
        <v>0</v>
      </c>
      <c r="AE114" s="56">
        <v>0</v>
      </c>
      <c r="AF114" s="50">
        <v>0</v>
      </c>
      <c r="AG114" s="53">
        <v>0</v>
      </c>
      <c r="AH114" s="226"/>
      <c r="AI114" s="367"/>
      <c r="AJ114" s="367"/>
      <c r="AK114" s="367"/>
      <c r="AL114" s="223">
        <v>0</v>
      </c>
      <c r="AM114" s="56">
        <v>0</v>
      </c>
      <c r="AN114" s="50">
        <v>0</v>
      </c>
      <c r="AO114" s="53">
        <v>0</v>
      </c>
      <c r="AP114" s="56">
        <v>0</v>
      </c>
      <c r="AQ114" s="50">
        <v>0</v>
      </c>
      <c r="AR114" s="53">
        <v>0</v>
      </c>
      <c r="AS114" s="56">
        <v>0</v>
      </c>
      <c r="AT114" s="50">
        <v>0</v>
      </c>
      <c r="AU114" s="53">
        <v>0</v>
      </c>
      <c r="AV114" s="226"/>
      <c r="AW114" s="367"/>
      <c r="AX114" s="367"/>
      <c r="AY114" s="367"/>
      <c r="AZ114" s="223">
        <v>0</v>
      </c>
      <c r="BA114" s="56">
        <v>0</v>
      </c>
      <c r="BB114" s="50">
        <v>0</v>
      </c>
      <c r="BC114" s="53">
        <v>0</v>
      </c>
      <c r="BD114" s="56">
        <v>0</v>
      </c>
      <c r="BE114" s="50">
        <v>0</v>
      </c>
      <c r="BF114" s="50"/>
      <c r="BG114" s="53">
        <v>0</v>
      </c>
      <c r="BH114" s="56">
        <v>0</v>
      </c>
      <c r="BI114" s="50">
        <v>0</v>
      </c>
      <c r="BJ114" s="162">
        <v>0</v>
      </c>
      <c r="BK114" s="237"/>
      <c r="BL114" s="109"/>
      <c r="BM114" s="121"/>
      <c r="BN114" s="608"/>
      <c r="BO114" s="610"/>
    </row>
    <row r="115" spans="1:67" ht="66" customHeight="1" thickBot="1">
      <c r="A115" s="265" t="s">
        <v>118</v>
      </c>
      <c r="B115" s="266" t="s">
        <v>117</v>
      </c>
      <c r="C115" s="217" t="s">
        <v>101</v>
      </c>
      <c r="D115" s="216"/>
      <c r="E115" s="287" t="s">
        <v>31</v>
      </c>
      <c r="F115" s="373" t="s">
        <v>119</v>
      </c>
      <c r="G115" s="289" t="s">
        <v>32</v>
      </c>
      <c r="H115" s="400" t="s">
        <v>32</v>
      </c>
      <c r="I115" s="325"/>
      <c r="J115" s="326"/>
      <c r="K115" s="288" t="s">
        <v>32</v>
      </c>
      <c r="L115" s="289" t="s">
        <v>32</v>
      </c>
      <c r="M115" s="290" t="s">
        <v>32</v>
      </c>
      <c r="N115" s="288" t="s">
        <v>32</v>
      </c>
      <c r="O115" s="289" t="s">
        <v>32</v>
      </c>
      <c r="P115" s="290" t="s">
        <v>32</v>
      </c>
      <c r="Q115" s="292" t="s">
        <v>32</v>
      </c>
      <c r="R115" s="289" t="s">
        <v>32</v>
      </c>
      <c r="S115" s="289" t="s">
        <v>32</v>
      </c>
      <c r="T115" s="289"/>
      <c r="U115" s="289"/>
      <c r="V115" s="289"/>
      <c r="W115" s="289"/>
      <c r="X115" s="291"/>
      <c r="Y115" s="373" t="s">
        <v>32</v>
      </c>
      <c r="Z115" s="318" t="s">
        <v>32</v>
      </c>
      <c r="AA115" s="319" t="s">
        <v>32</v>
      </c>
      <c r="AB115" s="373" t="s">
        <v>32</v>
      </c>
      <c r="AC115" s="318" t="s">
        <v>32</v>
      </c>
      <c r="AD115" s="319" t="s">
        <v>32</v>
      </c>
      <c r="AE115" s="373" t="s">
        <v>32</v>
      </c>
      <c r="AF115" s="318" t="s">
        <v>32</v>
      </c>
      <c r="AG115" s="319" t="s">
        <v>32</v>
      </c>
      <c r="AH115" s="292"/>
      <c r="AI115" s="308"/>
      <c r="AJ115" s="308"/>
      <c r="AK115" s="308"/>
      <c r="AL115" s="326"/>
      <c r="AM115" s="373" t="s">
        <v>32</v>
      </c>
      <c r="AN115" s="318" t="s">
        <v>32</v>
      </c>
      <c r="AO115" s="319" t="s">
        <v>32</v>
      </c>
      <c r="AP115" s="373" t="s">
        <v>32</v>
      </c>
      <c r="AQ115" s="318" t="s">
        <v>32</v>
      </c>
      <c r="AR115" s="319" t="s">
        <v>32</v>
      </c>
      <c r="AS115" s="373" t="s">
        <v>32</v>
      </c>
      <c r="AT115" s="318" t="s">
        <v>32</v>
      </c>
      <c r="AU115" s="319" t="s">
        <v>32</v>
      </c>
      <c r="AV115" s="292"/>
      <c r="AW115" s="308"/>
      <c r="AX115" s="308"/>
      <c r="AY115" s="308"/>
      <c r="AZ115" s="326"/>
      <c r="BA115" s="373" t="s">
        <v>32</v>
      </c>
      <c r="BB115" s="318" t="s">
        <v>32</v>
      </c>
      <c r="BC115" s="319" t="s">
        <v>32</v>
      </c>
      <c r="BD115" s="373" t="s">
        <v>32</v>
      </c>
      <c r="BE115" s="318" t="s">
        <v>32</v>
      </c>
      <c r="BF115" s="327"/>
      <c r="BG115" s="319" t="s">
        <v>32</v>
      </c>
      <c r="BH115" s="373" t="s">
        <v>32</v>
      </c>
      <c r="BI115" s="318" t="s">
        <v>32</v>
      </c>
      <c r="BJ115" s="319" t="s">
        <v>32</v>
      </c>
      <c r="BK115" s="75"/>
      <c r="BL115" s="109"/>
      <c r="BM115" s="121"/>
      <c r="BN115" s="450"/>
      <c r="BO115" s="451"/>
    </row>
    <row r="116" spans="1:67" ht="18" customHeight="1" thickBot="1">
      <c r="A116" s="559" t="s">
        <v>133</v>
      </c>
      <c r="B116" s="495" t="s">
        <v>134</v>
      </c>
      <c r="C116" s="653" t="s">
        <v>132</v>
      </c>
      <c r="D116" s="324"/>
      <c r="E116" s="204" t="s">
        <v>38</v>
      </c>
      <c r="F116" s="150">
        <f>K116+N116+Q116+Y116+AB116+AE116+AM116+AP116+AS116+BA116+BD116+BH116</f>
        <v>244.29999999999998</v>
      </c>
      <c r="G116" s="151">
        <f>Z116+AC116+AF116+AN116+AQ116+AT116+BB116+BE116+BI116</f>
        <v>70</v>
      </c>
      <c r="H116" s="160">
        <f>G116/F116*100</f>
        <v>28.653295128939831</v>
      </c>
      <c r="I116" s="378">
        <v>0</v>
      </c>
      <c r="J116" s="172">
        <v>0</v>
      </c>
      <c r="K116" s="150">
        <v>0</v>
      </c>
      <c r="L116" s="151">
        <v>0</v>
      </c>
      <c r="M116" s="160">
        <v>0</v>
      </c>
      <c r="N116" s="150">
        <f>N118+N119</f>
        <v>19.3</v>
      </c>
      <c r="O116" s="151">
        <v>0</v>
      </c>
      <c r="P116" s="160">
        <v>0</v>
      </c>
      <c r="Q116" s="150">
        <f>Q118+Q119</f>
        <v>19.3</v>
      </c>
      <c r="R116" s="151">
        <v>0</v>
      </c>
      <c r="S116" s="160">
        <v>0</v>
      </c>
      <c r="T116" s="380">
        <v>0</v>
      </c>
      <c r="U116" s="376">
        <v>0</v>
      </c>
      <c r="V116" s="376">
        <v>0</v>
      </c>
      <c r="W116" s="376">
        <v>0</v>
      </c>
      <c r="X116" s="169">
        <f>N116+Q116</f>
        <v>38.6</v>
      </c>
      <c r="Y116" s="150">
        <f>Y119+Y118</f>
        <v>19.3</v>
      </c>
      <c r="Z116" s="151">
        <f>Z118+Z119</f>
        <v>0</v>
      </c>
      <c r="AA116" s="160">
        <v>0</v>
      </c>
      <c r="AB116" s="150">
        <f>AB117+AB118+AB119</f>
        <v>19.3</v>
      </c>
      <c r="AC116" s="151">
        <f>AC118+AC119</f>
        <v>10.8</v>
      </c>
      <c r="AD116" s="160">
        <f>AC116/AB116*100</f>
        <v>55.958549222797927</v>
      </c>
      <c r="AE116" s="150">
        <f>AE118+AE119</f>
        <v>19.3</v>
      </c>
      <c r="AF116" s="151">
        <f>AF118+AF119</f>
        <v>32.5</v>
      </c>
      <c r="AG116" s="160">
        <v>100</v>
      </c>
      <c r="AH116" s="380">
        <v>0</v>
      </c>
      <c r="AI116" s="376">
        <v>0</v>
      </c>
      <c r="AJ116" s="376">
        <v>0</v>
      </c>
      <c r="AK116" s="376">
        <v>0</v>
      </c>
      <c r="AL116" s="169">
        <f>Y116+AB116+AE116</f>
        <v>57.900000000000006</v>
      </c>
      <c r="AM116" s="150">
        <f>AM119+AM118</f>
        <v>19.3</v>
      </c>
      <c r="AN116" s="151">
        <f>AN119</f>
        <v>10.7</v>
      </c>
      <c r="AO116" s="160">
        <f>AN116/AM116*100</f>
        <v>55.440414507772019</v>
      </c>
      <c r="AP116" s="150">
        <f>AP117+AP118+AP119</f>
        <v>19.3</v>
      </c>
      <c r="AQ116" s="151">
        <f>AQ118</f>
        <v>16</v>
      </c>
      <c r="AR116" s="160">
        <f>AQ116/AP116*100</f>
        <v>82.901554404145074</v>
      </c>
      <c r="AS116" s="150">
        <f>AS118+AS119</f>
        <v>19.3</v>
      </c>
      <c r="AT116" s="151">
        <v>0</v>
      </c>
      <c r="AU116" s="160">
        <v>0</v>
      </c>
      <c r="AV116" s="380">
        <v>0</v>
      </c>
      <c r="AW116" s="376">
        <v>0</v>
      </c>
      <c r="AX116" s="376">
        <v>0</v>
      </c>
      <c r="AY116" s="376">
        <v>0</v>
      </c>
      <c r="AZ116" s="169">
        <f>AM116+AP116+AS116</f>
        <v>57.900000000000006</v>
      </c>
      <c r="BA116" s="150">
        <f>BA118+BA119</f>
        <v>21.2</v>
      </c>
      <c r="BB116" s="151">
        <v>0</v>
      </c>
      <c r="BC116" s="160">
        <v>0</v>
      </c>
      <c r="BD116" s="150">
        <f>BD118+BD119</f>
        <v>21.2</v>
      </c>
      <c r="BE116" s="151">
        <v>0</v>
      </c>
      <c r="BF116" s="151">
        <v>0</v>
      </c>
      <c r="BG116" s="160">
        <v>0</v>
      </c>
      <c r="BH116" s="150">
        <f>BH118+BH119</f>
        <v>47.5</v>
      </c>
      <c r="BI116" s="151">
        <v>0</v>
      </c>
      <c r="BJ116" s="160">
        <v>0</v>
      </c>
      <c r="BK116" s="237"/>
      <c r="BL116" s="109"/>
      <c r="BM116" s="121">
        <f>BA116+BD116+BH116</f>
        <v>89.9</v>
      </c>
      <c r="BN116" s="603" t="s">
        <v>164</v>
      </c>
      <c r="BO116" s="499" t="s">
        <v>137</v>
      </c>
    </row>
    <row r="117" spans="1:67" ht="15" customHeight="1" thickBot="1">
      <c r="A117" s="529"/>
      <c r="B117" s="496"/>
      <c r="C117" s="654"/>
      <c r="D117" s="324"/>
      <c r="E117" s="205" t="s">
        <v>95</v>
      </c>
      <c r="F117" s="155">
        <f>K117+N117+Q117+Y117+AB117+AE117+AM117+AP117+AS117+BA117+BD117+BH117</f>
        <v>0</v>
      </c>
      <c r="G117" s="376">
        <v>0</v>
      </c>
      <c r="H117" s="161">
        <v>0</v>
      </c>
      <c r="I117" s="380">
        <f>N117+Q117+T117+AB117+AE117+AH117+AP117+AS117+AV117+BD117+BG117+BK117</f>
        <v>0</v>
      </c>
      <c r="J117" s="169">
        <v>0</v>
      </c>
      <c r="K117" s="155">
        <v>0</v>
      </c>
      <c r="L117" s="376">
        <f>Q117+T117+W117+AE117+AH117+AK117+AS117+AV117+AY117+BG117+BJ117+BN117</f>
        <v>0</v>
      </c>
      <c r="M117" s="161">
        <v>0</v>
      </c>
      <c r="N117" s="155">
        <v>0</v>
      </c>
      <c r="O117" s="376">
        <f>T117+W117+Z117+AH117+AK117+AN117+AV117+AY117+BB117+BJ117+BM117+BQ117</f>
        <v>0</v>
      </c>
      <c r="P117" s="161">
        <v>0</v>
      </c>
      <c r="Q117" s="155">
        <v>0</v>
      </c>
      <c r="R117" s="376">
        <f>W117+Z117+AC117+AK117+AN117+AQ117+AY117+BB117+BE117+BM117+BP117+BT117</f>
        <v>0</v>
      </c>
      <c r="S117" s="161">
        <v>0</v>
      </c>
      <c r="T117" s="380">
        <v>0</v>
      </c>
      <c r="U117" s="376">
        <f>Z117+AC117+AF117+AN117+AQ117+AT117+BB117+BE117+BH117+BP117+BS117+BW117</f>
        <v>0</v>
      </c>
      <c r="V117" s="376">
        <v>0</v>
      </c>
      <c r="W117" s="376">
        <v>0</v>
      </c>
      <c r="X117" s="169">
        <f>N117+Q117</f>
        <v>0</v>
      </c>
      <c r="Y117" s="155">
        <v>0</v>
      </c>
      <c r="Z117" s="376">
        <v>0</v>
      </c>
      <c r="AA117" s="161">
        <f>AF117+AI117+AL117+AT117+AW117+AZ117+BH117+BK117+BN117+BV117+BY117+CC117</f>
        <v>0</v>
      </c>
      <c r="AB117" s="155">
        <v>0</v>
      </c>
      <c r="AC117" s="376">
        <v>0</v>
      </c>
      <c r="AD117" s="161">
        <f>AI117+AL117+AO117+AW117+AZ117+BC117+BK117+BN117+BQ117+BY117+CB117+CF117</f>
        <v>0</v>
      </c>
      <c r="AE117" s="155">
        <v>0</v>
      </c>
      <c r="AF117" s="376">
        <v>0</v>
      </c>
      <c r="AG117" s="161">
        <f>AL117+AO117+AR117+AZ117+BC117+BF117+BN117+BQ117+BT117+CB117+CE117+CI117</f>
        <v>0</v>
      </c>
      <c r="AH117" s="380">
        <v>0</v>
      </c>
      <c r="AI117" s="376">
        <v>0</v>
      </c>
      <c r="AJ117" s="376">
        <f>AO117+AR117+AU117+BC117+BF117+BI117+BQ117+BT117+BW117+CE117+CH117+CL117</f>
        <v>0</v>
      </c>
      <c r="AK117" s="376">
        <v>0</v>
      </c>
      <c r="AL117" s="169">
        <f>Y117+AB117+AE117</f>
        <v>0</v>
      </c>
      <c r="AM117" s="155">
        <v>0</v>
      </c>
      <c r="AN117" s="376">
        <v>0</v>
      </c>
      <c r="AO117" s="161">
        <f>AT117+AW117+AZ117+BH117+BK117+BN117+BV117+BY117+CB117+CJ117+CM117+CQ117</f>
        <v>0</v>
      </c>
      <c r="AP117" s="155">
        <v>0</v>
      </c>
      <c r="AQ117" s="376">
        <v>0</v>
      </c>
      <c r="AR117" s="161">
        <f>AW117+AZ117+BC117+BK117+BN117+BQ117+BY117+CB117+CE117+CM117+CP117+CT117</f>
        <v>0</v>
      </c>
      <c r="AS117" s="155">
        <v>0</v>
      </c>
      <c r="AT117" s="376">
        <v>0</v>
      </c>
      <c r="AU117" s="161">
        <f>AZ117+BC117+BF117+BN117+BQ117+BT117+CB117+CE117+CH117+CP117+CS117+CW117</f>
        <v>0</v>
      </c>
      <c r="AV117" s="380">
        <f>BA117+BD117+BG117+BO117+BR117+BU117+CC117+CF117+CI117+CQ117+CT117+CX117</f>
        <v>0</v>
      </c>
      <c r="AW117" s="376">
        <v>0</v>
      </c>
      <c r="AX117" s="376">
        <v>0</v>
      </c>
      <c r="AY117" s="376">
        <f>BD117+BG117+BJ117+BR117+BU117+BX117+CF117+CI117+CL117+CT117+CW117+DA117</f>
        <v>0</v>
      </c>
      <c r="AZ117" s="169">
        <f>AM117+AP117+AS117</f>
        <v>0</v>
      </c>
      <c r="BA117" s="155">
        <v>0</v>
      </c>
      <c r="BB117" s="376">
        <f>BG117+BJ117+BM117+BU117+BX117+CA117+CI117+CL117+CO117+CW117+CZ117+DD117</f>
        <v>0</v>
      </c>
      <c r="BC117" s="161">
        <v>0</v>
      </c>
      <c r="BD117" s="155">
        <v>0</v>
      </c>
      <c r="BE117" s="376">
        <f>BJ117+BM117+BP117+BX117+CA117+CD117+CL117+CO117+CR117+CZ117+DC117+DG117</f>
        <v>0</v>
      </c>
      <c r="BF117" s="376">
        <v>0</v>
      </c>
      <c r="BG117" s="161">
        <v>0</v>
      </c>
      <c r="BH117" s="155">
        <f>BM117+BP117+BS117+CA117+CD117+CG117+CO117+CR117+CU117+DC117+DF117+DJ117</f>
        <v>0</v>
      </c>
      <c r="BI117" s="376">
        <v>0</v>
      </c>
      <c r="BJ117" s="161">
        <v>0</v>
      </c>
      <c r="BK117" s="237"/>
      <c r="BL117" s="109"/>
      <c r="BM117" s="121">
        <v>0</v>
      </c>
      <c r="BN117" s="604"/>
      <c r="BO117" s="500"/>
    </row>
    <row r="118" spans="1:67" ht="17.25" customHeight="1" thickBot="1">
      <c r="A118" s="529"/>
      <c r="B118" s="496"/>
      <c r="C118" s="654"/>
      <c r="D118" s="324"/>
      <c r="E118" s="205" t="s">
        <v>39</v>
      </c>
      <c r="F118" s="155">
        <f>K118+N118+Q118+Y118+AB118+AE118+AM118+AP118+AS118+BA118+BD118+BH118</f>
        <v>146.6</v>
      </c>
      <c r="G118" s="376">
        <f>AF118+AN118+AQ118+AT118+BB118+BE118+BI118</f>
        <v>42</v>
      </c>
      <c r="H118" s="161">
        <f>G118/F118*100</f>
        <v>28.649386084583906</v>
      </c>
      <c r="I118" s="380">
        <v>0</v>
      </c>
      <c r="J118" s="169">
        <v>0</v>
      </c>
      <c r="K118" s="155">
        <v>0</v>
      </c>
      <c r="L118" s="376">
        <v>0</v>
      </c>
      <c r="M118" s="161">
        <v>0</v>
      </c>
      <c r="N118" s="155">
        <v>11.6</v>
      </c>
      <c r="O118" s="376">
        <v>0</v>
      </c>
      <c r="P118" s="161">
        <v>0</v>
      </c>
      <c r="Q118" s="155">
        <v>11.6</v>
      </c>
      <c r="R118" s="376">
        <v>0</v>
      </c>
      <c r="S118" s="161">
        <v>0</v>
      </c>
      <c r="T118" s="380">
        <v>0</v>
      </c>
      <c r="U118" s="376">
        <v>0</v>
      </c>
      <c r="V118" s="376">
        <v>0</v>
      </c>
      <c r="W118" s="376">
        <v>0</v>
      </c>
      <c r="X118" s="169">
        <f>N118+Q118</f>
        <v>23.2</v>
      </c>
      <c r="Y118" s="155">
        <v>11.6</v>
      </c>
      <c r="Z118" s="376">
        <v>0</v>
      </c>
      <c r="AA118" s="161">
        <v>0</v>
      </c>
      <c r="AB118" s="155">
        <v>11.6</v>
      </c>
      <c r="AC118" s="376">
        <v>0</v>
      </c>
      <c r="AD118" s="161">
        <v>0</v>
      </c>
      <c r="AE118" s="155">
        <v>11.6</v>
      </c>
      <c r="AF118" s="376">
        <v>26</v>
      </c>
      <c r="AG118" s="161">
        <v>100</v>
      </c>
      <c r="AH118" s="380">
        <v>0</v>
      </c>
      <c r="AI118" s="376">
        <v>0</v>
      </c>
      <c r="AJ118" s="376">
        <v>0</v>
      </c>
      <c r="AK118" s="376">
        <v>0</v>
      </c>
      <c r="AL118" s="169">
        <f>Y118+AB118+AE118</f>
        <v>34.799999999999997</v>
      </c>
      <c r="AM118" s="155">
        <v>11.6</v>
      </c>
      <c r="AN118" s="376">
        <v>0</v>
      </c>
      <c r="AO118" s="161">
        <v>0</v>
      </c>
      <c r="AP118" s="155">
        <v>11.6</v>
      </c>
      <c r="AQ118" s="376">
        <v>16</v>
      </c>
      <c r="AR118" s="161">
        <v>100</v>
      </c>
      <c r="AS118" s="155">
        <v>11.6</v>
      </c>
      <c r="AT118" s="376">
        <v>0</v>
      </c>
      <c r="AU118" s="161">
        <v>0</v>
      </c>
      <c r="AV118" s="380">
        <v>0</v>
      </c>
      <c r="AW118" s="376">
        <v>0</v>
      </c>
      <c r="AX118" s="376">
        <v>0</v>
      </c>
      <c r="AY118" s="376">
        <v>0</v>
      </c>
      <c r="AZ118" s="169">
        <f>AM118+AP118+AS118</f>
        <v>34.799999999999997</v>
      </c>
      <c r="BA118" s="155">
        <v>13.5</v>
      </c>
      <c r="BB118" s="376">
        <v>0</v>
      </c>
      <c r="BC118" s="161">
        <v>0</v>
      </c>
      <c r="BD118" s="155">
        <v>13.5</v>
      </c>
      <c r="BE118" s="376">
        <v>0</v>
      </c>
      <c r="BF118" s="376">
        <v>0</v>
      </c>
      <c r="BG118" s="161">
        <v>0</v>
      </c>
      <c r="BH118" s="155">
        <v>26.8</v>
      </c>
      <c r="BI118" s="376">
        <v>0</v>
      </c>
      <c r="BJ118" s="161">
        <v>0</v>
      </c>
      <c r="BK118" s="237"/>
      <c r="BL118" s="109"/>
      <c r="BM118" s="121">
        <f>BA118+BD118+BH118</f>
        <v>53.8</v>
      </c>
      <c r="BN118" s="604"/>
      <c r="BO118" s="500"/>
    </row>
    <row r="119" spans="1:67" ht="14.25" customHeight="1" thickBot="1">
      <c r="A119" s="529"/>
      <c r="B119" s="496"/>
      <c r="C119" s="654"/>
      <c r="D119" s="324"/>
      <c r="E119" s="205" t="s">
        <v>18</v>
      </c>
      <c r="F119" s="155">
        <f>K119+N119+Q119+Y119+AB119+AE119+AM119+AP119+AS119+BA119+BD119+BH119</f>
        <v>97.700000000000017</v>
      </c>
      <c r="G119" s="376">
        <f>AF119+AN119+AQ119+AT119+BB119+BE119+BI119+AC119</f>
        <v>28</v>
      </c>
      <c r="H119" s="161">
        <f>G119/F119*100</f>
        <v>28.659160696008186</v>
      </c>
      <c r="I119" s="380">
        <v>0</v>
      </c>
      <c r="J119" s="169">
        <v>0</v>
      </c>
      <c r="K119" s="155">
        <v>0</v>
      </c>
      <c r="L119" s="376">
        <v>0</v>
      </c>
      <c r="M119" s="161">
        <v>0</v>
      </c>
      <c r="N119" s="155">
        <v>7.7</v>
      </c>
      <c r="O119" s="376">
        <v>0</v>
      </c>
      <c r="P119" s="161">
        <v>0</v>
      </c>
      <c r="Q119" s="155">
        <v>7.7</v>
      </c>
      <c r="R119" s="376">
        <v>0</v>
      </c>
      <c r="S119" s="161">
        <v>0</v>
      </c>
      <c r="T119" s="380">
        <v>0</v>
      </c>
      <c r="U119" s="376">
        <v>0</v>
      </c>
      <c r="V119" s="376">
        <v>0</v>
      </c>
      <c r="W119" s="376">
        <v>0</v>
      </c>
      <c r="X119" s="169">
        <f>N119+Q119</f>
        <v>15.4</v>
      </c>
      <c r="Y119" s="155">
        <v>7.7</v>
      </c>
      <c r="Z119" s="376">
        <v>0</v>
      </c>
      <c r="AA119" s="161">
        <v>0</v>
      </c>
      <c r="AB119" s="155">
        <v>7.7</v>
      </c>
      <c r="AC119" s="376">
        <v>10.8</v>
      </c>
      <c r="AD119" s="161">
        <v>100</v>
      </c>
      <c r="AE119" s="155">
        <v>7.7</v>
      </c>
      <c r="AF119" s="376">
        <v>6.5</v>
      </c>
      <c r="AG119" s="161">
        <f>AF119/AE119*100</f>
        <v>84.415584415584405</v>
      </c>
      <c r="AH119" s="380">
        <v>0</v>
      </c>
      <c r="AI119" s="376">
        <v>0</v>
      </c>
      <c r="AJ119" s="376">
        <v>0</v>
      </c>
      <c r="AK119" s="376">
        <v>0</v>
      </c>
      <c r="AL119" s="169">
        <f>Y119+AB119+AE119</f>
        <v>23.1</v>
      </c>
      <c r="AM119" s="155">
        <v>7.7</v>
      </c>
      <c r="AN119" s="459">
        <f>10.6+0.1</f>
        <v>10.7</v>
      </c>
      <c r="AO119" s="161">
        <v>100</v>
      </c>
      <c r="AP119" s="155">
        <v>7.7</v>
      </c>
      <c r="AQ119" s="376">
        <v>0</v>
      </c>
      <c r="AR119" s="161">
        <v>0</v>
      </c>
      <c r="AS119" s="155">
        <v>7.7</v>
      </c>
      <c r="AT119" s="376">
        <v>0</v>
      </c>
      <c r="AU119" s="161">
        <v>0</v>
      </c>
      <c r="AV119" s="380">
        <v>0</v>
      </c>
      <c r="AW119" s="376">
        <v>0</v>
      </c>
      <c r="AX119" s="376">
        <v>0</v>
      </c>
      <c r="AY119" s="376">
        <v>0</v>
      </c>
      <c r="AZ119" s="169">
        <f>AM119+AP119+AS119</f>
        <v>23.1</v>
      </c>
      <c r="BA119" s="155">
        <v>7.7</v>
      </c>
      <c r="BB119" s="376">
        <v>0</v>
      </c>
      <c r="BC119" s="161">
        <v>0</v>
      </c>
      <c r="BD119" s="155">
        <v>7.7</v>
      </c>
      <c r="BE119" s="376">
        <v>0</v>
      </c>
      <c r="BF119" s="376">
        <v>0</v>
      </c>
      <c r="BG119" s="161">
        <v>0</v>
      </c>
      <c r="BH119" s="155">
        <v>20.7</v>
      </c>
      <c r="BI119" s="376">
        <v>0</v>
      </c>
      <c r="BJ119" s="161">
        <v>0</v>
      </c>
      <c r="BK119" s="237"/>
      <c r="BL119" s="109"/>
      <c r="BM119" s="121">
        <f>BA119+BD119+BH119</f>
        <v>36.1</v>
      </c>
      <c r="BN119" s="604"/>
      <c r="BO119" s="500"/>
    </row>
    <row r="120" spans="1:67" ht="42" customHeight="1" thickBot="1">
      <c r="A120" s="530"/>
      <c r="B120" s="497"/>
      <c r="C120" s="655"/>
      <c r="D120" s="324"/>
      <c r="E120" s="309" t="s">
        <v>96</v>
      </c>
      <c r="F120" s="156">
        <f>K120+N120+Q120+Y120+AB120+AE120+AM120+AP120+AS120+BA120+BD120+BH120</f>
        <v>0</v>
      </c>
      <c r="G120" s="157">
        <v>0</v>
      </c>
      <c r="H120" s="162">
        <v>0</v>
      </c>
      <c r="I120" s="382">
        <f>N120+Q120+T120+AB120+AE120+AH120+AP120+AS120+AV120+BD120+BG120+BK120</f>
        <v>0</v>
      </c>
      <c r="J120" s="173">
        <v>0</v>
      </c>
      <c r="K120" s="156">
        <v>0</v>
      </c>
      <c r="L120" s="157">
        <f>Q120+T120+W120+AE120+AH120+AK120+AS120+AV120+AY120+BG120+BJ120+BN120</f>
        <v>0</v>
      </c>
      <c r="M120" s="162">
        <v>0</v>
      </c>
      <c r="N120" s="156">
        <v>0</v>
      </c>
      <c r="O120" s="157">
        <f>T120+W120+Z120+AH120+AK120+AN120+AV120+AY120+BB120+BJ120+BM120+BQ120</f>
        <v>0</v>
      </c>
      <c r="P120" s="162">
        <v>0</v>
      </c>
      <c r="Q120" s="156">
        <v>0</v>
      </c>
      <c r="R120" s="157">
        <f>W120+Z120+AC120+AK120+AN120+AQ120+AY120+BB120+BE120+BM120+BP120+BT120</f>
        <v>0</v>
      </c>
      <c r="S120" s="162">
        <v>0</v>
      </c>
      <c r="T120" s="380">
        <v>0</v>
      </c>
      <c r="U120" s="376">
        <f>Z120+AC120+AF120+AN120+AQ120+AT120+BB120+BE120+BH120+BP120+BS120+BW120</f>
        <v>0</v>
      </c>
      <c r="V120" s="376">
        <v>0</v>
      </c>
      <c r="W120" s="376">
        <v>0</v>
      </c>
      <c r="X120" s="169">
        <f>N120+Q120</f>
        <v>0</v>
      </c>
      <c r="Y120" s="156">
        <v>0</v>
      </c>
      <c r="Z120" s="157">
        <v>0</v>
      </c>
      <c r="AA120" s="162">
        <f>AF120+AI120+AL120+AT120+AW120+AZ120+BH120+BK120+BN120+BV120+BY120+CC120</f>
        <v>0</v>
      </c>
      <c r="AB120" s="156">
        <v>0</v>
      </c>
      <c r="AC120" s="157">
        <v>0</v>
      </c>
      <c r="AD120" s="162">
        <f>AI120+AL120+AO120+AW120+AZ120+BC120+BK120+BN120+BQ120+BY120+CB120+CF120</f>
        <v>0</v>
      </c>
      <c r="AE120" s="156">
        <v>0</v>
      </c>
      <c r="AF120" s="157">
        <v>0</v>
      </c>
      <c r="AG120" s="162">
        <f>AL120+AO120+AR120+AZ120+BC120+BF120+BN120+BQ120+BT120+CB120+CE120+CI120</f>
        <v>0</v>
      </c>
      <c r="AH120" s="380">
        <v>0</v>
      </c>
      <c r="AI120" s="376">
        <v>0</v>
      </c>
      <c r="AJ120" s="376">
        <f>AO120+AR120+AU120+BC120+BF120+BI120+BQ120+BT120+BW120+CE120+CH120+CL120</f>
        <v>0</v>
      </c>
      <c r="AK120" s="376">
        <v>0</v>
      </c>
      <c r="AL120" s="169">
        <v>0</v>
      </c>
      <c r="AM120" s="156">
        <v>0</v>
      </c>
      <c r="AN120" s="157">
        <v>0</v>
      </c>
      <c r="AO120" s="162">
        <f>AT120+AW120+AZ120+BH120+BK120+BN120+BV120+BY120+CB120+CJ120+CM120+CQ120</f>
        <v>0</v>
      </c>
      <c r="AP120" s="156">
        <v>0</v>
      </c>
      <c r="AQ120" s="157">
        <v>0</v>
      </c>
      <c r="AR120" s="162">
        <f>AW120+AZ120+BC120+BK120+BN120+BQ120+BY120+CB120+CE120+CM120+CP120+CT120</f>
        <v>0</v>
      </c>
      <c r="AS120" s="156">
        <v>0</v>
      </c>
      <c r="AT120" s="157">
        <v>0</v>
      </c>
      <c r="AU120" s="162">
        <f>AZ120+BC120+BF120+BN120+BQ120+BT120+CB120+CE120+CH120+CP120+CS120+CW120</f>
        <v>0</v>
      </c>
      <c r="AV120" s="380">
        <f>BA120+BD120+BG120+BO120+BR120+BU120+CC120+CF120+CI120+CQ120+CT120+CX120</f>
        <v>0</v>
      </c>
      <c r="AW120" s="376">
        <v>0</v>
      </c>
      <c r="AX120" s="376">
        <v>0</v>
      </c>
      <c r="AY120" s="376">
        <f>BD120+BG120+BJ120+BR120+BU120+BX120+CF120+CI120+CL120+CT120+CW120+DA120</f>
        <v>0</v>
      </c>
      <c r="AZ120" s="169">
        <f>AM120+AP120+AS120</f>
        <v>0</v>
      </c>
      <c r="BA120" s="156">
        <v>0</v>
      </c>
      <c r="BB120" s="157">
        <f>BG120+BJ120+BM120+BU120+BX120+CA120+CI120+CL120+CO120+CW120+CZ120+DD120</f>
        <v>0</v>
      </c>
      <c r="BC120" s="162">
        <v>0</v>
      </c>
      <c r="BD120" s="156">
        <v>0</v>
      </c>
      <c r="BE120" s="157">
        <f>BJ120+BM120+BP120+BX120+CA120+CD120+CL120+CO120+CR120+CZ120+DC120+DG120</f>
        <v>0</v>
      </c>
      <c r="BF120" s="157">
        <v>0</v>
      </c>
      <c r="BG120" s="162">
        <v>0</v>
      </c>
      <c r="BH120" s="156">
        <f>BM120+BP120+BS120+CA120+CD120+CG120+CO120+CR120+CU120+DC120+DF120+DJ120</f>
        <v>0</v>
      </c>
      <c r="BI120" s="157">
        <v>0</v>
      </c>
      <c r="BJ120" s="162">
        <v>0</v>
      </c>
      <c r="BK120" s="237"/>
      <c r="BL120" s="109"/>
      <c r="BM120" s="121">
        <v>0</v>
      </c>
      <c r="BN120" s="605"/>
      <c r="BO120" s="501"/>
    </row>
    <row r="121" spans="1:67" ht="26.25" customHeight="1">
      <c r="A121" s="656" t="s">
        <v>43</v>
      </c>
      <c r="B121" s="659" t="s">
        <v>48</v>
      </c>
      <c r="C121" s="662" t="s">
        <v>101</v>
      </c>
      <c r="D121" s="511"/>
      <c r="E121" s="493" t="s">
        <v>135</v>
      </c>
      <c r="F121" s="482" t="s">
        <v>119</v>
      </c>
      <c r="G121" s="485" t="s">
        <v>119</v>
      </c>
      <c r="H121" s="479" t="s">
        <v>119</v>
      </c>
      <c r="I121" s="178"/>
      <c r="J121" s="175"/>
      <c r="K121" s="481" t="s">
        <v>119</v>
      </c>
      <c r="L121" s="484" t="s">
        <v>119</v>
      </c>
      <c r="M121" s="478" t="s">
        <v>119</v>
      </c>
      <c r="N121" s="481" t="s">
        <v>119</v>
      </c>
      <c r="O121" s="484" t="s">
        <v>119</v>
      </c>
      <c r="P121" s="478" t="s">
        <v>119</v>
      </c>
      <c r="Q121" s="481" t="s">
        <v>119</v>
      </c>
      <c r="R121" s="484" t="s">
        <v>119</v>
      </c>
      <c r="S121" s="478" t="s">
        <v>119</v>
      </c>
      <c r="T121" s="178" t="e">
        <f>#REF!+#REF!</f>
        <v>#REF!</v>
      </c>
      <c r="U121" s="143" t="e">
        <f>#REF!+#REF!</f>
        <v>#REF!</v>
      </c>
      <c r="V121" s="143" t="e">
        <f>#REF!+#REF!</f>
        <v>#REF!</v>
      </c>
      <c r="W121" s="143"/>
      <c r="X121" s="175">
        <v>0</v>
      </c>
      <c r="Y121" s="481" t="s">
        <v>119</v>
      </c>
      <c r="Z121" s="484" t="s">
        <v>119</v>
      </c>
      <c r="AA121" s="478" t="s">
        <v>119</v>
      </c>
      <c r="AB121" s="481" t="s">
        <v>119</v>
      </c>
      <c r="AC121" s="484" t="s">
        <v>119</v>
      </c>
      <c r="AD121" s="478" t="s">
        <v>119</v>
      </c>
      <c r="AE121" s="481" t="s">
        <v>119</v>
      </c>
      <c r="AF121" s="484" t="s">
        <v>119</v>
      </c>
      <c r="AG121" s="478" t="s">
        <v>119</v>
      </c>
      <c r="AH121" s="178" t="e">
        <f>#REF!+#REF!</f>
        <v>#REF!</v>
      </c>
      <c r="AI121" s="143" t="e">
        <f>#REF!+#REF!</f>
        <v>#REF!</v>
      </c>
      <c r="AJ121" s="143" t="e">
        <f>#REF!+#REF!</f>
        <v>#REF!</v>
      </c>
      <c r="AK121" s="143"/>
      <c r="AL121" s="175">
        <v>0</v>
      </c>
      <c r="AM121" s="481" t="s">
        <v>119</v>
      </c>
      <c r="AN121" s="484" t="s">
        <v>119</v>
      </c>
      <c r="AO121" s="478" t="s">
        <v>119</v>
      </c>
      <c r="AP121" s="481" t="s">
        <v>119</v>
      </c>
      <c r="AQ121" s="484" t="s">
        <v>119</v>
      </c>
      <c r="AR121" s="478" t="s">
        <v>119</v>
      </c>
      <c r="AS121" s="481" t="s">
        <v>119</v>
      </c>
      <c r="AT121" s="484" t="s">
        <v>119</v>
      </c>
      <c r="AU121" s="487" t="s">
        <v>119</v>
      </c>
      <c r="AV121" s="178" t="e">
        <f>#REF!+#REF!</f>
        <v>#REF!</v>
      </c>
      <c r="AW121" s="143" t="e">
        <f>#REF!+#REF!</f>
        <v>#REF!</v>
      </c>
      <c r="AX121" s="143" t="e">
        <f>#REF!+#REF!</f>
        <v>#REF!</v>
      </c>
      <c r="AY121" s="143"/>
      <c r="AZ121" s="175"/>
      <c r="BA121" s="481" t="s">
        <v>119</v>
      </c>
      <c r="BB121" s="484" t="s">
        <v>119</v>
      </c>
      <c r="BC121" s="478" t="s">
        <v>119</v>
      </c>
      <c r="BD121" s="481" t="s">
        <v>119</v>
      </c>
      <c r="BE121" s="484" t="s">
        <v>119</v>
      </c>
      <c r="BF121" s="143" t="e">
        <f>#REF!+#REF!</f>
        <v>#REF!</v>
      </c>
      <c r="BG121" s="478" t="s">
        <v>119</v>
      </c>
      <c r="BH121" s="481" t="s">
        <v>119</v>
      </c>
      <c r="BI121" s="484" t="s">
        <v>119</v>
      </c>
      <c r="BJ121" s="478" t="s">
        <v>119</v>
      </c>
      <c r="BK121" s="110" t="e">
        <f>AW121+BB121+BE121+BI121</f>
        <v>#REF!</v>
      </c>
      <c r="BL121" s="110"/>
      <c r="BM121" s="122"/>
      <c r="BN121" s="675"/>
      <c r="BO121" s="621"/>
    </row>
    <row r="122" spans="1:67" ht="12.75" customHeight="1">
      <c r="A122" s="657"/>
      <c r="B122" s="660"/>
      <c r="C122" s="663"/>
      <c r="D122" s="512"/>
      <c r="E122" s="494"/>
      <c r="F122" s="482"/>
      <c r="G122" s="485"/>
      <c r="H122" s="479"/>
      <c r="I122" s="179"/>
      <c r="J122" s="176"/>
      <c r="K122" s="482"/>
      <c r="L122" s="485"/>
      <c r="M122" s="479"/>
      <c r="N122" s="482"/>
      <c r="O122" s="485"/>
      <c r="P122" s="479"/>
      <c r="Q122" s="482"/>
      <c r="R122" s="485"/>
      <c r="S122" s="479"/>
      <c r="T122" s="179" t="e">
        <f>#REF!+#REF!</f>
        <v>#REF!</v>
      </c>
      <c r="U122" s="47" t="e">
        <f>#REF!+#REF!</f>
        <v>#REF!</v>
      </c>
      <c r="V122" s="47" t="e">
        <f>#REF!+#REF!</f>
        <v>#REF!</v>
      </c>
      <c r="W122" s="47"/>
      <c r="X122" s="176">
        <v>0</v>
      </c>
      <c r="Y122" s="482"/>
      <c r="Z122" s="485"/>
      <c r="AA122" s="479"/>
      <c r="AB122" s="482"/>
      <c r="AC122" s="485"/>
      <c r="AD122" s="479"/>
      <c r="AE122" s="482"/>
      <c r="AF122" s="485"/>
      <c r="AG122" s="479"/>
      <c r="AH122" s="179" t="e">
        <f>#REF!+#REF!</f>
        <v>#REF!</v>
      </c>
      <c r="AI122" s="47" t="e">
        <f>#REF!+#REF!</f>
        <v>#REF!</v>
      </c>
      <c r="AJ122" s="47" t="e">
        <f>#REF!+#REF!</f>
        <v>#REF!</v>
      </c>
      <c r="AK122" s="47"/>
      <c r="AL122" s="176">
        <v>0</v>
      </c>
      <c r="AM122" s="482"/>
      <c r="AN122" s="485"/>
      <c r="AO122" s="479"/>
      <c r="AP122" s="482"/>
      <c r="AQ122" s="485"/>
      <c r="AR122" s="479"/>
      <c r="AS122" s="482"/>
      <c r="AT122" s="485"/>
      <c r="AU122" s="488"/>
      <c r="AV122" s="179" t="e">
        <f>#REF!+#REF!</f>
        <v>#REF!</v>
      </c>
      <c r="AW122" s="47" t="e">
        <f>#REF!+#REF!</f>
        <v>#REF!</v>
      </c>
      <c r="AX122" s="47" t="e">
        <f>#REF!+#REF!</f>
        <v>#REF!</v>
      </c>
      <c r="AY122" s="47"/>
      <c r="AZ122" s="176"/>
      <c r="BA122" s="482"/>
      <c r="BB122" s="485"/>
      <c r="BC122" s="479"/>
      <c r="BD122" s="482"/>
      <c r="BE122" s="485"/>
      <c r="BF122" s="47" t="e">
        <f>#REF!+#REF!</f>
        <v>#REF!</v>
      </c>
      <c r="BG122" s="479"/>
      <c r="BH122" s="482"/>
      <c r="BI122" s="485"/>
      <c r="BJ122" s="479"/>
      <c r="BK122" s="111" t="e">
        <f>#REF!+#REF!</f>
        <v>#REF!</v>
      </c>
      <c r="BL122" s="111"/>
      <c r="BM122" s="123"/>
      <c r="BN122" s="676"/>
      <c r="BO122" s="622"/>
    </row>
    <row r="123" spans="1:67" ht="13.5" thickBot="1">
      <c r="A123" s="658"/>
      <c r="B123" s="661"/>
      <c r="C123" s="664"/>
      <c r="D123" s="513"/>
      <c r="E123" s="498"/>
      <c r="F123" s="483"/>
      <c r="G123" s="486"/>
      <c r="H123" s="480"/>
      <c r="I123" s="182"/>
      <c r="J123" s="183"/>
      <c r="K123" s="483"/>
      <c r="L123" s="486"/>
      <c r="M123" s="480"/>
      <c r="N123" s="483"/>
      <c r="O123" s="486"/>
      <c r="P123" s="480"/>
      <c r="Q123" s="483"/>
      <c r="R123" s="486"/>
      <c r="S123" s="480"/>
      <c r="T123" s="182" t="e">
        <f>#REF!</f>
        <v>#REF!</v>
      </c>
      <c r="U123" s="140" t="e">
        <f>#REF!</f>
        <v>#REF!</v>
      </c>
      <c r="V123" s="140" t="e">
        <f>#REF!</f>
        <v>#REF!</v>
      </c>
      <c r="W123" s="140"/>
      <c r="X123" s="183">
        <v>0</v>
      </c>
      <c r="Y123" s="483"/>
      <c r="Z123" s="486"/>
      <c r="AA123" s="480"/>
      <c r="AB123" s="483"/>
      <c r="AC123" s="486"/>
      <c r="AD123" s="480"/>
      <c r="AE123" s="483"/>
      <c r="AF123" s="486"/>
      <c r="AG123" s="480"/>
      <c r="AH123" s="182" t="e">
        <f>#REF!</f>
        <v>#REF!</v>
      </c>
      <c r="AI123" s="140" t="e">
        <f>#REF!</f>
        <v>#REF!</v>
      </c>
      <c r="AJ123" s="140" t="e">
        <f>#REF!</f>
        <v>#REF!</v>
      </c>
      <c r="AK123" s="140"/>
      <c r="AL123" s="183">
        <v>0</v>
      </c>
      <c r="AM123" s="483"/>
      <c r="AN123" s="486"/>
      <c r="AO123" s="480"/>
      <c r="AP123" s="483"/>
      <c r="AQ123" s="486"/>
      <c r="AR123" s="480"/>
      <c r="AS123" s="483"/>
      <c r="AT123" s="486"/>
      <c r="AU123" s="489"/>
      <c r="AV123" s="182" t="e">
        <f>#REF!</f>
        <v>#REF!</v>
      </c>
      <c r="AW123" s="140" t="e">
        <f>#REF!</f>
        <v>#REF!</v>
      </c>
      <c r="AX123" s="140" t="e">
        <f>#REF!</f>
        <v>#REF!</v>
      </c>
      <c r="AY123" s="140"/>
      <c r="AZ123" s="183"/>
      <c r="BA123" s="483"/>
      <c r="BB123" s="486"/>
      <c r="BC123" s="480"/>
      <c r="BD123" s="483"/>
      <c r="BE123" s="486"/>
      <c r="BF123" s="140" t="e">
        <f>#REF!</f>
        <v>#REF!</v>
      </c>
      <c r="BG123" s="480"/>
      <c r="BH123" s="483"/>
      <c r="BI123" s="486"/>
      <c r="BJ123" s="480"/>
      <c r="BK123" s="110"/>
      <c r="BL123" s="110"/>
      <c r="BM123" s="122"/>
      <c r="BN123" s="677"/>
      <c r="BO123" s="623"/>
    </row>
    <row r="124" spans="1:67" ht="52.5" customHeight="1" thickBot="1">
      <c r="A124" s="267" t="s">
        <v>68</v>
      </c>
      <c r="B124" s="268" t="s">
        <v>81</v>
      </c>
      <c r="C124" s="216" t="s">
        <v>101</v>
      </c>
      <c r="D124" s="231" t="s">
        <v>73</v>
      </c>
      <c r="E124" s="217" t="s">
        <v>135</v>
      </c>
      <c r="F124" s="163" t="s">
        <v>32</v>
      </c>
      <c r="G124" s="164" t="s">
        <v>32</v>
      </c>
      <c r="H124" s="171" t="s">
        <v>32</v>
      </c>
      <c r="I124" s="170"/>
      <c r="J124" s="174"/>
      <c r="K124" s="180" t="s">
        <v>32</v>
      </c>
      <c r="L124" s="164" t="s">
        <v>32</v>
      </c>
      <c r="M124" s="181" t="s">
        <v>32</v>
      </c>
      <c r="N124" s="180" t="s">
        <v>32</v>
      </c>
      <c r="O124" s="164" t="s">
        <v>32</v>
      </c>
      <c r="P124" s="181" t="s">
        <v>32</v>
      </c>
      <c r="Q124" s="180" t="s">
        <v>32</v>
      </c>
      <c r="R124" s="164" t="s">
        <v>32</v>
      </c>
      <c r="S124" s="181" t="s">
        <v>32</v>
      </c>
      <c r="T124" s="177"/>
      <c r="U124" s="164"/>
      <c r="V124" s="164"/>
      <c r="W124" s="164"/>
      <c r="X124" s="228"/>
      <c r="Y124" s="163" t="s">
        <v>32</v>
      </c>
      <c r="Z124" s="166" t="s">
        <v>32</v>
      </c>
      <c r="AA124" s="168" t="s">
        <v>32</v>
      </c>
      <c r="AB124" s="163" t="s">
        <v>32</v>
      </c>
      <c r="AC124" s="166" t="s">
        <v>32</v>
      </c>
      <c r="AD124" s="168" t="s">
        <v>32</v>
      </c>
      <c r="AE124" s="163" t="s">
        <v>32</v>
      </c>
      <c r="AF124" s="166" t="s">
        <v>32</v>
      </c>
      <c r="AG124" s="168" t="s">
        <v>32</v>
      </c>
      <c r="AH124" s="177"/>
      <c r="AI124" s="165"/>
      <c r="AJ124" s="165"/>
      <c r="AK124" s="165"/>
      <c r="AL124" s="174"/>
      <c r="AM124" s="163" t="s">
        <v>32</v>
      </c>
      <c r="AN124" s="166" t="s">
        <v>32</v>
      </c>
      <c r="AO124" s="168" t="s">
        <v>32</v>
      </c>
      <c r="AP124" s="163" t="s">
        <v>32</v>
      </c>
      <c r="AQ124" s="166" t="s">
        <v>32</v>
      </c>
      <c r="AR124" s="168" t="s">
        <v>32</v>
      </c>
      <c r="AS124" s="163" t="s">
        <v>32</v>
      </c>
      <c r="AT124" s="166" t="s">
        <v>32</v>
      </c>
      <c r="AU124" s="168" t="s">
        <v>32</v>
      </c>
      <c r="AV124" s="177"/>
      <c r="AW124" s="165"/>
      <c r="AX124" s="165"/>
      <c r="AY124" s="165"/>
      <c r="AZ124" s="174"/>
      <c r="BA124" s="163" t="s">
        <v>32</v>
      </c>
      <c r="BB124" s="166" t="s">
        <v>32</v>
      </c>
      <c r="BC124" s="168" t="s">
        <v>32</v>
      </c>
      <c r="BD124" s="163" t="s">
        <v>32</v>
      </c>
      <c r="BE124" s="166" t="s">
        <v>32</v>
      </c>
      <c r="BF124" s="167"/>
      <c r="BG124" s="168" t="s">
        <v>32</v>
      </c>
      <c r="BH124" s="163" t="s">
        <v>32</v>
      </c>
      <c r="BI124" s="166" t="s">
        <v>32</v>
      </c>
      <c r="BJ124" s="168" t="s">
        <v>32</v>
      </c>
      <c r="BK124" s="112"/>
      <c r="BL124" s="112"/>
      <c r="BM124" s="124"/>
      <c r="BN124" s="454"/>
      <c r="BO124" s="455"/>
    </row>
    <row r="125" spans="1:67" ht="99" customHeight="1" thickBot="1">
      <c r="A125" s="265" t="s">
        <v>69</v>
      </c>
      <c r="B125" s="269" t="s">
        <v>82</v>
      </c>
      <c r="C125" s="230" t="s">
        <v>78</v>
      </c>
      <c r="D125" s="232" t="s">
        <v>74</v>
      </c>
      <c r="E125" s="233" t="s">
        <v>135</v>
      </c>
      <c r="F125" s="206" t="s">
        <v>32</v>
      </c>
      <c r="G125" s="207" t="s">
        <v>32</v>
      </c>
      <c r="H125" s="208" t="s">
        <v>32</v>
      </c>
      <c r="I125" s="209"/>
      <c r="J125" s="210"/>
      <c r="K125" s="206" t="s">
        <v>32</v>
      </c>
      <c r="L125" s="211" t="s">
        <v>32</v>
      </c>
      <c r="M125" s="212" t="s">
        <v>32</v>
      </c>
      <c r="N125" s="206" t="s">
        <v>32</v>
      </c>
      <c r="O125" s="211" t="s">
        <v>32</v>
      </c>
      <c r="P125" s="212" t="s">
        <v>32</v>
      </c>
      <c r="Q125" s="206" t="s">
        <v>32</v>
      </c>
      <c r="R125" s="211" t="s">
        <v>32</v>
      </c>
      <c r="S125" s="212" t="s">
        <v>32</v>
      </c>
      <c r="T125" s="253"/>
      <c r="U125" s="211"/>
      <c r="V125" s="211"/>
      <c r="W125" s="211"/>
      <c r="X125" s="254"/>
      <c r="Y125" s="206" t="s">
        <v>32</v>
      </c>
      <c r="Z125" s="207" t="s">
        <v>32</v>
      </c>
      <c r="AA125" s="208" t="s">
        <v>32</v>
      </c>
      <c r="AB125" s="255" t="s">
        <v>32</v>
      </c>
      <c r="AC125" s="207" t="s">
        <v>32</v>
      </c>
      <c r="AD125" s="208" t="s">
        <v>32</v>
      </c>
      <c r="AE125" s="255" t="s">
        <v>32</v>
      </c>
      <c r="AF125" s="207" t="s">
        <v>32</v>
      </c>
      <c r="AG125" s="208" t="s">
        <v>32</v>
      </c>
      <c r="AH125" s="253"/>
      <c r="AI125" s="256"/>
      <c r="AJ125" s="256"/>
      <c r="AK125" s="256"/>
      <c r="AL125" s="257"/>
      <c r="AM125" s="255" t="s">
        <v>32</v>
      </c>
      <c r="AN125" s="207" t="s">
        <v>32</v>
      </c>
      <c r="AO125" s="208" t="s">
        <v>32</v>
      </c>
      <c r="AP125" s="255" t="s">
        <v>32</v>
      </c>
      <c r="AQ125" s="207" t="s">
        <v>32</v>
      </c>
      <c r="AR125" s="208" t="s">
        <v>32</v>
      </c>
      <c r="AS125" s="255" t="s">
        <v>32</v>
      </c>
      <c r="AT125" s="207" t="s">
        <v>32</v>
      </c>
      <c r="AU125" s="208" t="s">
        <v>32</v>
      </c>
      <c r="AV125" s="253"/>
      <c r="AW125" s="256"/>
      <c r="AX125" s="256"/>
      <c r="AY125" s="256"/>
      <c r="AZ125" s="257"/>
      <c r="BA125" s="255" t="s">
        <v>32</v>
      </c>
      <c r="BB125" s="207" t="s">
        <v>32</v>
      </c>
      <c r="BC125" s="208" t="s">
        <v>32</v>
      </c>
      <c r="BD125" s="255" t="s">
        <v>32</v>
      </c>
      <c r="BE125" s="207" t="s">
        <v>32</v>
      </c>
      <c r="BF125" s="258"/>
      <c r="BG125" s="208" t="s">
        <v>32</v>
      </c>
      <c r="BH125" s="255" t="s">
        <v>32</v>
      </c>
      <c r="BI125" s="207" t="s">
        <v>32</v>
      </c>
      <c r="BJ125" s="208" t="s">
        <v>32</v>
      </c>
      <c r="BK125" s="112"/>
      <c r="BL125" s="112"/>
      <c r="BM125" s="124"/>
      <c r="BN125" s="456"/>
      <c r="BO125" s="457"/>
    </row>
    <row r="126" spans="1:67">
      <c r="A126" s="635" t="s">
        <v>41</v>
      </c>
      <c r="B126" s="636"/>
      <c r="C126" s="636"/>
      <c r="D126" s="637"/>
      <c r="E126" s="270" t="s">
        <v>38</v>
      </c>
      <c r="F126" s="271">
        <f>F15</f>
        <v>280785.60000000003</v>
      </c>
      <c r="G126" s="272">
        <f t="shared" ref="G126:BM126" si="30">G15</f>
        <v>188255.5</v>
      </c>
      <c r="H126" s="273">
        <f t="shared" si="30"/>
        <v>67.045995236222936</v>
      </c>
      <c r="I126" s="274">
        <f t="shared" si="30"/>
        <v>1361.5</v>
      </c>
      <c r="J126" s="275">
        <f t="shared" si="30"/>
        <v>62.144693352919568</v>
      </c>
      <c r="K126" s="271">
        <f t="shared" si="30"/>
        <v>622.4</v>
      </c>
      <c r="L126" s="272">
        <f t="shared" si="30"/>
        <v>406.8</v>
      </c>
      <c r="M126" s="273">
        <f t="shared" si="30"/>
        <v>65.359897172236501</v>
      </c>
      <c r="N126" s="271">
        <f t="shared" si="30"/>
        <v>25772.999999999996</v>
      </c>
      <c r="O126" s="272">
        <f t="shared" si="30"/>
        <v>24067.799999999996</v>
      </c>
      <c r="P126" s="273">
        <f t="shared" si="30"/>
        <v>94.489505877179894</v>
      </c>
      <c r="Q126" s="271">
        <f t="shared" si="30"/>
        <v>26963.4</v>
      </c>
      <c r="R126" s="272">
        <f t="shared" si="30"/>
        <v>23080.6</v>
      </c>
      <c r="S126" s="273">
        <f t="shared" si="30"/>
        <v>85.599738905330923</v>
      </c>
      <c r="T126" s="274">
        <f t="shared" si="30"/>
        <v>0</v>
      </c>
      <c r="U126" s="272">
        <f t="shared" si="30"/>
        <v>0</v>
      </c>
      <c r="V126" s="272">
        <f t="shared" si="30"/>
        <v>0</v>
      </c>
      <c r="W126" s="272">
        <f t="shared" si="30"/>
        <v>0</v>
      </c>
      <c r="X126" s="275">
        <f t="shared" si="30"/>
        <v>53358.799999999996</v>
      </c>
      <c r="Y126" s="271">
        <f t="shared" si="30"/>
        <v>21826.7</v>
      </c>
      <c r="Z126" s="272">
        <f t="shared" si="30"/>
        <v>21158.399999999998</v>
      </c>
      <c r="AA126" s="273">
        <f t="shared" si="30"/>
        <v>680.30587154419152</v>
      </c>
      <c r="AB126" s="274">
        <f t="shared" si="30"/>
        <v>15747.3</v>
      </c>
      <c r="AC126" s="272">
        <f t="shared" si="30"/>
        <v>15734.2</v>
      </c>
      <c r="AD126" s="275">
        <f t="shared" si="30"/>
        <v>734.60365128842523</v>
      </c>
      <c r="AE126" s="271">
        <f t="shared" si="30"/>
        <v>20606.3</v>
      </c>
      <c r="AF126" s="272">
        <f t="shared" si="30"/>
        <v>17599.5</v>
      </c>
      <c r="AG126" s="273">
        <f t="shared" si="30"/>
        <v>697.57792876236158</v>
      </c>
      <c r="AH126" s="274">
        <f t="shared" si="30"/>
        <v>0</v>
      </c>
      <c r="AI126" s="272">
        <f t="shared" si="30"/>
        <v>0</v>
      </c>
      <c r="AJ126" s="272">
        <f t="shared" si="30"/>
        <v>0</v>
      </c>
      <c r="AK126" s="272">
        <f t="shared" si="30"/>
        <v>0</v>
      </c>
      <c r="AL126" s="275">
        <f t="shared" si="30"/>
        <v>58180.3</v>
      </c>
      <c r="AM126" s="271">
        <f t="shared" si="30"/>
        <v>26431.8</v>
      </c>
      <c r="AN126" s="272">
        <f t="shared" si="30"/>
        <v>20286.800000000003</v>
      </c>
      <c r="AO126" s="273">
        <f t="shared" si="30"/>
        <v>76.751488737051602</v>
      </c>
      <c r="AP126" s="271">
        <f t="shared" si="30"/>
        <v>17992.600000000002</v>
      </c>
      <c r="AQ126" s="272">
        <f t="shared" si="30"/>
        <v>14972.100000000002</v>
      </c>
      <c r="AR126" s="273">
        <f t="shared" si="30"/>
        <v>83.21254293431744</v>
      </c>
      <c r="AS126" s="274">
        <f t="shared" si="30"/>
        <v>53729</v>
      </c>
      <c r="AT126" s="272">
        <f t="shared" si="30"/>
        <v>50949.3</v>
      </c>
      <c r="AU126" s="272">
        <f t="shared" si="30"/>
        <v>748.01632765892111</v>
      </c>
      <c r="AV126" s="272">
        <f t="shared" si="30"/>
        <v>0</v>
      </c>
      <c r="AW126" s="272">
        <f t="shared" si="30"/>
        <v>0</v>
      </c>
      <c r="AX126" s="272">
        <f t="shared" si="30"/>
        <v>0</v>
      </c>
      <c r="AY126" s="272">
        <f t="shared" si="30"/>
        <v>0</v>
      </c>
      <c r="AZ126" s="275">
        <f t="shared" si="30"/>
        <v>98153.4</v>
      </c>
      <c r="BA126" s="271">
        <f t="shared" si="30"/>
        <v>16553.7</v>
      </c>
      <c r="BB126" s="272">
        <f t="shared" si="30"/>
        <v>0</v>
      </c>
      <c r="BC126" s="273">
        <f t="shared" si="30"/>
        <v>0</v>
      </c>
      <c r="BD126" s="271">
        <f>BD15</f>
        <v>24718.600000000002</v>
      </c>
      <c r="BE126" s="272">
        <f t="shared" si="30"/>
        <v>0</v>
      </c>
      <c r="BF126" s="272">
        <f t="shared" si="30"/>
        <v>0</v>
      </c>
      <c r="BG126" s="273">
        <f t="shared" si="30"/>
        <v>0</v>
      </c>
      <c r="BH126" s="274">
        <f t="shared" si="30"/>
        <v>29820.799999999999</v>
      </c>
      <c r="BI126" s="272">
        <f t="shared" si="30"/>
        <v>0</v>
      </c>
      <c r="BJ126" s="273">
        <f t="shared" si="30"/>
        <v>0</v>
      </c>
      <c r="BK126" s="252">
        <f t="shared" si="30"/>
        <v>0</v>
      </c>
      <c r="BL126" s="87">
        <f t="shared" si="30"/>
        <v>70155.800000000017</v>
      </c>
      <c r="BM126" s="125">
        <f t="shared" si="30"/>
        <v>71093.100000000006</v>
      </c>
      <c r="BN126" s="669"/>
      <c r="BO126" s="672"/>
    </row>
    <row r="127" spans="1:67">
      <c r="A127" s="638"/>
      <c r="B127" s="639"/>
      <c r="C127" s="639"/>
      <c r="D127" s="640"/>
      <c r="E127" s="336" t="s">
        <v>95</v>
      </c>
      <c r="F127" s="337">
        <v>0</v>
      </c>
      <c r="G127" s="338">
        <v>0</v>
      </c>
      <c r="H127" s="339">
        <v>0</v>
      </c>
      <c r="I127" s="340"/>
      <c r="J127" s="341"/>
      <c r="K127" s="337">
        <v>0</v>
      </c>
      <c r="L127" s="338">
        <v>0</v>
      </c>
      <c r="M127" s="339">
        <v>0</v>
      </c>
      <c r="N127" s="337">
        <v>0</v>
      </c>
      <c r="O127" s="338">
        <v>0</v>
      </c>
      <c r="P127" s="339">
        <v>0</v>
      </c>
      <c r="Q127" s="337">
        <v>0</v>
      </c>
      <c r="R127" s="338">
        <v>0</v>
      </c>
      <c r="S127" s="339">
        <v>0</v>
      </c>
      <c r="T127" s="340"/>
      <c r="U127" s="338"/>
      <c r="V127" s="338"/>
      <c r="W127" s="338"/>
      <c r="X127" s="341"/>
      <c r="Y127" s="337">
        <v>0</v>
      </c>
      <c r="Z127" s="338">
        <v>0</v>
      </c>
      <c r="AA127" s="339">
        <v>0</v>
      </c>
      <c r="AB127" s="340">
        <v>0</v>
      </c>
      <c r="AC127" s="338">
        <v>0</v>
      </c>
      <c r="AD127" s="341">
        <v>0</v>
      </c>
      <c r="AE127" s="337">
        <v>0</v>
      </c>
      <c r="AF127" s="338">
        <v>0</v>
      </c>
      <c r="AG127" s="339">
        <v>0</v>
      </c>
      <c r="AH127" s="340"/>
      <c r="AI127" s="338"/>
      <c r="AJ127" s="338"/>
      <c r="AK127" s="338"/>
      <c r="AL127" s="341"/>
      <c r="AM127" s="337">
        <v>0</v>
      </c>
      <c r="AN127" s="338">
        <v>0</v>
      </c>
      <c r="AO127" s="339">
        <v>0</v>
      </c>
      <c r="AP127" s="337">
        <v>0</v>
      </c>
      <c r="AQ127" s="338">
        <v>0</v>
      </c>
      <c r="AR127" s="339">
        <v>0</v>
      </c>
      <c r="AS127" s="340">
        <v>0</v>
      </c>
      <c r="AT127" s="338">
        <v>0</v>
      </c>
      <c r="AU127" s="338">
        <v>0</v>
      </c>
      <c r="AV127" s="338"/>
      <c r="AW127" s="338"/>
      <c r="AX127" s="338"/>
      <c r="AY127" s="338"/>
      <c r="AZ127" s="341"/>
      <c r="BA127" s="337">
        <v>0</v>
      </c>
      <c r="BB127" s="338">
        <v>0</v>
      </c>
      <c r="BC127" s="339">
        <v>0</v>
      </c>
      <c r="BD127" s="337">
        <v>0</v>
      </c>
      <c r="BE127" s="338">
        <v>0</v>
      </c>
      <c r="BF127" s="338"/>
      <c r="BG127" s="339">
        <v>0</v>
      </c>
      <c r="BH127" s="340">
        <v>0</v>
      </c>
      <c r="BI127" s="338">
        <v>0</v>
      </c>
      <c r="BJ127" s="339">
        <v>0</v>
      </c>
      <c r="BK127" s="252"/>
      <c r="BL127" s="87"/>
      <c r="BM127" s="125"/>
      <c r="BN127" s="670"/>
      <c r="BO127" s="673"/>
    </row>
    <row r="128" spans="1:67" ht="16.5" customHeight="1">
      <c r="A128" s="641"/>
      <c r="B128" s="642"/>
      <c r="C128" s="642"/>
      <c r="D128" s="643"/>
      <c r="E128" s="276" t="s">
        <v>39</v>
      </c>
      <c r="F128" s="185">
        <f>F17</f>
        <v>33765.699999999997</v>
      </c>
      <c r="G128" s="113">
        <f t="shared" ref="G128:BM128" si="31">G17</f>
        <v>28651.8</v>
      </c>
      <c r="H128" s="126">
        <f t="shared" si="31"/>
        <v>84.854749050071533</v>
      </c>
      <c r="I128" s="184">
        <f t="shared" si="31"/>
        <v>1361.5</v>
      </c>
      <c r="J128" s="191">
        <f t="shared" si="31"/>
        <v>62.144693352919568</v>
      </c>
      <c r="K128" s="185">
        <f t="shared" si="31"/>
        <v>0</v>
      </c>
      <c r="L128" s="113">
        <f t="shared" si="31"/>
        <v>0</v>
      </c>
      <c r="M128" s="126">
        <f t="shared" si="31"/>
        <v>0</v>
      </c>
      <c r="N128" s="185">
        <f t="shared" si="31"/>
        <v>301.60000000000002</v>
      </c>
      <c r="O128" s="113">
        <f t="shared" si="31"/>
        <v>0</v>
      </c>
      <c r="P128" s="126">
        <f t="shared" si="31"/>
        <v>0</v>
      </c>
      <c r="Q128" s="185">
        <f t="shared" si="31"/>
        <v>301.60000000000002</v>
      </c>
      <c r="R128" s="113">
        <f t="shared" si="31"/>
        <v>115.8</v>
      </c>
      <c r="S128" s="126">
        <f t="shared" si="31"/>
        <v>38.395225464190979</v>
      </c>
      <c r="T128" s="184">
        <f t="shared" si="31"/>
        <v>0</v>
      </c>
      <c r="U128" s="113">
        <f t="shared" si="31"/>
        <v>0</v>
      </c>
      <c r="V128" s="113">
        <f t="shared" si="31"/>
        <v>0</v>
      </c>
      <c r="W128" s="113">
        <f t="shared" si="31"/>
        <v>0</v>
      </c>
      <c r="X128" s="191">
        <f t="shared" si="31"/>
        <v>603.20000000000005</v>
      </c>
      <c r="Y128" s="185">
        <f t="shared" si="31"/>
        <v>319.60000000000002</v>
      </c>
      <c r="Z128" s="113">
        <f t="shared" si="31"/>
        <v>323.5</v>
      </c>
      <c r="AA128" s="126">
        <f t="shared" si="31"/>
        <v>100</v>
      </c>
      <c r="AB128" s="184">
        <f t="shared" si="31"/>
        <v>319.60000000000002</v>
      </c>
      <c r="AC128" s="113">
        <f t="shared" si="31"/>
        <v>0</v>
      </c>
      <c r="AD128" s="191">
        <f t="shared" si="31"/>
        <v>0</v>
      </c>
      <c r="AE128" s="185">
        <f t="shared" si="31"/>
        <v>319.60000000000002</v>
      </c>
      <c r="AF128" s="113">
        <f t="shared" si="31"/>
        <v>26</v>
      </c>
      <c r="AG128" s="126">
        <f t="shared" si="31"/>
        <v>100</v>
      </c>
      <c r="AH128" s="184">
        <f t="shared" si="31"/>
        <v>0</v>
      </c>
      <c r="AI128" s="113">
        <f t="shared" si="31"/>
        <v>0</v>
      </c>
      <c r="AJ128" s="113">
        <f t="shared" si="31"/>
        <v>0</v>
      </c>
      <c r="AK128" s="113">
        <f t="shared" si="31"/>
        <v>0</v>
      </c>
      <c r="AL128" s="191">
        <f>Y128+AB128+AE128</f>
        <v>958.80000000000007</v>
      </c>
      <c r="AM128" s="185">
        <f t="shared" si="31"/>
        <v>364.1</v>
      </c>
      <c r="AN128" s="113">
        <f t="shared" si="31"/>
        <v>249.3</v>
      </c>
      <c r="AO128" s="126">
        <f t="shared" si="31"/>
        <v>68.470200494369678</v>
      </c>
      <c r="AP128" s="185">
        <f t="shared" si="31"/>
        <v>364.1</v>
      </c>
      <c r="AQ128" s="113">
        <f t="shared" si="31"/>
        <v>397.79999999999995</v>
      </c>
      <c r="AR128" s="126">
        <f t="shared" si="31"/>
        <v>100</v>
      </c>
      <c r="AS128" s="184">
        <f t="shared" si="31"/>
        <v>29209.699999999997</v>
      </c>
      <c r="AT128" s="113">
        <f t="shared" si="31"/>
        <v>27539.399999999998</v>
      </c>
      <c r="AU128" s="113">
        <f t="shared" si="31"/>
        <v>222.1554175691241</v>
      </c>
      <c r="AV128" s="113">
        <f t="shared" si="31"/>
        <v>0</v>
      </c>
      <c r="AW128" s="113">
        <f t="shared" si="31"/>
        <v>0</v>
      </c>
      <c r="AX128" s="113">
        <f t="shared" si="31"/>
        <v>0</v>
      </c>
      <c r="AY128" s="113">
        <f t="shared" si="31"/>
        <v>0</v>
      </c>
      <c r="AZ128" s="191">
        <f>AM128+AP128+AS128</f>
        <v>29937.899999999998</v>
      </c>
      <c r="BA128" s="185">
        <f t="shared" si="31"/>
        <v>283.5</v>
      </c>
      <c r="BB128" s="113">
        <f t="shared" si="31"/>
        <v>0</v>
      </c>
      <c r="BC128" s="126">
        <f t="shared" si="31"/>
        <v>0</v>
      </c>
      <c r="BD128" s="185">
        <f t="shared" si="31"/>
        <v>1666.4</v>
      </c>
      <c r="BE128" s="113">
        <f t="shared" si="31"/>
        <v>0</v>
      </c>
      <c r="BF128" s="113">
        <f t="shared" si="31"/>
        <v>0</v>
      </c>
      <c r="BG128" s="126">
        <f t="shared" si="31"/>
        <v>0</v>
      </c>
      <c r="BH128" s="184">
        <f t="shared" si="31"/>
        <v>315.90000000000003</v>
      </c>
      <c r="BI128" s="113">
        <f t="shared" si="31"/>
        <v>0</v>
      </c>
      <c r="BJ128" s="126">
        <f t="shared" si="31"/>
        <v>0</v>
      </c>
      <c r="BK128" s="184">
        <f t="shared" si="31"/>
        <v>0</v>
      </c>
      <c r="BL128" s="113">
        <f t="shared" si="31"/>
        <v>2212</v>
      </c>
      <c r="BM128" s="126">
        <f t="shared" si="31"/>
        <v>2265.8000000000002</v>
      </c>
      <c r="BN128" s="670"/>
      <c r="BO128" s="673"/>
    </row>
    <row r="129" spans="1:67" ht="17.25" customHeight="1">
      <c r="A129" s="641"/>
      <c r="B129" s="642"/>
      <c r="C129" s="642"/>
      <c r="D129" s="643"/>
      <c r="E129" s="276" t="s">
        <v>18</v>
      </c>
      <c r="F129" s="185">
        <f>F18</f>
        <v>247019.90000000005</v>
      </c>
      <c r="G129" s="113">
        <f t="shared" ref="G129:BM129" si="32">G18</f>
        <v>159603.70000000001</v>
      </c>
      <c r="H129" s="126">
        <f t="shared" si="32"/>
        <v>64.611677034927141</v>
      </c>
      <c r="I129" s="184">
        <f t="shared" si="32"/>
        <v>0</v>
      </c>
      <c r="J129" s="191" t="e">
        <f t="shared" si="32"/>
        <v>#DIV/0!</v>
      </c>
      <c r="K129" s="185">
        <f>K18</f>
        <v>622.4</v>
      </c>
      <c r="L129" s="113">
        <f t="shared" si="32"/>
        <v>406.8</v>
      </c>
      <c r="M129" s="126">
        <f t="shared" si="32"/>
        <v>65.359897172236501</v>
      </c>
      <c r="N129" s="185">
        <f t="shared" si="32"/>
        <v>25471.399999999998</v>
      </c>
      <c r="O129" s="113">
        <f t="shared" si="32"/>
        <v>24067.799999999996</v>
      </c>
      <c r="P129" s="126">
        <f t="shared" si="32"/>
        <v>94.489505877179894</v>
      </c>
      <c r="Q129" s="185">
        <f t="shared" si="32"/>
        <v>26661.800000000003</v>
      </c>
      <c r="R129" s="113">
        <f t="shared" si="32"/>
        <v>22964.799999999999</v>
      </c>
      <c r="S129" s="126">
        <f t="shared" si="32"/>
        <v>86.133719403791176</v>
      </c>
      <c r="T129" s="184">
        <f t="shared" si="32"/>
        <v>0</v>
      </c>
      <c r="U129" s="113">
        <f t="shared" si="32"/>
        <v>0</v>
      </c>
      <c r="V129" s="113">
        <f t="shared" si="32"/>
        <v>0</v>
      </c>
      <c r="W129" s="113">
        <f t="shared" si="32"/>
        <v>0</v>
      </c>
      <c r="X129" s="191">
        <f t="shared" si="32"/>
        <v>52755.6</v>
      </c>
      <c r="Y129" s="185">
        <f t="shared" si="32"/>
        <v>21507.100000000002</v>
      </c>
      <c r="Z129" s="113">
        <f t="shared" si="32"/>
        <v>20834.899999999998</v>
      </c>
      <c r="AA129" s="126">
        <f t="shared" si="32"/>
        <v>580.30587154419152</v>
      </c>
      <c r="AB129" s="184">
        <f t="shared" si="32"/>
        <v>15427.7</v>
      </c>
      <c r="AC129" s="113">
        <f t="shared" si="32"/>
        <v>15734.2</v>
      </c>
      <c r="AD129" s="191">
        <f t="shared" si="32"/>
        <v>778.64510206562727</v>
      </c>
      <c r="AE129" s="185">
        <f t="shared" si="32"/>
        <v>20286.7</v>
      </c>
      <c r="AF129" s="113">
        <f t="shared" si="32"/>
        <v>17573.5</v>
      </c>
      <c r="AG129" s="126">
        <f t="shared" si="32"/>
        <v>681.99351317794594</v>
      </c>
      <c r="AH129" s="184">
        <f t="shared" si="32"/>
        <v>0</v>
      </c>
      <c r="AI129" s="113">
        <f t="shared" si="32"/>
        <v>0</v>
      </c>
      <c r="AJ129" s="113">
        <f t="shared" si="32"/>
        <v>0</v>
      </c>
      <c r="AK129" s="113">
        <f t="shared" si="32"/>
        <v>0</v>
      </c>
      <c r="AL129" s="191">
        <f>AL126-AL128</f>
        <v>57221.5</v>
      </c>
      <c r="AM129" s="185">
        <f t="shared" si="32"/>
        <v>26067.7</v>
      </c>
      <c r="AN129" s="113">
        <f t="shared" si="32"/>
        <v>20037.500000000004</v>
      </c>
      <c r="AO129" s="126">
        <f t="shared" si="32"/>
        <v>76.867157440050335</v>
      </c>
      <c r="AP129" s="185">
        <f t="shared" si="32"/>
        <v>17628.500000000004</v>
      </c>
      <c r="AQ129" s="113">
        <f t="shared" si="32"/>
        <v>14574.300000000001</v>
      </c>
      <c r="AR129" s="126">
        <f t="shared" si="32"/>
        <v>82.674646169554961</v>
      </c>
      <c r="AS129" s="184">
        <f t="shared" si="32"/>
        <v>24519.3</v>
      </c>
      <c r="AT129" s="113">
        <f t="shared" si="32"/>
        <v>23409.899999999998</v>
      </c>
      <c r="AU129" s="113">
        <f t="shared" si="32"/>
        <v>613.37456033232093</v>
      </c>
      <c r="AV129" s="113">
        <f t="shared" si="32"/>
        <v>0</v>
      </c>
      <c r="AW129" s="113">
        <f t="shared" si="32"/>
        <v>0</v>
      </c>
      <c r="AX129" s="113">
        <f t="shared" si="32"/>
        <v>0</v>
      </c>
      <c r="AY129" s="113">
        <f t="shared" si="32"/>
        <v>0</v>
      </c>
      <c r="AZ129" s="191">
        <f t="shared" si="32"/>
        <v>68215.5</v>
      </c>
      <c r="BA129" s="185">
        <f t="shared" si="32"/>
        <v>16270.199999999999</v>
      </c>
      <c r="BB129" s="113">
        <f t="shared" si="32"/>
        <v>0</v>
      </c>
      <c r="BC129" s="126">
        <f t="shared" si="32"/>
        <v>0</v>
      </c>
      <c r="BD129" s="185">
        <f t="shared" si="32"/>
        <v>23052.200000000004</v>
      </c>
      <c r="BE129" s="113">
        <f t="shared" si="32"/>
        <v>0</v>
      </c>
      <c r="BF129" s="113">
        <f t="shared" si="32"/>
        <v>0</v>
      </c>
      <c r="BG129" s="126">
        <f t="shared" si="32"/>
        <v>0</v>
      </c>
      <c r="BH129" s="184">
        <f t="shared" si="32"/>
        <v>29504.9</v>
      </c>
      <c r="BI129" s="113">
        <f t="shared" si="32"/>
        <v>0</v>
      </c>
      <c r="BJ129" s="126">
        <f t="shared" si="32"/>
        <v>0</v>
      </c>
      <c r="BK129" s="252">
        <f t="shared" si="32"/>
        <v>0</v>
      </c>
      <c r="BL129" s="87">
        <f t="shared" si="32"/>
        <v>67943.800000000017</v>
      </c>
      <c r="BM129" s="125">
        <f t="shared" si="32"/>
        <v>68827.300000000017</v>
      </c>
      <c r="BN129" s="670"/>
      <c r="BO129" s="673"/>
    </row>
    <row r="130" spans="1:67" ht="27.75" customHeight="1">
      <c r="A130" s="644"/>
      <c r="B130" s="645"/>
      <c r="C130" s="645"/>
      <c r="D130" s="646"/>
      <c r="E130" s="328" t="s">
        <v>96</v>
      </c>
      <c r="F130" s="329">
        <v>0</v>
      </c>
      <c r="G130" s="330">
        <v>0</v>
      </c>
      <c r="H130" s="331">
        <v>0</v>
      </c>
      <c r="I130" s="332"/>
      <c r="J130" s="333"/>
      <c r="K130" s="329">
        <v>0</v>
      </c>
      <c r="L130" s="330">
        <v>0</v>
      </c>
      <c r="M130" s="331">
        <v>0</v>
      </c>
      <c r="N130" s="329">
        <v>0</v>
      </c>
      <c r="O130" s="330">
        <v>0</v>
      </c>
      <c r="P130" s="331">
        <v>0</v>
      </c>
      <c r="Q130" s="329">
        <v>0</v>
      </c>
      <c r="R130" s="330">
        <v>0</v>
      </c>
      <c r="S130" s="331">
        <v>0</v>
      </c>
      <c r="T130" s="332"/>
      <c r="U130" s="330"/>
      <c r="V130" s="330"/>
      <c r="W130" s="330"/>
      <c r="X130" s="333"/>
      <c r="Y130" s="329">
        <v>0</v>
      </c>
      <c r="Z130" s="330">
        <v>0</v>
      </c>
      <c r="AA130" s="331">
        <v>0</v>
      </c>
      <c r="AB130" s="332">
        <v>0</v>
      </c>
      <c r="AC130" s="330">
        <v>0</v>
      </c>
      <c r="AD130" s="333">
        <v>0</v>
      </c>
      <c r="AE130" s="329">
        <v>0</v>
      </c>
      <c r="AF130" s="330">
        <v>0</v>
      </c>
      <c r="AG130" s="331">
        <v>0</v>
      </c>
      <c r="AH130" s="332"/>
      <c r="AI130" s="330"/>
      <c r="AJ130" s="330"/>
      <c r="AK130" s="330"/>
      <c r="AL130" s="333">
        <f>Y129+AB129+AE129</f>
        <v>57221.5</v>
      </c>
      <c r="AM130" s="329">
        <v>0</v>
      </c>
      <c r="AN130" s="330">
        <v>0</v>
      </c>
      <c r="AO130" s="331">
        <v>0</v>
      </c>
      <c r="AP130" s="329">
        <v>0</v>
      </c>
      <c r="AQ130" s="330">
        <v>0</v>
      </c>
      <c r="AR130" s="331">
        <v>0</v>
      </c>
      <c r="AS130" s="332">
        <v>0</v>
      </c>
      <c r="AT130" s="330">
        <v>0</v>
      </c>
      <c r="AU130" s="330">
        <v>0</v>
      </c>
      <c r="AV130" s="330"/>
      <c r="AW130" s="330"/>
      <c r="AX130" s="330"/>
      <c r="AY130" s="330"/>
      <c r="AZ130" s="333"/>
      <c r="BA130" s="329">
        <v>0</v>
      </c>
      <c r="BB130" s="330">
        <v>0</v>
      </c>
      <c r="BC130" s="331">
        <v>0</v>
      </c>
      <c r="BD130" s="329">
        <v>0</v>
      </c>
      <c r="BE130" s="330">
        <v>0</v>
      </c>
      <c r="BF130" s="330"/>
      <c r="BG130" s="331">
        <v>0</v>
      </c>
      <c r="BH130" s="332">
        <v>0</v>
      </c>
      <c r="BI130" s="330">
        <v>0</v>
      </c>
      <c r="BJ130" s="331">
        <v>0</v>
      </c>
      <c r="BK130" s="334"/>
      <c r="BL130" s="334"/>
      <c r="BM130" s="335"/>
      <c r="BN130" s="670"/>
      <c r="BO130" s="673"/>
    </row>
    <row r="131" spans="1:67" ht="24" customHeight="1" thickBot="1">
      <c r="A131" s="647"/>
      <c r="B131" s="648"/>
      <c r="C131" s="648"/>
      <c r="D131" s="649"/>
      <c r="E131" s="277" t="s">
        <v>53</v>
      </c>
      <c r="F131" s="278">
        <f>F20</f>
        <v>7060.9</v>
      </c>
      <c r="G131" s="279">
        <f t="shared" ref="G131:BL131" si="33">G20</f>
        <v>1609</v>
      </c>
      <c r="H131" s="280">
        <f t="shared" si="33"/>
        <v>22.787463354529876</v>
      </c>
      <c r="I131" s="281">
        <f t="shared" si="33"/>
        <v>0</v>
      </c>
      <c r="J131" s="282">
        <f t="shared" si="33"/>
        <v>0</v>
      </c>
      <c r="K131" s="278">
        <f t="shared" si="33"/>
        <v>0</v>
      </c>
      <c r="L131" s="279">
        <f t="shared" si="33"/>
        <v>0</v>
      </c>
      <c r="M131" s="280">
        <f t="shared" si="33"/>
        <v>0</v>
      </c>
      <c r="N131" s="278">
        <f t="shared" si="33"/>
        <v>0</v>
      </c>
      <c r="O131" s="279">
        <f t="shared" si="33"/>
        <v>0</v>
      </c>
      <c r="P131" s="280">
        <f t="shared" si="33"/>
        <v>0</v>
      </c>
      <c r="Q131" s="278">
        <f t="shared" si="33"/>
        <v>540</v>
      </c>
      <c r="R131" s="279">
        <f t="shared" si="33"/>
        <v>390.4</v>
      </c>
      <c r="S131" s="280">
        <f t="shared" si="33"/>
        <v>72.296296296296291</v>
      </c>
      <c r="T131" s="281">
        <f t="shared" si="33"/>
        <v>0</v>
      </c>
      <c r="U131" s="279">
        <f t="shared" si="33"/>
        <v>0</v>
      </c>
      <c r="V131" s="279">
        <f t="shared" si="33"/>
        <v>0</v>
      </c>
      <c r="W131" s="279">
        <f t="shared" si="33"/>
        <v>0</v>
      </c>
      <c r="X131" s="282">
        <f t="shared" si="33"/>
        <v>540</v>
      </c>
      <c r="Y131" s="278">
        <f t="shared" si="33"/>
        <v>1974.3</v>
      </c>
      <c r="Z131" s="279">
        <f t="shared" si="33"/>
        <v>0</v>
      </c>
      <c r="AA131" s="280">
        <f t="shared" si="33"/>
        <v>0</v>
      </c>
      <c r="AB131" s="281">
        <f t="shared" si="33"/>
        <v>0</v>
      </c>
      <c r="AC131" s="279">
        <f t="shared" si="33"/>
        <v>149.6</v>
      </c>
      <c r="AD131" s="282">
        <f t="shared" si="33"/>
        <v>100</v>
      </c>
      <c r="AE131" s="278">
        <f t="shared" si="33"/>
        <v>0</v>
      </c>
      <c r="AF131" s="279">
        <f t="shared" si="33"/>
        <v>954</v>
      </c>
      <c r="AG131" s="280">
        <f t="shared" si="33"/>
        <v>100</v>
      </c>
      <c r="AH131" s="281">
        <f t="shared" si="33"/>
        <v>0</v>
      </c>
      <c r="AI131" s="279">
        <f t="shared" si="33"/>
        <v>0</v>
      </c>
      <c r="AJ131" s="279">
        <f t="shared" si="33"/>
        <v>0</v>
      </c>
      <c r="AK131" s="279">
        <f t="shared" si="33"/>
        <v>0</v>
      </c>
      <c r="AL131" s="282">
        <f t="shared" si="33"/>
        <v>1974.3</v>
      </c>
      <c r="AM131" s="278">
        <f t="shared" si="33"/>
        <v>0</v>
      </c>
      <c r="AN131" s="279">
        <f t="shared" si="33"/>
        <v>0</v>
      </c>
      <c r="AO131" s="280">
        <f t="shared" si="33"/>
        <v>0</v>
      </c>
      <c r="AP131" s="278">
        <f t="shared" si="33"/>
        <v>0</v>
      </c>
      <c r="AQ131" s="279">
        <f t="shared" si="33"/>
        <v>115</v>
      </c>
      <c r="AR131" s="280">
        <f t="shared" si="33"/>
        <v>100</v>
      </c>
      <c r="AS131" s="281">
        <f t="shared" si="33"/>
        <v>0</v>
      </c>
      <c r="AT131" s="279">
        <f t="shared" si="33"/>
        <v>0</v>
      </c>
      <c r="AU131" s="279">
        <f t="shared" si="33"/>
        <v>0</v>
      </c>
      <c r="AV131" s="279">
        <f t="shared" si="33"/>
        <v>0</v>
      </c>
      <c r="AW131" s="279">
        <f t="shared" si="33"/>
        <v>0</v>
      </c>
      <c r="AX131" s="279">
        <f t="shared" si="33"/>
        <v>0</v>
      </c>
      <c r="AY131" s="279">
        <f t="shared" si="33"/>
        <v>0</v>
      </c>
      <c r="AZ131" s="282">
        <f t="shared" si="33"/>
        <v>0</v>
      </c>
      <c r="BA131" s="278">
        <f t="shared" si="33"/>
        <v>4546.6000000000004</v>
      </c>
      <c r="BB131" s="279">
        <f t="shared" si="33"/>
        <v>0</v>
      </c>
      <c r="BC131" s="280">
        <f t="shared" si="33"/>
        <v>0</v>
      </c>
      <c r="BD131" s="278">
        <f t="shared" si="33"/>
        <v>0</v>
      </c>
      <c r="BE131" s="279">
        <f t="shared" si="33"/>
        <v>0</v>
      </c>
      <c r="BF131" s="279">
        <f t="shared" si="33"/>
        <v>0</v>
      </c>
      <c r="BG131" s="280">
        <f t="shared" si="33"/>
        <v>0</v>
      </c>
      <c r="BH131" s="281">
        <f t="shared" si="33"/>
        <v>0</v>
      </c>
      <c r="BI131" s="279">
        <f t="shared" si="33"/>
        <v>0</v>
      </c>
      <c r="BJ131" s="280">
        <f t="shared" si="33"/>
        <v>0</v>
      </c>
      <c r="BK131" s="214" t="e">
        <f t="shared" si="33"/>
        <v>#REF!</v>
      </c>
      <c r="BL131" s="213" t="e">
        <f t="shared" si="33"/>
        <v>#REF!</v>
      </c>
      <c r="BM131" s="213">
        <f>BA131</f>
        <v>4546.6000000000004</v>
      </c>
      <c r="BN131" s="671"/>
      <c r="BO131" s="674"/>
    </row>
    <row r="132" spans="1:67">
      <c r="A132" s="703" t="s">
        <v>93</v>
      </c>
      <c r="B132" s="704"/>
      <c r="C132" s="704"/>
      <c r="D132" s="401"/>
      <c r="E132" s="219" t="s">
        <v>38</v>
      </c>
      <c r="F132" s="350">
        <f>F135</f>
        <v>2905.4</v>
      </c>
      <c r="G132" s="402">
        <f>G135</f>
        <v>150</v>
      </c>
      <c r="H132" s="403">
        <f>H135</f>
        <v>5.1628003028842846</v>
      </c>
      <c r="I132" s="404"/>
      <c r="J132" s="405"/>
      <c r="K132" s="350">
        <v>0</v>
      </c>
      <c r="L132" s="402">
        <v>0</v>
      </c>
      <c r="M132" s="403">
        <v>0</v>
      </c>
      <c r="N132" s="350">
        <v>0</v>
      </c>
      <c r="O132" s="402">
        <v>0</v>
      </c>
      <c r="P132" s="403">
        <v>0</v>
      </c>
      <c r="Q132" s="350">
        <v>0</v>
      </c>
      <c r="R132" s="402">
        <v>0</v>
      </c>
      <c r="S132" s="403">
        <v>0</v>
      </c>
      <c r="T132" s="404">
        <v>0</v>
      </c>
      <c r="U132" s="402">
        <v>0</v>
      </c>
      <c r="V132" s="402">
        <v>0</v>
      </c>
      <c r="W132" s="402">
        <v>0</v>
      </c>
      <c r="X132" s="341">
        <v>0</v>
      </c>
      <c r="Y132" s="350">
        <v>0</v>
      </c>
      <c r="Z132" s="402">
        <v>0</v>
      </c>
      <c r="AA132" s="403">
        <v>0</v>
      </c>
      <c r="AB132" s="404">
        <v>0</v>
      </c>
      <c r="AC132" s="402">
        <v>0</v>
      </c>
      <c r="AD132" s="405">
        <v>0</v>
      </c>
      <c r="AE132" s="350">
        <f>AE135</f>
        <v>150</v>
      </c>
      <c r="AF132" s="402">
        <f>AF135</f>
        <v>150</v>
      </c>
      <c r="AG132" s="403">
        <v>100</v>
      </c>
      <c r="AH132" s="404">
        <v>0</v>
      </c>
      <c r="AI132" s="402">
        <v>0</v>
      </c>
      <c r="AJ132" s="402">
        <v>0</v>
      </c>
      <c r="AK132" s="402">
        <v>0</v>
      </c>
      <c r="AL132" s="341">
        <v>0</v>
      </c>
      <c r="AM132" s="350">
        <f>AM135</f>
        <v>1852.4</v>
      </c>
      <c r="AN132" s="402">
        <v>0</v>
      </c>
      <c r="AO132" s="403">
        <v>0</v>
      </c>
      <c r="AP132" s="350">
        <f>AP135</f>
        <v>903</v>
      </c>
      <c r="AQ132" s="402">
        <v>0</v>
      </c>
      <c r="AR132" s="403">
        <v>0</v>
      </c>
      <c r="AS132" s="404">
        <v>0</v>
      </c>
      <c r="AT132" s="402">
        <v>0</v>
      </c>
      <c r="AU132" s="403">
        <v>0</v>
      </c>
      <c r="AV132" s="404">
        <v>0</v>
      </c>
      <c r="AW132" s="402">
        <v>0</v>
      </c>
      <c r="AX132" s="402">
        <v>0</v>
      </c>
      <c r="AY132" s="402">
        <v>0</v>
      </c>
      <c r="AZ132" s="405">
        <v>0</v>
      </c>
      <c r="BA132" s="350">
        <v>0</v>
      </c>
      <c r="BB132" s="402">
        <v>0</v>
      </c>
      <c r="BC132" s="403">
        <v>0</v>
      </c>
      <c r="BD132" s="350">
        <v>0</v>
      </c>
      <c r="BE132" s="402">
        <v>0</v>
      </c>
      <c r="BF132" s="402">
        <v>0</v>
      </c>
      <c r="BG132" s="403">
        <v>0</v>
      </c>
      <c r="BH132" s="404">
        <v>0</v>
      </c>
      <c r="BI132" s="402">
        <f>BI135</f>
        <v>0</v>
      </c>
      <c r="BJ132" s="403">
        <v>0</v>
      </c>
      <c r="BK132" s="100"/>
      <c r="BL132" s="100"/>
      <c r="BM132" s="127">
        <f t="shared" ref="BM132:BM137" si="34">BA132+BD132+BH132</f>
        <v>0</v>
      </c>
      <c r="BN132" s="475"/>
      <c r="BO132" s="475"/>
    </row>
    <row r="133" spans="1:67">
      <c r="A133" s="705"/>
      <c r="B133" s="706"/>
      <c r="C133" s="706"/>
      <c r="D133" s="406"/>
      <c r="E133" s="220" t="s">
        <v>95</v>
      </c>
      <c r="F133" s="351">
        <v>0</v>
      </c>
      <c r="G133" s="407">
        <v>0</v>
      </c>
      <c r="H133" s="408">
        <v>0</v>
      </c>
      <c r="I133" s="409"/>
      <c r="J133" s="410"/>
      <c r="K133" s="351">
        <v>0</v>
      </c>
      <c r="L133" s="407">
        <v>0</v>
      </c>
      <c r="M133" s="408">
        <v>0</v>
      </c>
      <c r="N133" s="351">
        <v>0</v>
      </c>
      <c r="O133" s="407">
        <v>0</v>
      </c>
      <c r="P133" s="408">
        <v>0</v>
      </c>
      <c r="Q133" s="351">
        <v>0</v>
      </c>
      <c r="R133" s="407">
        <v>0</v>
      </c>
      <c r="S133" s="408">
        <v>0</v>
      </c>
      <c r="T133" s="409"/>
      <c r="U133" s="407"/>
      <c r="V133" s="407"/>
      <c r="W133" s="407"/>
      <c r="X133" s="191">
        <f>K133+N133+Q133</f>
        <v>0</v>
      </c>
      <c r="Y133" s="351">
        <v>0</v>
      </c>
      <c r="Z133" s="407">
        <v>0</v>
      </c>
      <c r="AA133" s="408">
        <v>0</v>
      </c>
      <c r="AB133" s="409">
        <v>0</v>
      </c>
      <c r="AC133" s="407">
        <v>0</v>
      </c>
      <c r="AD133" s="410">
        <v>0</v>
      </c>
      <c r="AE133" s="351">
        <v>0</v>
      </c>
      <c r="AF133" s="407">
        <v>0</v>
      </c>
      <c r="AG133" s="408">
        <v>0</v>
      </c>
      <c r="AH133" s="409"/>
      <c r="AI133" s="407"/>
      <c r="AJ133" s="407"/>
      <c r="AK133" s="407"/>
      <c r="AL133" s="191">
        <f>Y133+AB133+AE133</f>
        <v>0</v>
      </c>
      <c r="AM133" s="351">
        <v>0</v>
      </c>
      <c r="AN133" s="407">
        <v>0</v>
      </c>
      <c r="AO133" s="408">
        <v>0</v>
      </c>
      <c r="AP133" s="351">
        <v>0</v>
      </c>
      <c r="AQ133" s="407">
        <v>0</v>
      </c>
      <c r="AR133" s="408">
        <v>0</v>
      </c>
      <c r="AS133" s="409">
        <v>0</v>
      </c>
      <c r="AT133" s="407">
        <v>0</v>
      </c>
      <c r="AU133" s="408">
        <v>0</v>
      </c>
      <c r="AV133" s="409"/>
      <c r="AW133" s="407"/>
      <c r="AX133" s="407"/>
      <c r="AY133" s="407"/>
      <c r="AZ133" s="410"/>
      <c r="BA133" s="351">
        <v>0</v>
      </c>
      <c r="BB133" s="407">
        <v>0</v>
      </c>
      <c r="BC133" s="408">
        <v>0</v>
      </c>
      <c r="BD133" s="351">
        <v>0</v>
      </c>
      <c r="BE133" s="407">
        <v>0</v>
      </c>
      <c r="BF133" s="407"/>
      <c r="BG133" s="408">
        <v>0</v>
      </c>
      <c r="BH133" s="409">
        <v>0</v>
      </c>
      <c r="BI133" s="407">
        <v>0</v>
      </c>
      <c r="BJ133" s="408">
        <v>0</v>
      </c>
      <c r="BK133" s="100"/>
      <c r="BL133" s="100"/>
      <c r="BM133" s="127">
        <f t="shared" si="34"/>
        <v>0</v>
      </c>
      <c r="BN133" s="476"/>
      <c r="BO133" s="476"/>
    </row>
    <row r="134" spans="1:67">
      <c r="A134" s="705"/>
      <c r="B134" s="706"/>
      <c r="C134" s="706"/>
      <c r="D134" s="406"/>
      <c r="E134" s="220" t="s">
        <v>39</v>
      </c>
      <c r="F134" s="351">
        <v>0</v>
      </c>
      <c r="G134" s="407">
        <v>0</v>
      </c>
      <c r="H134" s="408">
        <v>0</v>
      </c>
      <c r="I134" s="409"/>
      <c r="J134" s="410"/>
      <c r="K134" s="351">
        <v>0</v>
      </c>
      <c r="L134" s="407">
        <v>0</v>
      </c>
      <c r="M134" s="408">
        <v>0</v>
      </c>
      <c r="N134" s="351">
        <v>0</v>
      </c>
      <c r="O134" s="407">
        <v>0</v>
      </c>
      <c r="P134" s="408">
        <v>0</v>
      </c>
      <c r="Q134" s="351">
        <v>0</v>
      </c>
      <c r="R134" s="407">
        <v>0</v>
      </c>
      <c r="S134" s="408">
        <v>0</v>
      </c>
      <c r="T134" s="409">
        <v>0</v>
      </c>
      <c r="U134" s="407">
        <v>0</v>
      </c>
      <c r="V134" s="407">
        <v>0</v>
      </c>
      <c r="W134" s="407">
        <v>0</v>
      </c>
      <c r="X134" s="191">
        <f>K134+N134+Q134</f>
        <v>0</v>
      </c>
      <c r="Y134" s="351">
        <v>0</v>
      </c>
      <c r="Z134" s="407">
        <v>0</v>
      </c>
      <c r="AA134" s="408">
        <v>0</v>
      </c>
      <c r="AB134" s="409">
        <v>0</v>
      </c>
      <c r="AC134" s="407">
        <v>0</v>
      </c>
      <c r="AD134" s="410">
        <v>0</v>
      </c>
      <c r="AE134" s="351">
        <v>0</v>
      </c>
      <c r="AF134" s="407">
        <v>0</v>
      </c>
      <c r="AG134" s="408">
        <v>0</v>
      </c>
      <c r="AH134" s="409">
        <v>0</v>
      </c>
      <c r="AI134" s="407">
        <v>0</v>
      </c>
      <c r="AJ134" s="407">
        <v>0</v>
      </c>
      <c r="AK134" s="407">
        <v>0</v>
      </c>
      <c r="AL134" s="191">
        <f>Y134+AB134+AE134</f>
        <v>0</v>
      </c>
      <c r="AM134" s="351">
        <v>0</v>
      </c>
      <c r="AN134" s="407">
        <v>0</v>
      </c>
      <c r="AO134" s="408">
        <v>0</v>
      </c>
      <c r="AP134" s="351">
        <v>0</v>
      </c>
      <c r="AQ134" s="407">
        <v>0</v>
      </c>
      <c r="AR134" s="408">
        <v>0</v>
      </c>
      <c r="AS134" s="409">
        <v>0</v>
      </c>
      <c r="AT134" s="407">
        <v>0</v>
      </c>
      <c r="AU134" s="408">
        <v>0</v>
      </c>
      <c r="AV134" s="409">
        <v>0</v>
      </c>
      <c r="AW134" s="407">
        <v>0</v>
      </c>
      <c r="AX134" s="407">
        <v>0</v>
      </c>
      <c r="AY134" s="407">
        <v>0</v>
      </c>
      <c r="AZ134" s="410">
        <v>0</v>
      </c>
      <c r="BA134" s="351">
        <v>0</v>
      </c>
      <c r="BB134" s="407">
        <v>0</v>
      </c>
      <c r="BC134" s="408">
        <v>0</v>
      </c>
      <c r="BD134" s="351">
        <v>0</v>
      </c>
      <c r="BE134" s="407">
        <v>0</v>
      </c>
      <c r="BF134" s="407">
        <v>0</v>
      </c>
      <c r="BG134" s="408">
        <v>0</v>
      </c>
      <c r="BH134" s="409">
        <v>0</v>
      </c>
      <c r="BI134" s="407">
        <v>0</v>
      </c>
      <c r="BJ134" s="408">
        <v>0</v>
      </c>
      <c r="BK134" s="100"/>
      <c r="BL134" s="100"/>
      <c r="BM134" s="127">
        <f t="shared" si="34"/>
        <v>0</v>
      </c>
      <c r="BN134" s="476"/>
      <c r="BO134" s="476"/>
    </row>
    <row r="135" spans="1:67">
      <c r="A135" s="705"/>
      <c r="B135" s="706"/>
      <c r="C135" s="706"/>
      <c r="D135" s="406"/>
      <c r="E135" s="220" t="s">
        <v>18</v>
      </c>
      <c r="F135" s="351">
        <f>AM135+AP135+AE135</f>
        <v>2905.4</v>
      </c>
      <c r="G135" s="407">
        <f>AF135</f>
        <v>150</v>
      </c>
      <c r="H135" s="408">
        <f>G135/F135*100</f>
        <v>5.1628003028842846</v>
      </c>
      <c r="I135" s="409"/>
      <c r="J135" s="410"/>
      <c r="K135" s="351">
        <v>0</v>
      </c>
      <c r="L135" s="407">
        <v>0</v>
      </c>
      <c r="M135" s="408">
        <v>0</v>
      </c>
      <c r="N135" s="351">
        <v>0</v>
      </c>
      <c r="O135" s="407">
        <v>0</v>
      </c>
      <c r="P135" s="408">
        <v>0</v>
      </c>
      <c r="Q135" s="351">
        <v>0</v>
      </c>
      <c r="R135" s="407">
        <v>0</v>
      </c>
      <c r="S135" s="408">
        <v>0</v>
      </c>
      <c r="T135" s="409">
        <v>0</v>
      </c>
      <c r="U135" s="407">
        <v>0</v>
      </c>
      <c r="V135" s="407">
        <v>0</v>
      </c>
      <c r="W135" s="407">
        <v>0</v>
      </c>
      <c r="X135" s="191">
        <v>0</v>
      </c>
      <c r="Y135" s="351">
        <v>0</v>
      </c>
      <c r="Z135" s="407">
        <v>0</v>
      </c>
      <c r="AA135" s="408">
        <v>0</v>
      </c>
      <c r="AB135" s="409">
        <v>0</v>
      </c>
      <c r="AC135" s="407">
        <v>0</v>
      </c>
      <c r="AD135" s="410">
        <v>0</v>
      </c>
      <c r="AE135" s="351">
        <v>150</v>
      </c>
      <c r="AF135" s="407">
        <v>150</v>
      </c>
      <c r="AG135" s="408">
        <v>100</v>
      </c>
      <c r="AH135" s="409">
        <v>0</v>
      </c>
      <c r="AI135" s="407">
        <v>0</v>
      </c>
      <c r="AJ135" s="407">
        <v>0</v>
      </c>
      <c r="AK135" s="407">
        <v>0</v>
      </c>
      <c r="AL135" s="191">
        <f>AE135</f>
        <v>150</v>
      </c>
      <c r="AM135" s="351">
        <f>2002.4-150</f>
        <v>1852.4</v>
      </c>
      <c r="AN135" s="407">
        <v>0</v>
      </c>
      <c r="AO135" s="408">
        <v>0</v>
      </c>
      <c r="AP135" s="351">
        <f>1780-877</f>
        <v>903</v>
      </c>
      <c r="AQ135" s="407">
        <v>0</v>
      </c>
      <c r="AR135" s="408">
        <v>0</v>
      </c>
      <c r="AS135" s="409">
        <v>0</v>
      </c>
      <c r="AT135" s="407">
        <v>0</v>
      </c>
      <c r="AU135" s="408">
        <v>0</v>
      </c>
      <c r="AV135" s="409">
        <v>0</v>
      </c>
      <c r="AW135" s="407">
        <v>0</v>
      </c>
      <c r="AX135" s="407">
        <v>0</v>
      </c>
      <c r="AY135" s="407">
        <v>0</v>
      </c>
      <c r="AZ135" s="410">
        <f>AM135+AP135</f>
        <v>2755.4</v>
      </c>
      <c r="BA135" s="351">
        <v>0</v>
      </c>
      <c r="BB135" s="407">
        <v>0</v>
      </c>
      <c r="BC135" s="408">
        <v>0</v>
      </c>
      <c r="BD135" s="351">
        <v>0</v>
      </c>
      <c r="BE135" s="407">
        <v>0</v>
      </c>
      <c r="BF135" s="407">
        <v>0</v>
      </c>
      <c r="BG135" s="408">
        <v>0</v>
      </c>
      <c r="BH135" s="409">
        <v>0</v>
      </c>
      <c r="BI135" s="407">
        <v>0</v>
      </c>
      <c r="BJ135" s="408">
        <v>0</v>
      </c>
      <c r="BK135" s="100"/>
      <c r="BL135" s="100"/>
      <c r="BM135" s="127">
        <f t="shared" si="34"/>
        <v>0</v>
      </c>
      <c r="BN135" s="476"/>
      <c r="BO135" s="476"/>
    </row>
    <row r="136" spans="1:67" ht="24.75" customHeight="1">
      <c r="A136" s="705"/>
      <c r="B136" s="706"/>
      <c r="C136" s="706"/>
      <c r="D136" s="406"/>
      <c r="E136" s="220" t="s">
        <v>53</v>
      </c>
      <c r="F136" s="351">
        <f>Y136+BA136</f>
        <v>6520.9000000000005</v>
      </c>
      <c r="G136" s="407">
        <f>AF136+AQ136</f>
        <v>1069</v>
      </c>
      <c r="H136" s="408">
        <f>G136/F136*100</f>
        <v>16.393442622950818</v>
      </c>
      <c r="I136" s="409"/>
      <c r="J136" s="410"/>
      <c r="K136" s="351">
        <v>0</v>
      </c>
      <c r="L136" s="407">
        <v>0</v>
      </c>
      <c r="M136" s="408">
        <v>0</v>
      </c>
      <c r="N136" s="351">
        <v>0</v>
      </c>
      <c r="O136" s="407">
        <v>0</v>
      </c>
      <c r="P136" s="408">
        <v>0</v>
      </c>
      <c r="Q136" s="351">
        <v>0</v>
      </c>
      <c r="R136" s="407">
        <v>0</v>
      </c>
      <c r="S136" s="408">
        <v>0</v>
      </c>
      <c r="T136" s="409"/>
      <c r="U136" s="407"/>
      <c r="V136" s="407"/>
      <c r="W136" s="407"/>
      <c r="X136" s="191">
        <f>K136+N136+Q136</f>
        <v>0</v>
      </c>
      <c r="Y136" s="351">
        <f>1974.2+0.1</f>
        <v>1974.3</v>
      </c>
      <c r="Z136" s="407">
        <v>0</v>
      </c>
      <c r="AA136" s="408">
        <v>0</v>
      </c>
      <c r="AB136" s="409">
        <f>AB26</f>
        <v>0</v>
      </c>
      <c r="AC136" s="407">
        <v>0</v>
      </c>
      <c r="AD136" s="410">
        <v>0</v>
      </c>
      <c r="AE136" s="351">
        <v>0</v>
      </c>
      <c r="AF136" s="407">
        <f>AF26</f>
        <v>954</v>
      </c>
      <c r="AG136" s="408">
        <v>100</v>
      </c>
      <c r="AH136" s="409"/>
      <c r="AI136" s="407"/>
      <c r="AJ136" s="407"/>
      <c r="AK136" s="407"/>
      <c r="AL136" s="191">
        <f>Y136</f>
        <v>1974.3</v>
      </c>
      <c r="AM136" s="351">
        <v>0</v>
      </c>
      <c r="AN136" s="407">
        <v>0</v>
      </c>
      <c r="AO136" s="408">
        <v>0</v>
      </c>
      <c r="AP136" s="351">
        <v>0</v>
      </c>
      <c r="AQ136" s="407">
        <v>115</v>
      </c>
      <c r="AR136" s="408">
        <v>100</v>
      </c>
      <c r="AS136" s="409">
        <v>0</v>
      </c>
      <c r="AT136" s="407">
        <v>0</v>
      </c>
      <c r="AU136" s="408">
        <v>0</v>
      </c>
      <c r="AV136" s="409"/>
      <c r="AW136" s="407"/>
      <c r="AX136" s="407"/>
      <c r="AY136" s="407"/>
      <c r="AZ136" s="410"/>
      <c r="BA136" s="351">
        <v>4546.6000000000004</v>
      </c>
      <c r="BB136" s="407">
        <v>0</v>
      </c>
      <c r="BC136" s="408">
        <v>0</v>
      </c>
      <c r="BD136" s="351">
        <v>0</v>
      </c>
      <c r="BE136" s="407">
        <v>0</v>
      </c>
      <c r="BF136" s="407"/>
      <c r="BG136" s="408">
        <v>0</v>
      </c>
      <c r="BH136" s="409">
        <v>0</v>
      </c>
      <c r="BI136" s="407">
        <v>0</v>
      </c>
      <c r="BJ136" s="408">
        <v>0</v>
      </c>
      <c r="BK136" s="100"/>
      <c r="BL136" s="100"/>
      <c r="BM136" s="127">
        <f t="shared" si="34"/>
        <v>4546.6000000000004</v>
      </c>
      <c r="BN136" s="476"/>
      <c r="BO136" s="476"/>
    </row>
    <row r="137" spans="1:67" ht="26.25" thickBot="1">
      <c r="A137" s="707"/>
      <c r="B137" s="708"/>
      <c r="C137" s="708"/>
      <c r="D137" s="411"/>
      <c r="E137" s="300" t="s">
        <v>96</v>
      </c>
      <c r="F137" s="360">
        <v>0</v>
      </c>
      <c r="G137" s="412">
        <v>0</v>
      </c>
      <c r="H137" s="413">
        <v>0</v>
      </c>
      <c r="I137" s="414"/>
      <c r="J137" s="415"/>
      <c r="K137" s="360">
        <v>0</v>
      </c>
      <c r="L137" s="412">
        <v>0</v>
      </c>
      <c r="M137" s="413">
        <v>0</v>
      </c>
      <c r="N137" s="360">
        <v>0</v>
      </c>
      <c r="O137" s="412">
        <v>0</v>
      </c>
      <c r="P137" s="413">
        <v>0</v>
      </c>
      <c r="Q137" s="360">
        <v>0</v>
      </c>
      <c r="R137" s="412">
        <v>0</v>
      </c>
      <c r="S137" s="413">
        <v>0</v>
      </c>
      <c r="T137" s="414"/>
      <c r="U137" s="412"/>
      <c r="V137" s="412"/>
      <c r="W137" s="412"/>
      <c r="X137" s="333">
        <f>K137+N137+Q137</f>
        <v>0</v>
      </c>
      <c r="Y137" s="360">
        <v>0</v>
      </c>
      <c r="Z137" s="412">
        <v>0</v>
      </c>
      <c r="AA137" s="413">
        <v>0</v>
      </c>
      <c r="AB137" s="414">
        <v>0</v>
      </c>
      <c r="AC137" s="412">
        <v>0</v>
      </c>
      <c r="AD137" s="415">
        <v>0</v>
      </c>
      <c r="AE137" s="360">
        <v>0</v>
      </c>
      <c r="AF137" s="412">
        <v>0</v>
      </c>
      <c r="AG137" s="413">
        <v>0</v>
      </c>
      <c r="AH137" s="414"/>
      <c r="AI137" s="412"/>
      <c r="AJ137" s="412"/>
      <c r="AK137" s="412"/>
      <c r="AL137" s="333">
        <f>Y137+AB137+AE137</f>
        <v>0</v>
      </c>
      <c r="AM137" s="360">
        <v>0</v>
      </c>
      <c r="AN137" s="412">
        <v>0</v>
      </c>
      <c r="AO137" s="413">
        <v>0</v>
      </c>
      <c r="AP137" s="360">
        <v>0</v>
      </c>
      <c r="AQ137" s="412">
        <v>0</v>
      </c>
      <c r="AR137" s="413">
        <v>0</v>
      </c>
      <c r="AS137" s="414">
        <v>0</v>
      </c>
      <c r="AT137" s="412">
        <v>0</v>
      </c>
      <c r="AU137" s="413">
        <v>0</v>
      </c>
      <c r="AV137" s="414"/>
      <c r="AW137" s="412"/>
      <c r="AX137" s="412"/>
      <c r="AY137" s="412"/>
      <c r="AZ137" s="415"/>
      <c r="BA137" s="360">
        <v>0</v>
      </c>
      <c r="BB137" s="412">
        <v>0</v>
      </c>
      <c r="BC137" s="413">
        <v>0</v>
      </c>
      <c r="BD137" s="360">
        <v>0</v>
      </c>
      <c r="BE137" s="412">
        <v>0</v>
      </c>
      <c r="BF137" s="412"/>
      <c r="BG137" s="413">
        <v>0</v>
      </c>
      <c r="BH137" s="414">
        <v>0</v>
      </c>
      <c r="BI137" s="412">
        <v>0</v>
      </c>
      <c r="BJ137" s="413">
        <v>0</v>
      </c>
      <c r="BK137" s="198"/>
      <c r="BL137" s="198"/>
      <c r="BM137" s="199">
        <f t="shared" si="34"/>
        <v>0</v>
      </c>
      <c r="BN137" s="477"/>
      <c r="BO137" s="477"/>
    </row>
    <row r="138" spans="1:67" ht="13.5" customHeight="1">
      <c r="A138" s="611" t="s">
        <v>94</v>
      </c>
      <c r="B138" s="678"/>
      <c r="C138" s="490"/>
      <c r="D138" s="416"/>
      <c r="E138" s="417" t="s">
        <v>38</v>
      </c>
      <c r="F138" s="418">
        <f>F126-F132</f>
        <v>277880.2</v>
      </c>
      <c r="G138" s="419">
        <f t="shared" ref="G138:BM138" si="35">G126-G132</f>
        <v>188105.5</v>
      </c>
      <c r="H138" s="420">
        <f t="shared" si="35"/>
        <v>61.88319493333865</v>
      </c>
      <c r="I138" s="421">
        <f t="shared" si="35"/>
        <v>1361.5</v>
      </c>
      <c r="J138" s="422">
        <f t="shared" si="35"/>
        <v>62.144693352919568</v>
      </c>
      <c r="K138" s="418">
        <f t="shared" si="35"/>
        <v>622.4</v>
      </c>
      <c r="L138" s="419">
        <f t="shared" si="35"/>
        <v>406.8</v>
      </c>
      <c r="M138" s="420">
        <f t="shared" si="35"/>
        <v>65.359897172236501</v>
      </c>
      <c r="N138" s="418">
        <f t="shared" si="35"/>
        <v>25772.999999999996</v>
      </c>
      <c r="O138" s="419">
        <f t="shared" si="35"/>
        <v>24067.799999999996</v>
      </c>
      <c r="P138" s="420">
        <f t="shared" si="35"/>
        <v>94.489505877179894</v>
      </c>
      <c r="Q138" s="418">
        <f t="shared" si="35"/>
        <v>26963.4</v>
      </c>
      <c r="R138" s="419">
        <f t="shared" si="35"/>
        <v>23080.6</v>
      </c>
      <c r="S138" s="420">
        <f t="shared" si="35"/>
        <v>85.599738905330923</v>
      </c>
      <c r="T138" s="421">
        <f t="shared" si="35"/>
        <v>0</v>
      </c>
      <c r="U138" s="419">
        <f t="shared" si="35"/>
        <v>0</v>
      </c>
      <c r="V138" s="419">
        <f t="shared" si="35"/>
        <v>0</v>
      </c>
      <c r="W138" s="419">
        <f t="shared" si="35"/>
        <v>0</v>
      </c>
      <c r="X138" s="422">
        <f t="shared" si="35"/>
        <v>53358.799999999996</v>
      </c>
      <c r="Y138" s="418">
        <f t="shared" si="35"/>
        <v>21826.7</v>
      </c>
      <c r="Z138" s="419">
        <f t="shared" si="35"/>
        <v>21158.399999999998</v>
      </c>
      <c r="AA138" s="420">
        <f t="shared" si="35"/>
        <v>680.30587154419152</v>
      </c>
      <c r="AB138" s="418">
        <f t="shared" si="35"/>
        <v>15747.3</v>
      </c>
      <c r="AC138" s="419">
        <f t="shared" si="35"/>
        <v>15734.2</v>
      </c>
      <c r="AD138" s="420">
        <f t="shared" si="35"/>
        <v>734.60365128842523</v>
      </c>
      <c r="AE138" s="418">
        <f t="shared" si="35"/>
        <v>20456.3</v>
      </c>
      <c r="AF138" s="419">
        <f t="shared" si="35"/>
        <v>17449.5</v>
      </c>
      <c r="AG138" s="420">
        <f t="shared" si="35"/>
        <v>597.57792876236158</v>
      </c>
      <c r="AH138" s="421">
        <f t="shared" si="35"/>
        <v>0</v>
      </c>
      <c r="AI138" s="419">
        <f t="shared" si="35"/>
        <v>0</v>
      </c>
      <c r="AJ138" s="419">
        <f t="shared" si="35"/>
        <v>0</v>
      </c>
      <c r="AK138" s="419">
        <f t="shared" si="35"/>
        <v>0</v>
      </c>
      <c r="AL138" s="422">
        <f t="shared" si="35"/>
        <v>58180.3</v>
      </c>
      <c r="AM138" s="418">
        <f t="shared" si="35"/>
        <v>24579.399999999998</v>
      </c>
      <c r="AN138" s="419">
        <f t="shared" si="35"/>
        <v>20286.800000000003</v>
      </c>
      <c r="AO138" s="420">
        <f t="shared" si="35"/>
        <v>76.751488737051602</v>
      </c>
      <c r="AP138" s="418">
        <f t="shared" si="35"/>
        <v>17089.600000000002</v>
      </c>
      <c r="AQ138" s="419">
        <f t="shared" si="35"/>
        <v>14972.100000000002</v>
      </c>
      <c r="AR138" s="420">
        <f t="shared" si="35"/>
        <v>83.21254293431744</v>
      </c>
      <c r="AS138" s="418">
        <f t="shared" si="35"/>
        <v>53729</v>
      </c>
      <c r="AT138" s="419">
        <f t="shared" si="35"/>
        <v>50949.3</v>
      </c>
      <c r="AU138" s="420">
        <f t="shared" si="35"/>
        <v>748.01632765892111</v>
      </c>
      <c r="AV138" s="421">
        <f t="shared" si="35"/>
        <v>0</v>
      </c>
      <c r="AW138" s="419">
        <f t="shared" si="35"/>
        <v>0</v>
      </c>
      <c r="AX138" s="419">
        <f t="shared" si="35"/>
        <v>0</v>
      </c>
      <c r="AY138" s="419">
        <f t="shared" si="35"/>
        <v>0</v>
      </c>
      <c r="AZ138" s="422">
        <f t="shared" si="35"/>
        <v>98153.4</v>
      </c>
      <c r="BA138" s="418">
        <f t="shared" si="35"/>
        <v>16553.7</v>
      </c>
      <c r="BB138" s="419">
        <f t="shared" si="35"/>
        <v>0</v>
      </c>
      <c r="BC138" s="420">
        <f t="shared" si="35"/>
        <v>0</v>
      </c>
      <c r="BD138" s="418">
        <f t="shared" si="35"/>
        <v>24718.600000000002</v>
      </c>
      <c r="BE138" s="419">
        <f t="shared" si="35"/>
        <v>0</v>
      </c>
      <c r="BF138" s="419">
        <f t="shared" si="35"/>
        <v>0</v>
      </c>
      <c r="BG138" s="420">
        <f t="shared" si="35"/>
        <v>0</v>
      </c>
      <c r="BH138" s="418">
        <f t="shared" si="35"/>
        <v>29820.799999999999</v>
      </c>
      <c r="BI138" s="419">
        <f t="shared" si="35"/>
        <v>0</v>
      </c>
      <c r="BJ138" s="420">
        <f t="shared" si="35"/>
        <v>0</v>
      </c>
      <c r="BK138" s="196">
        <f t="shared" si="35"/>
        <v>0</v>
      </c>
      <c r="BL138" s="194">
        <f t="shared" si="35"/>
        <v>70155.800000000017</v>
      </c>
      <c r="BM138" s="195">
        <f t="shared" si="35"/>
        <v>71093.100000000006</v>
      </c>
      <c r="BN138" s="624"/>
      <c r="BO138" s="476"/>
    </row>
    <row r="139" spans="1:67" ht="13.5" customHeight="1">
      <c r="A139" s="612"/>
      <c r="B139" s="679"/>
      <c r="C139" s="491"/>
      <c r="D139" s="416"/>
      <c r="E139" s="423" t="s">
        <v>95</v>
      </c>
      <c r="F139" s="351">
        <v>0</v>
      </c>
      <c r="G139" s="407">
        <v>0</v>
      </c>
      <c r="H139" s="408">
        <v>0</v>
      </c>
      <c r="I139" s="409"/>
      <c r="J139" s="410"/>
      <c r="K139" s="351">
        <v>0</v>
      </c>
      <c r="L139" s="407">
        <v>0</v>
      </c>
      <c r="M139" s="408">
        <v>0</v>
      </c>
      <c r="N139" s="351">
        <v>0</v>
      </c>
      <c r="O139" s="407">
        <v>0</v>
      </c>
      <c r="P139" s="408">
        <v>0</v>
      </c>
      <c r="Q139" s="351">
        <v>0</v>
      </c>
      <c r="R139" s="407">
        <v>0</v>
      </c>
      <c r="S139" s="408">
        <v>0</v>
      </c>
      <c r="T139" s="409"/>
      <c r="U139" s="407"/>
      <c r="V139" s="407"/>
      <c r="W139" s="407"/>
      <c r="X139" s="410"/>
      <c r="Y139" s="351">
        <v>0</v>
      </c>
      <c r="Z139" s="407">
        <v>0</v>
      </c>
      <c r="AA139" s="408">
        <v>0</v>
      </c>
      <c r="AB139" s="351">
        <v>0</v>
      </c>
      <c r="AC139" s="407">
        <v>0</v>
      </c>
      <c r="AD139" s="408">
        <v>0</v>
      </c>
      <c r="AE139" s="351">
        <v>0</v>
      </c>
      <c r="AF139" s="407">
        <v>0</v>
      </c>
      <c r="AG139" s="408">
        <v>0</v>
      </c>
      <c r="AH139" s="409"/>
      <c r="AI139" s="407"/>
      <c r="AJ139" s="407"/>
      <c r="AK139" s="407"/>
      <c r="AL139" s="410"/>
      <c r="AM139" s="351">
        <v>0</v>
      </c>
      <c r="AN139" s="407">
        <v>0</v>
      </c>
      <c r="AO139" s="408">
        <v>0</v>
      </c>
      <c r="AP139" s="351">
        <v>0</v>
      </c>
      <c r="AQ139" s="407">
        <v>0</v>
      </c>
      <c r="AR139" s="408">
        <v>0</v>
      </c>
      <c r="AS139" s="351">
        <v>0</v>
      </c>
      <c r="AT139" s="407">
        <v>0</v>
      </c>
      <c r="AU139" s="408">
        <v>0</v>
      </c>
      <c r="AV139" s="409"/>
      <c r="AW139" s="407"/>
      <c r="AX139" s="407"/>
      <c r="AY139" s="407"/>
      <c r="AZ139" s="410"/>
      <c r="BA139" s="351">
        <v>0</v>
      </c>
      <c r="BB139" s="407">
        <v>0</v>
      </c>
      <c r="BC139" s="408">
        <v>0</v>
      </c>
      <c r="BD139" s="351">
        <v>0</v>
      </c>
      <c r="BE139" s="407">
        <v>0</v>
      </c>
      <c r="BF139" s="407"/>
      <c r="BG139" s="408">
        <v>0</v>
      </c>
      <c r="BH139" s="351">
        <v>0</v>
      </c>
      <c r="BI139" s="407">
        <v>0</v>
      </c>
      <c r="BJ139" s="408">
        <v>0</v>
      </c>
      <c r="BK139" s="186"/>
      <c r="BL139" s="85"/>
      <c r="BM139" s="128"/>
      <c r="BN139" s="625"/>
      <c r="BO139" s="476"/>
    </row>
    <row r="140" spans="1:67" ht="21.75" customHeight="1">
      <c r="A140" s="612"/>
      <c r="B140" s="679"/>
      <c r="C140" s="491"/>
      <c r="D140" s="424"/>
      <c r="E140" s="425" t="s">
        <v>39</v>
      </c>
      <c r="F140" s="351">
        <f>F128-F134</f>
        <v>33765.699999999997</v>
      </c>
      <c r="G140" s="407">
        <f t="shared" ref="G140:BM140" si="36">G128-G134</f>
        <v>28651.8</v>
      </c>
      <c r="H140" s="408">
        <f t="shared" si="36"/>
        <v>84.854749050071533</v>
      </c>
      <c r="I140" s="409">
        <f t="shared" si="36"/>
        <v>1361.5</v>
      </c>
      <c r="J140" s="410">
        <f t="shared" si="36"/>
        <v>62.144693352919568</v>
      </c>
      <c r="K140" s="351">
        <f t="shared" si="36"/>
        <v>0</v>
      </c>
      <c r="L140" s="407">
        <f t="shared" si="36"/>
        <v>0</v>
      </c>
      <c r="M140" s="408">
        <f t="shared" si="36"/>
        <v>0</v>
      </c>
      <c r="N140" s="351">
        <f t="shared" si="36"/>
        <v>301.60000000000002</v>
      </c>
      <c r="O140" s="407">
        <f t="shared" si="36"/>
        <v>0</v>
      </c>
      <c r="P140" s="408">
        <f t="shared" si="36"/>
        <v>0</v>
      </c>
      <c r="Q140" s="351">
        <f t="shared" si="36"/>
        <v>301.60000000000002</v>
      </c>
      <c r="R140" s="407">
        <f t="shared" si="36"/>
        <v>115.8</v>
      </c>
      <c r="S140" s="408">
        <f t="shared" si="36"/>
        <v>38.395225464190979</v>
      </c>
      <c r="T140" s="409">
        <f t="shared" si="36"/>
        <v>0</v>
      </c>
      <c r="U140" s="407">
        <f t="shared" si="36"/>
        <v>0</v>
      </c>
      <c r="V140" s="407">
        <f t="shared" si="36"/>
        <v>0</v>
      </c>
      <c r="W140" s="407">
        <f t="shared" si="36"/>
        <v>0</v>
      </c>
      <c r="X140" s="410">
        <f t="shared" si="36"/>
        <v>603.20000000000005</v>
      </c>
      <c r="Y140" s="351">
        <f t="shared" si="36"/>
        <v>319.60000000000002</v>
      </c>
      <c r="Z140" s="407">
        <f t="shared" si="36"/>
        <v>323.5</v>
      </c>
      <c r="AA140" s="408">
        <f t="shared" si="36"/>
        <v>100</v>
      </c>
      <c r="AB140" s="351">
        <f t="shared" si="36"/>
        <v>319.60000000000002</v>
      </c>
      <c r="AC140" s="407">
        <f t="shared" si="36"/>
        <v>0</v>
      </c>
      <c r="AD140" s="408">
        <f t="shared" si="36"/>
        <v>0</v>
      </c>
      <c r="AE140" s="351">
        <f t="shared" si="36"/>
        <v>319.60000000000002</v>
      </c>
      <c r="AF140" s="407">
        <f t="shared" si="36"/>
        <v>26</v>
      </c>
      <c r="AG140" s="408">
        <f t="shared" si="36"/>
        <v>100</v>
      </c>
      <c r="AH140" s="409">
        <f t="shared" si="36"/>
        <v>0</v>
      </c>
      <c r="AI140" s="407">
        <f t="shared" si="36"/>
        <v>0</v>
      </c>
      <c r="AJ140" s="407">
        <f t="shared" si="36"/>
        <v>0</v>
      </c>
      <c r="AK140" s="407">
        <f t="shared" si="36"/>
        <v>0</v>
      </c>
      <c r="AL140" s="410">
        <f t="shared" si="36"/>
        <v>958.80000000000007</v>
      </c>
      <c r="AM140" s="351">
        <f t="shared" si="36"/>
        <v>364.1</v>
      </c>
      <c r="AN140" s="407">
        <f t="shared" si="36"/>
        <v>249.3</v>
      </c>
      <c r="AO140" s="408">
        <f t="shared" si="36"/>
        <v>68.470200494369678</v>
      </c>
      <c r="AP140" s="351">
        <f t="shared" si="36"/>
        <v>364.1</v>
      </c>
      <c r="AQ140" s="407">
        <f t="shared" si="36"/>
        <v>397.79999999999995</v>
      </c>
      <c r="AR140" s="408">
        <f t="shared" si="36"/>
        <v>100</v>
      </c>
      <c r="AS140" s="351">
        <f t="shared" si="36"/>
        <v>29209.699999999997</v>
      </c>
      <c r="AT140" s="407">
        <f t="shared" si="36"/>
        <v>27539.399999999998</v>
      </c>
      <c r="AU140" s="408">
        <f t="shared" si="36"/>
        <v>222.1554175691241</v>
      </c>
      <c r="AV140" s="409">
        <f t="shared" si="36"/>
        <v>0</v>
      </c>
      <c r="AW140" s="407">
        <f t="shared" si="36"/>
        <v>0</v>
      </c>
      <c r="AX140" s="407">
        <f t="shared" si="36"/>
        <v>0</v>
      </c>
      <c r="AY140" s="407">
        <f t="shared" si="36"/>
        <v>0</v>
      </c>
      <c r="AZ140" s="410">
        <f t="shared" si="36"/>
        <v>29937.899999999998</v>
      </c>
      <c r="BA140" s="351">
        <f t="shared" si="36"/>
        <v>283.5</v>
      </c>
      <c r="BB140" s="407">
        <f t="shared" si="36"/>
        <v>0</v>
      </c>
      <c r="BC140" s="408">
        <f t="shared" si="36"/>
        <v>0</v>
      </c>
      <c r="BD140" s="351">
        <f t="shared" si="36"/>
        <v>1666.4</v>
      </c>
      <c r="BE140" s="407">
        <f t="shared" si="36"/>
        <v>0</v>
      </c>
      <c r="BF140" s="407">
        <f t="shared" si="36"/>
        <v>0</v>
      </c>
      <c r="BG140" s="408">
        <f t="shared" si="36"/>
        <v>0</v>
      </c>
      <c r="BH140" s="351">
        <f t="shared" si="36"/>
        <v>315.90000000000003</v>
      </c>
      <c r="BI140" s="407">
        <f t="shared" si="36"/>
        <v>0</v>
      </c>
      <c r="BJ140" s="408">
        <f t="shared" si="36"/>
        <v>0</v>
      </c>
      <c r="BK140" s="186">
        <f t="shared" si="36"/>
        <v>0</v>
      </c>
      <c r="BL140" s="85">
        <f t="shared" si="36"/>
        <v>2212</v>
      </c>
      <c r="BM140" s="128">
        <f t="shared" si="36"/>
        <v>2265.8000000000002</v>
      </c>
      <c r="BN140" s="625"/>
      <c r="BO140" s="476"/>
    </row>
    <row r="141" spans="1:67" ht="21" customHeight="1">
      <c r="A141" s="612"/>
      <c r="B141" s="679"/>
      <c r="C141" s="491"/>
      <c r="D141" s="424"/>
      <c r="E141" s="425" t="s">
        <v>18</v>
      </c>
      <c r="F141" s="351">
        <f>F129-F135</f>
        <v>244114.50000000006</v>
      </c>
      <c r="G141" s="407">
        <f t="shared" ref="G141:BM141" si="37">G129-G135</f>
        <v>159453.70000000001</v>
      </c>
      <c r="H141" s="408">
        <f t="shared" si="37"/>
        <v>59.448876732042855</v>
      </c>
      <c r="I141" s="409">
        <f t="shared" si="37"/>
        <v>0</v>
      </c>
      <c r="J141" s="410" t="e">
        <f t="shared" si="37"/>
        <v>#DIV/0!</v>
      </c>
      <c r="K141" s="351">
        <f t="shared" si="37"/>
        <v>622.4</v>
      </c>
      <c r="L141" s="407">
        <f t="shared" si="37"/>
        <v>406.8</v>
      </c>
      <c r="M141" s="408">
        <f t="shared" si="37"/>
        <v>65.359897172236501</v>
      </c>
      <c r="N141" s="351">
        <f t="shared" si="37"/>
        <v>25471.399999999998</v>
      </c>
      <c r="O141" s="407">
        <f t="shared" si="37"/>
        <v>24067.799999999996</v>
      </c>
      <c r="P141" s="408">
        <f t="shared" si="37"/>
        <v>94.489505877179894</v>
      </c>
      <c r="Q141" s="351">
        <f t="shared" si="37"/>
        <v>26661.800000000003</v>
      </c>
      <c r="R141" s="407">
        <f t="shared" si="37"/>
        <v>22964.799999999999</v>
      </c>
      <c r="S141" s="408">
        <f t="shared" si="37"/>
        <v>86.133719403791176</v>
      </c>
      <c r="T141" s="409">
        <f t="shared" si="37"/>
        <v>0</v>
      </c>
      <c r="U141" s="407">
        <f t="shared" si="37"/>
        <v>0</v>
      </c>
      <c r="V141" s="407">
        <f t="shared" si="37"/>
        <v>0</v>
      </c>
      <c r="W141" s="407">
        <f t="shared" si="37"/>
        <v>0</v>
      </c>
      <c r="X141" s="410">
        <f t="shared" si="37"/>
        <v>52755.6</v>
      </c>
      <c r="Y141" s="351">
        <f t="shared" si="37"/>
        <v>21507.100000000002</v>
      </c>
      <c r="Z141" s="407">
        <f t="shared" si="37"/>
        <v>20834.899999999998</v>
      </c>
      <c r="AA141" s="408">
        <f t="shared" si="37"/>
        <v>580.30587154419152</v>
      </c>
      <c r="AB141" s="351">
        <f t="shared" si="37"/>
        <v>15427.7</v>
      </c>
      <c r="AC141" s="407">
        <f t="shared" si="37"/>
        <v>15734.2</v>
      </c>
      <c r="AD141" s="408">
        <f t="shared" si="37"/>
        <v>778.64510206562727</v>
      </c>
      <c r="AE141" s="351">
        <f t="shared" si="37"/>
        <v>20136.7</v>
      </c>
      <c r="AF141" s="407">
        <f t="shared" si="37"/>
        <v>17423.5</v>
      </c>
      <c r="AG141" s="408">
        <f t="shared" si="37"/>
        <v>581.99351317794594</v>
      </c>
      <c r="AH141" s="409">
        <f t="shared" si="37"/>
        <v>0</v>
      </c>
      <c r="AI141" s="407">
        <f t="shared" si="37"/>
        <v>0</v>
      </c>
      <c r="AJ141" s="407">
        <f t="shared" si="37"/>
        <v>0</v>
      </c>
      <c r="AK141" s="407">
        <f t="shared" si="37"/>
        <v>0</v>
      </c>
      <c r="AL141" s="410">
        <f t="shared" si="37"/>
        <v>57071.5</v>
      </c>
      <c r="AM141" s="351">
        <f t="shared" si="37"/>
        <v>24215.3</v>
      </c>
      <c r="AN141" s="407">
        <f t="shared" si="37"/>
        <v>20037.500000000004</v>
      </c>
      <c r="AO141" s="408">
        <f t="shared" si="37"/>
        <v>76.867157440050335</v>
      </c>
      <c r="AP141" s="351">
        <f t="shared" si="37"/>
        <v>16725.500000000004</v>
      </c>
      <c r="AQ141" s="407">
        <f t="shared" si="37"/>
        <v>14574.300000000001</v>
      </c>
      <c r="AR141" s="408">
        <f t="shared" si="37"/>
        <v>82.674646169554961</v>
      </c>
      <c r="AS141" s="351">
        <f t="shared" si="37"/>
        <v>24519.3</v>
      </c>
      <c r="AT141" s="407">
        <f t="shared" si="37"/>
        <v>23409.899999999998</v>
      </c>
      <c r="AU141" s="408">
        <f t="shared" si="37"/>
        <v>613.37456033232093</v>
      </c>
      <c r="AV141" s="409">
        <f t="shared" si="37"/>
        <v>0</v>
      </c>
      <c r="AW141" s="407">
        <f t="shared" si="37"/>
        <v>0</v>
      </c>
      <c r="AX141" s="407">
        <f t="shared" si="37"/>
        <v>0</v>
      </c>
      <c r="AY141" s="407">
        <f t="shared" si="37"/>
        <v>0</v>
      </c>
      <c r="AZ141" s="410">
        <f t="shared" si="37"/>
        <v>65460.1</v>
      </c>
      <c r="BA141" s="351">
        <f t="shared" si="37"/>
        <v>16270.199999999999</v>
      </c>
      <c r="BB141" s="407">
        <f t="shared" si="37"/>
        <v>0</v>
      </c>
      <c r="BC141" s="408">
        <f t="shared" si="37"/>
        <v>0</v>
      </c>
      <c r="BD141" s="351">
        <f t="shared" si="37"/>
        <v>23052.200000000004</v>
      </c>
      <c r="BE141" s="407">
        <f t="shared" si="37"/>
        <v>0</v>
      </c>
      <c r="BF141" s="407">
        <f t="shared" si="37"/>
        <v>0</v>
      </c>
      <c r="BG141" s="408">
        <f t="shared" si="37"/>
        <v>0</v>
      </c>
      <c r="BH141" s="351">
        <f t="shared" si="37"/>
        <v>29504.9</v>
      </c>
      <c r="BI141" s="407">
        <f t="shared" si="37"/>
        <v>0</v>
      </c>
      <c r="BJ141" s="408">
        <f t="shared" si="37"/>
        <v>0</v>
      </c>
      <c r="BK141" s="186">
        <f t="shared" si="37"/>
        <v>0</v>
      </c>
      <c r="BL141" s="85">
        <f t="shared" si="37"/>
        <v>67943.800000000017</v>
      </c>
      <c r="BM141" s="128">
        <f t="shared" si="37"/>
        <v>68827.300000000017</v>
      </c>
      <c r="BN141" s="625"/>
      <c r="BO141" s="476"/>
    </row>
    <row r="142" spans="1:67" ht="24" customHeight="1">
      <c r="A142" s="612"/>
      <c r="B142" s="679"/>
      <c r="C142" s="491"/>
      <c r="D142" s="416"/>
      <c r="E142" s="426" t="s">
        <v>96</v>
      </c>
      <c r="F142" s="351">
        <v>0</v>
      </c>
      <c r="G142" s="407">
        <v>0</v>
      </c>
      <c r="H142" s="408">
        <v>0</v>
      </c>
      <c r="I142" s="409"/>
      <c r="J142" s="410"/>
      <c r="K142" s="351">
        <v>0</v>
      </c>
      <c r="L142" s="407">
        <v>0</v>
      </c>
      <c r="M142" s="408">
        <v>0</v>
      </c>
      <c r="N142" s="351">
        <v>0</v>
      </c>
      <c r="O142" s="407">
        <v>0</v>
      </c>
      <c r="P142" s="408">
        <v>0</v>
      </c>
      <c r="Q142" s="351">
        <v>0</v>
      </c>
      <c r="R142" s="407">
        <v>0</v>
      </c>
      <c r="S142" s="408">
        <v>0</v>
      </c>
      <c r="T142" s="409"/>
      <c r="U142" s="407"/>
      <c r="V142" s="407"/>
      <c r="W142" s="407"/>
      <c r="X142" s="410"/>
      <c r="Y142" s="351">
        <v>0</v>
      </c>
      <c r="Z142" s="407">
        <v>0</v>
      </c>
      <c r="AA142" s="408">
        <v>0</v>
      </c>
      <c r="AB142" s="351">
        <v>0</v>
      </c>
      <c r="AC142" s="407">
        <v>0</v>
      </c>
      <c r="AD142" s="408">
        <v>0</v>
      </c>
      <c r="AE142" s="351">
        <v>0</v>
      </c>
      <c r="AF142" s="407">
        <v>0</v>
      </c>
      <c r="AG142" s="408">
        <v>0</v>
      </c>
      <c r="AH142" s="409"/>
      <c r="AI142" s="407"/>
      <c r="AJ142" s="407"/>
      <c r="AK142" s="407"/>
      <c r="AL142" s="410"/>
      <c r="AM142" s="351">
        <v>0</v>
      </c>
      <c r="AN142" s="407">
        <v>0</v>
      </c>
      <c r="AO142" s="408">
        <v>0</v>
      </c>
      <c r="AP142" s="351">
        <v>0</v>
      </c>
      <c r="AQ142" s="407">
        <v>0</v>
      </c>
      <c r="AR142" s="408">
        <v>0</v>
      </c>
      <c r="AS142" s="351">
        <v>0</v>
      </c>
      <c r="AT142" s="407">
        <v>0</v>
      </c>
      <c r="AU142" s="408">
        <v>0</v>
      </c>
      <c r="AV142" s="409"/>
      <c r="AW142" s="407"/>
      <c r="AX142" s="407"/>
      <c r="AY142" s="407"/>
      <c r="AZ142" s="410"/>
      <c r="BA142" s="351">
        <v>0</v>
      </c>
      <c r="BB142" s="407">
        <v>0</v>
      </c>
      <c r="BC142" s="408">
        <v>0</v>
      </c>
      <c r="BD142" s="351">
        <v>0</v>
      </c>
      <c r="BE142" s="407">
        <v>0</v>
      </c>
      <c r="BF142" s="407"/>
      <c r="BG142" s="408">
        <v>0</v>
      </c>
      <c r="BH142" s="351">
        <v>0</v>
      </c>
      <c r="BI142" s="407">
        <v>0</v>
      </c>
      <c r="BJ142" s="408">
        <v>0</v>
      </c>
      <c r="BK142" s="186"/>
      <c r="BL142" s="85"/>
      <c r="BM142" s="128"/>
      <c r="BN142" s="625"/>
      <c r="BO142" s="476"/>
    </row>
    <row r="143" spans="1:67" ht="29.25" customHeight="1" thickBot="1">
      <c r="A143" s="680"/>
      <c r="B143" s="681"/>
      <c r="C143" s="492"/>
      <c r="D143" s="416"/>
      <c r="E143" s="309" t="s">
        <v>53</v>
      </c>
      <c r="F143" s="427">
        <f>F131-F136</f>
        <v>539.99999999999909</v>
      </c>
      <c r="G143" s="428">
        <f t="shared" ref="G143:BM143" si="38">G131-G136</f>
        <v>540</v>
      </c>
      <c r="H143" s="429">
        <f>G143/F143*100</f>
        <v>100.00000000000017</v>
      </c>
      <c r="I143" s="430">
        <f t="shared" si="38"/>
        <v>0</v>
      </c>
      <c r="J143" s="431">
        <f t="shared" si="38"/>
        <v>0</v>
      </c>
      <c r="K143" s="427">
        <f t="shared" si="38"/>
        <v>0</v>
      </c>
      <c r="L143" s="428">
        <f t="shared" si="38"/>
        <v>0</v>
      </c>
      <c r="M143" s="429">
        <f t="shared" si="38"/>
        <v>0</v>
      </c>
      <c r="N143" s="427">
        <f t="shared" si="38"/>
        <v>0</v>
      </c>
      <c r="O143" s="428">
        <f t="shared" si="38"/>
        <v>0</v>
      </c>
      <c r="P143" s="429">
        <f t="shared" si="38"/>
        <v>0</v>
      </c>
      <c r="Q143" s="427">
        <f t="shared" si="38"/>
        <v>540</v>
      </c>
      <c r="R143" s="428">
        <f t="shared" si="38"/>
        <v>390.4</v>
      </c>
      <c r="S143" s="429">
        <f t="shared" si="38"/>
        <v>72.296296296296291</v>
      </c>
      <c r="T143" s="430">
        <f t="shared" si="38"/>
        <v>0</v>
      </c>
      <c r="U143" s="428">
        <f t="shared" si="38"/>
        <v>0</v>
      </c>
      <c r="V143" s="428">
        <f t="shared" si="38"/>
        <v>0</v>
      </c>
      <c r="W143" s="428">
        <f t="shared" si="38"/>
        <v>0</v>
      </c>
      <c r="X143" s="431">
        <f t="shared" si="38"/>
        <v>540</v>
      </c>
      <c r="Y143" s="427">
        <f t="shared" si="38"/>
        <v>0</v>
      </c>
      <c r="Z143" s="428">
        <f t="shared" si="38"/>
        <v>0</v>
      </c>
      <c r="AA143" s="429">
        <f t="shared" si="38"/>
        <v>0</v>
      </c>
      <c r="AB143" s="427">
        <f t="shared" si="38"/>
        <v>0</v>
      </c>
      <c r="AC143" s="428">
        <f t="shared" si="38"/>
        <v>149.6</v>
      </c>
      <c r="AD143" s="429">
        <f t="shared" si="38"/>
        <v>100</v>
      </c>
      <c r="AE143" s="427">
        <f t="shared" si="38"/>
        <v>0</v>
      </c>
      <c r="AF143" s="428">
        <f t="shared" si="38"/>
        <v>0</v>
      </c>
      <c r="AG143" s="429">
        <f t="shared" si="38"/>
        <v>0</v>
      </c>
      <c r="AH143" s="430">
        <f t="shared" si="38"/>
        <v>0</v>
      </c>
      <c r="AI143" s="428">
        <f t="shared" si="38"/>
        <v>0</v>
      </c>
      <c r="AJ143" s="428">
        <f t="shared" si="38"/>
        <v>0</v>
      </c>
      <c r="AK143" s="428">
        <f t="shared" si="38"/>
        <v>0</v>
      </c>
      <c r="AL143" s="431">
        <f t="shared" si="38"/>
        <v>0</v>
      </c>
      <c r="AM143" s="427">
        <f t="shared" si="38"/>
        <v>0</v>
      </c>
      <c r="AN143" s="428">
        <f t="shared" si="38"/>
        <v>0</v>
      </c>
      <c r="AO143" s="429">
        <f t="shared" si="38"/>
        <v>0</v>
      </c>
      <c r="AP143" s="427">
        <f t="shared" si="38"/>
        <v>0</v>
      </c>
      <c r="AQ143" s="428">
        <f t="shared" si="38"/>
        <v>0</v>
      </c>
      <c r="AR143" s="429">
        <f t="shared" si="38"/>
        <v>0</v>
      </c>
      <c r="AS143" s="427">
        <f t="shared" si="38"/>
        <v>0</v>
      </c>
      <c r="AT143" s="428">
        <f t="shared" si="38"/>
        <v>0</v>
      </c>
      <c r="AU143" s="429">
        <f t="shared" si="38"/>
        <v>0</v>
      </c>
      <c r="AV143" s="430">
        <f t="shared" si="38"/>
        <v>0</v>
      </c>
      <c r="AW143" s="428">
        <f t="shared" si="38"/>
        <v>0</v>
      </c>
      <c r="AX143" s="428">
        <f t="shared" si="38"/>
        <v>0</v>
      </c>
      <c r="AY143" s="428">
        <f t="shared" si="38"/>
        <v>0</v>
      </c>
      <c r="AZ143" s="431">
        <f t="shared" si="38"/>
        <v>0</v>
      </c>
      <c r="BA143" s="427">
        <f t="shared" si="38"/>
        <v>0</v>
      </c>
      <c r="BB143" s="428">
        <f t="shared" si="38"/>
        <v>0</v>
      </c>
      <c r="BC143" s="429">
        <f t="shared" si="38"/>
        <v>0</v>
      </c>
      <c r="BD143" s="427">
        <f t="shared" si="38"/>
        <v>0</v>
      </c>
      <c r="BE143" s="428">
        <f t="shared" si="38"/>
        <v>0</v>
      </c>
      <c r="BF143" s="428">
        <f t="shared" si="38"/>
        <v>0</v>
      </c>
      <c r="BG143" s="429">
        <f t="shared" si="38"/>
        <v>0</v>
      </c>
      <c r="BH143" s="427">
        <f t="shared" si="38"/>
        <v>0</v>
      </c>
      <c r="BI143" s="428">
        <f t="shared" si="38"/>
        <v>0</v>
      </c>
      <c r="BJ143" s="429">
        <f t="shared" si="38"/>
        <v>0</v>
      </c>
      <c r="BK143" s="197" t="e">
        <f t="shared" si="38"/>
        <v>#REF!</v>
      </c>
      <c r="BL143" s="189" t="e">
        <f t="shared" si="38"/>
        <v>#REF!</v>
      </c>
      <c r="BM143" s="190">
        <f t="shared" si="38"/>
        <v>0</v>
      </c>
      <c r="BN143" s="626"/>
      <c r="BO143" s="477"/>
    </row>
    <row r="144" spans="1:67" ht="13.5" thickBot="1">
      <c r="A144" s="709" t="s">
        <v>97</v>
      </c>
      <c r="B144" s="710"/>
      <c r="C144" s="711"/>
      <c r="D144" s="416"/>
      <c r="E144" s="627"/>
      <c r="F144" s="628"/>
      <c r="G144" s="628"/>
      <c r="H144" s="628"/>
      <c r="I144" s="628"/>
      <c r="J144" s="628"/>
      <c r="K144" s="628"/>
      <c r="L144" s="628"/>
      <c r="M144" s="628"/>
      <c r="N144" s="628"/>
      <c r="O144" s="628"/>
      <c r="P144" s="628"/>
      <c r="Q144" s="628"/>
      <c r="R144" s="628"/>
      <c r="S144" s="628"/>
      <c r="T144" s="628"/>
      <c r="U144" s="628"/>
      <c r="V144" s="628"/>
      <c r="W144" s="628"/>
      <c r="X144" s="628"/>
      <c r="Y144" s="628"/>
      <c r="Z144" s="628"/>
      <c r="AA144" s="628"/>
      <c r="AB144" s="628"/>
      <c r="AC144" s="628"/>
      <c r="AD144" s="628"/>
      <c r="AE144" s="628"/>
      <c r="AF144" s="628"/>
      <c r="AG144" s="628"/>
      <c r="AH144" s="628"/>
      <c r="AI144" s="628"/>
      <c r="AJ144" s="628"/>
      <c r="AK144" s="628"/>
      <c r="AL144" s="628"/>
      <c r="AM144" s="628"/>
      <c r="AN144" s="628"/>
      <c r="AO144" s="628"/>
      <c r="AP144" s="628"/>
      <c r="AQ144" s="628"/>
      <c r="AR144" s="628"/>
      <c r="AS144" s="628"/>
      <c r="AT144" s="628"/>
      <c r="AU144" s="628"/>
      <c r="AV144" s="628"/>
      <c r="AW144" s="628"/>
      <c r="AX144" s="628"/>
      <c r="AY144" s="628"/>
      <c r="AZ144" s="628"/>
      <c r="BA144" s="628"/>
      <c r="BB144" s="628"/>
      <c r="BC144" s="628"/>
      <c r="BD144" s="628"/>
      <c r="BE144" s="628"/>
      <c r="BF144" s="628"/>
      <c r="BG144" s="628"/>
      <c r="BH144" s="628"/>
      <c r="BI144" s="628"/>
      <c r="BJ144" s="629"/>
      <c r="BK144" s="245"/>
      <c r="BL144" s="245"/>
      <c r="BM144" s="246">
        <f>BA144+BD144+BH144</f>
        <v>0</v>
      </c>
      <c r="BN144" s="107"/>
      <c r="BO144" s="86"/>
    </row>
    <row r="145" spans="1:67">
      <c r="A145" s="712" t="s">
        <v>98</v>
      </c>
      <c r="B145" s="461"/>
      <c r="C145" s="462"/>
      <c r="D145" s="424"/>
      <c r="E145" s="417" t="s">
        <v>38</v>
      </c>
      <c r="F145" s="418">
        <f>F126-F156-F161-F167-F172</f>
        <v>275232.39999999997</v>
      </c>
      <c r="G145" s="419">
        <f t="shared" ref="G145:AL145" si="39">G126-G156-G161-G167</f>
        <v>187189.4</v>
      </c>
      <c r="H145" s="420">
        <f t="shared" si="39"/>
        <v>24.259473219921261</v>
      </c>
      <c r="I145" s="421">
        <f t="shared" si="39"/>
        <v>0</v>
      </c>
      <c r="J145" s="422">
        <f t="shared" si="39"/>
        <v>0</v>
      </c>
      <c r="K145" s="418">
        <f t="shared" si="39"/>
        <v>622.4</v>
      </c>
      <c r="L145" s="419">
        <f t="shared" si="39"/>
        <v>406.8</v>
      </c>
      <c r="M145" s="420">
        <f t="shared" si="39"/>
        <v>65.359897172236501</v>
      </c>
      <c r="N145" s="418">
        <f t="shared" si="39"/>
        <v>25613.699999999997</v>
      </c>
      <c r="O145" s="419">
        <f t="shared" si="39"/>
        <v>24067.799999999996</v>
      </c>
      <c r="P145" s="420">
        <f t="shared" si="39"/>
        <v>94.489505877179894</v>
      </c>
      <c r="Q145" s="418">
        <f t="shared" si="39"/>
        <v>26804.100000000002</v>
      </c>
      <c r="R145" s="419">
        <f t="shared" si="39"/>
        <v>23080.6</v>
      </c>
      <c r="S145" s="420">
        <f t="shared" si="39"/>
        <v>85.599738905330923</v>
      </c>
      <c r="T145" s="421">
        <f t="shared" si="39"/>
        <v>0</v>
      </c>
      <c r="U145" s="419">
        <f t="shared" si="39"/>
        <v>0</v>
      </c>
      <c r="V145" s="419">
        <f t="shared" si="39"/>
        <v>0</v>
      </c>
      <c r="W145" s="419">
        <f t="shared" si="39"/>
        <v>0</v>
      </c>
      <c r="X145" s="422">
        <f t="shared" si="39"/>
        <v>53040.2</v>
      </c>
      <c r="Y145" s="418">
        <f t="shared" si="39"/>
        <v>21649.4</v>
      </c>
      <c r="Z145" s="419">
        <f t="shared" si="39"/>
        <v>20834.899999999998</v>
      </c>
      <c r="AA145" s="420">
        <f t="shared" si="39"/>
        <v>580.30587154419152</v>
      </c>
      <c r="AB145" s="418">
        <f t="shared" si="39"/>
        <v>15570</v>
      </c>
      <c r="AC145" s="419">
        <f t="shared" si="39"/>
        <v>15723.400000000001</v>
      </c>
      <c r="AD145" s="420">
        <f t="shared" si="39"/>
        <v>634.60365128842523</v>
      </c>
      <c r="AE145" s="418">
        <f t="shared" si="39"/>
        <v>20279</v>
      </c>
      <c r="AF145" s="419">
        <f t="shared" si="39"/>
        <v>17417</v>
      </c>
      <c r="AG145" s="420">
        <f t="shared" si="39"/>
        <v>413.16234434677716</v>
      </c>
      <c r="AH145" s="421">
        <f t="shared" si="39"/>
        <v>0</v>
      </c>
      <c r="AI145" s="419">
        <f t="shared" si="39"/>
        <v>0</v>
      </c>
      <c r="AJ145" s="419">
        <f t="shared" si="39"/>
        <v>0</v>
      </c>
      <c r="AK145" s="419">
        <f t="shared" si="39"/>
        <v>0</v>
      </c>
      <c r="AL145" s="422">
        <f t="shared" si="39"/>
        <v>57498.400000000001</v>
      </c>
      <c r="AM145" s="418">
        <f t="shared" ref="AM145:BC145" si="40">AM126-AM156-AM161-AM167</f>
        <v>24357.599999999999</v>
      </c>
      <c r="AN145" s="419">
        <f t="shared" si="40"/>
        <v>20026.800000000003</v>
      </c>
      <c r="AO145" s="420">
        <f>AN145/AM145*100</f>
        <v>82.219923145137457</v>
      </c>
      <c r="AP145" s="418">
        <f t="shared" si="40"/>
        <v>17770.800000000003</v>
      </c>
      <c r="AQ145" s="419">
        <f t="shared" si="40"/>
        <v>14835.000000000002</v>
      </c>
      <c r="AR145" s="420">
        <f>AQ145/AP145*100</f>
        <v>83.479640758997903</v>
      </c>
      <c r="AS145" s="418">
        <f t="shared" si="40"/>
        <v>52604.2</v>
      </c>
      <c r="AT145" s="419">
        <f t="shared" si="40"/>
        <v>50797.100000000006</v>
      </c>
      <c r="AU145" s="420">
        <f>AT145/AS145*100</f>
        <v>96.564722968888432</v>
      </c>
      <c r="AV145" s="421">
        <f t="shared" si="40"/>
        <v>0</v>
      </c>
      <c r="AW145" s="419">
        <f t="shared" si="40"/>
        <v>0</v>
      </c>
      <c r="AX145" s="419">
        <f t="shared" si="40"/>
        <v>0</v>
      </c>
      <c r="AY145" s="419">
        <f t="shared" si="40"/>
        <v>0</v>
      </c>
      <c r="AZ145" s="422">
        <f t="shared" si="40"/>
        <v>94732.6</v>
      </c>
      <c r="BA145" s="418">
        <f t="shared" si="40"/>
        <v>16262.5</v>
      </c>
      <c r="BB145" s="419">
        <f t="shared" si="40"/>
        <v>0</v>
      </c>
      <c r="BC145" s="420">
        <f t="shared" si="40"/>
        <v>0</v>
      </c>
      <c r="BD145" s="418">
        <f>BD126-BD156-BD161-BD167-BD172</f>
        <v>24369.5</v>
      </c>
      <c r="BE145" s="419">
        <f t="shared" ref="BE145:BL145" si="41">BE126-BE156-BE161-BE167</f>
        <v>0</v>
      </c>
      <c r="BF145" s="419">
        <f t="shared" si="41"/>
        <v>0</v>
      </c>
      <c r="BG145" s="420">
        <f t="shared" si="41"/>
        <v>0</v>
      </c>
      <c r="BH145" s="421">
        <f t="shared" si="41"/>
        <v>29329.200000000001</v>
      </c>
      <c r="BI145" s="419">
        <f t="shared" si="41"/>
        <v>0</v>
      </c>
      <c r="BJ145" s="420">
        <f t="shared" si="41"/>
        <v>0</v>
      </c>
      <c r="BK145" s="196">
        <f t="shared" si="41"/>
        <v>0</v>
      </c>
      <c r="BL145" s="194">
        <f t="shared" si="41"/>
        <v>69326.700000000012</v>
      </c>
      <c r="BM145" s="195">
        <f>BM147+BM148</f>
        <v>69961.200000000012</v>
      </c>
      <c r="BN145" s="700"/>
      <c r="BO145" s="475"/>
    </row>
    <row r="146" spans="1:67">
      <c r="A146" s="713"/>
      <c r="B146" s="464"/>
      <c r="C146" s="465"/>
      <c r="D146" s="424"/>
      <c r="E146" s="423" t="s">
        <v>95</v>
      </c>
      <c r="F146" s="351">
        <v>0</v>
      </c>
      <c r="G146" s="407">
        <v>0</v>
      </c>
      <c r="H146" s="408">
        <v>0</v>
      </c>
      <c r="I146" s="409"/>
      <c r="J146" s="410"/>
      <c r="K146" s="351">
        <v>0</v>
      </c>
      <c r="L146" s="407" t="s">
        <v>140</v>
      </c>
      <c r="M146" s="408">
        <v>0</v>
      </c>
      <c r="N146" s="351">
        <v>0</v>
      </c>
      <c r="O146" s="407">
        <v>0</v>
      </c>
      <c r="P146" s="408">
        <v>0</v>
      </c>
      <c r="Q146" s="351">
        <v>0</v>
      </c>
      <c r="R146" s="407">
        <v>0</v>
      </c>
      <c r="S146" s="408">
        <v>0</v>
      </c>
      <c r="T146" s="409"/>
      <c r="U146" s="407"/>
      <c r="V146" s="407"/>
      <c r="W146" s="407"/>
      <c r="X146" s="410"/>
      <c r="Y146" s="351">
        <v>0</v>
      </c>
      <c r="Z146" s="407">
        <v>0</v>
      </c>
      <c r="AA146" s="408">
        <v>0</v>
      </c>
      <c r="AB146" s="351">
        <v>0</v>
      </c>
      <c r="AC146" s="407">
        <v>0</v>
      </c>
      <c r="AD146" s="408">
        <v>0</v>
      </c>
      <c r="AE146" s="351">
        <v>0</v>
      </c>
      <c r="AF146" s="407">
        <v>0</v>
      </c>
      <c r="AG146" s="408">
        <v>0</v>
      </c>
      <c r="AH146" s="409"/>
      <c r="AI146" s="407"/>
      <c r="AJ146" s="407"/>
      <c r="AK146" s="407"/>
      <c r="AL146" s="410"/>
      <c r="AM146" s="351">
        <v>0</v>
      </c>
      <c r="AN146" s="407">
        <v>0</v>
      </c>
      <c r="AO146" s="408">
        <v>0</v>
      </c>
      <c r="AP146" s="351">
        <v>0</v>
      </c>
      <c r="AQ146" s="407">
        <v>0</v>
      </c>
      <c r="AR146" s="408">
        <v>0</v>
      </c>
      <c r="AS146" s="351">
        <v>0</v>
      </c>
      <c r="AT146" s="407">
        <v>0</v>
      </c>
      <c r="AU146" s="408">
        <v>0</v>
      </c>
      <c r="AV146" s="409"/>
      <c r="AW146" s="407"/>
      <c r="AX146" s="407"/>
      <c r="AY146" s="407"/>
      <c r="AZ146" s="410"/>
      <c r="BA146" s="351">
        <v>0</v>
      </c>
      <c r="BB146" s="407">
        <v>0</v>
      </c>
      <c r="BC146" s="408">
        <v>0</v>
      </c>
      <c r="BD146" s="351">
        <v>0</v>
      </c>
      <c r="BE146" s="407">
        <v>0</v>
      </c>
      <c r="BF146" s="407"/>
      <c r="BG146" s="408">
        <v>0</v>
      </c>
      <c r="BH146" s="409">
        <v>0</v>
      </c>
      <c r="BI146" s="407">
        <v>0</v>
      </c>
      <c r="BJ146" s="408">
        <v>0</v>
      </c>
      <c r="BK146" s="193"/>
      <c r="BL146" s="187"/>
      <c r="BM146" s="192"/>
      <c r="BN146" s="701"/>
      <c r="BO146" s="476"/>
    </row>
    <row r="147" spans="1:67">
      <c r="A147" s="466"/>
      <c r="B147" s="467"/>
      <c r="C147" s="468"/>
      <c r="D147" s="424"/>
      <c r="E147" s="425" t="s">
        <v>39</v>
      </c>
      <c r="F147" s="351">
        <f>F128-F158-F163-F169-F174</f>
        <v>31388.199999999997</v>
      </c>
      <c r="G147" s="407">
        <f t="shared" ref="G147:AL147" si="42">G128-G158-G163-G169</f>
        <v>27763.7</v>
      </c>
      <c r="H147" s="408">
        <f t="shared" si="42"/>
        <v>46.856289354709567</v>
      </c>
      <c r="I147" s="409">
        <f t="shared" si="42"/>
        <v>0</v>
      </c>
      <c r="J147" s="410">
        <f t="shared" si="42"/>
        <v>0</v>
      </c>
      <c r="K147" s="351">
        <f t="shared" si="42"/>
        <v>0</v>
      </c>
      <c r="L147" s="407">
        <f t="shared" si="42"/>
        <v>0</v>
      </c>
      <c r="M147" s="408">
        <f t="shared" si="42"/>
        <v>0</v>
      </c>
      <c r="N147" s="351">
        <f t="shared" si="42"/>
        <v>150.00000000000003</v>
      </c>
      <c r="O147" s="407">
        <f t="shared" si="42"/>
        <v>0</v>
      </c>
      <c r="P147" s="408">
        <f t="shared" si="42"/>
        <v>0</v>
      </c>
      <c r="Q147" s="351">
        <f t="shared" si="42"/>
        <v>150.00000000000003</v>
      </c>
      <c r="R147" s="407">
        <f t="shared" si="42"/>
        <v>115.8</v>
      </c>
      <c r="S147" s="408">
        <f t="shared" si="42"/>
        <v>38.395225464190979</v>
      </c>
      <c r="T147" s="409">
        <f t="shared" si="42"/>
        <v>0</v>
      </c>
      <c r="U147" s="407">
        <f t="shared" si="42"/>
        <v>0</v>
      </c>
      <c r="V147" s="407">
        <f t="shared" si="42"/>
        <v>0</v>
      </c>
      <c r="W147" s="407">
        <f t="shared" si="42"/>
        <v>0</v>
      </c>
      <c r="X147" s="410">
        <f t="shared" si="42"/>
        <v>300.00000000000006</v>
      </c>
      <c r="Y147" s="351">
        <f t="shared" si="42"/>
        <v>150.00000000000003</v>
      </c>
      <c r="Z147" s="407">
        <f t="shared" si="42"/>
        <v>0</v>
      </c>
      <c r="AA147" s="408">
        <f t="shared" si="42"/>
        <v>0</v>
      </c>
      <c r="AB147" s="351">
        <f t="shared" si="42"/>
        <v>150.00000000000003</v>
      </c>
      <c r="AC147" s="407">
        <f t="shared" si="42"/>
        <v>0</v>
      </c>
      <c r="AD147" s="408">
        <f t="shared" si="42"/>
        <v>0</v>
      </c>
      <c r="AE147" s="351">
        <f t="shared" si="42"/>
        <v>150.00000000000003</v>
      </c>
      <c r="AF147" s="407">
        <f t="shared" si="42"/>
        <v>0</v>
      </c>
      <c r="AG147" s="408">
        <f t="shared" si="42"/>
        <v>0</v>
      </c>
      <c r="AH147" s="409">
        <f t="shared" si="42"/>
        <v>0</v>
      </c>
      <c r="AI147" s="407">
        <f t="shared" si="42"/>
        <v>0</v>
      </c>
      <c r="AJ147" s="407">
        <f t="shared" si="42"/>
        <v>0</v>
      </c>
      <c r="AK147" s="407">
        <f t="shared" si="42"/>
        <v>0</v>
      </c>
      <c r="AL147" s="410">
        <f t="shared" si="42"/>
        <v>450.00000000000006</v>
      </c>
      <c r="AM147" s="351">
        <f t="shared" ref="AM147:BC147" si="43">AM128-AM158-AM163-AM169</f>
        <v>150.00000000000003</v>
      </c>
      <c r="AN147" s="407">
        <f t="shared" si="43"/>
        <v>0</v>
      </c>
      <c r="AO147" s="408">
        <f>AN147/AM147*100</f>
        <v>0</v>
      </c>
      <c r="AP147" s="351">
        <f t="shared" si="43"/>
        <v>150.00000000000003</v>
      </c>
      <c r="AQ147" s="407">
        <f t="shared" si="43"/>
        <v>260.69999999999993</v>
      </c>
      <c r="AR147" s="408">
        <v>100</v>
      </c>
      <c r="AS147" s="351">
        <f t="shared" si="43"/>
        <v>28995.599999999999</v>
      </c>
      <c r="AT147" s="407">
        <f t="shared" si="43"/>
        <v>27387.199999999997</v>
      </c>
      <c r="AU147" s="408">
        <f>AT147/AS147*100</f>
        <v>94.452951482293855</v>
      </c>
      <c r="AV147" s="409">
        <f t="shared" si="43"/>
        <v>0</v>
      </c>
      <c r="AW147" s="407">
        <f t="shared" si="43"/>
        <v>0</v>
      </c>
      <c r="AX147" s="407">
        <f t="shared" si="43"/>
        <v>0</v>
      </c>
      <c r="AY147" s="407">
        <f t="shared" si="43"/>
        <v>0</v>
      </c>
      <c r="AZ147" s="410">
        <f t="shared" si="43"/>
        <v>29295.599999999999</v>
      </c>
      <c r="BA147" s="351">
        <f t="shared" si="43"/>
        <v>0</v>
      </c>
      <c r="BB147" s="407">
        <f t="shared" si="43"/>
        <v>0</v>
      </c>
      <c r="BC147" s="408">
        <f t="shared" si="43"/>
        <v>0</v>
      </c>
      <c r="BD147" s="351">
        <v>1342.6</v>
      </c>
      <c r="BE147" s="407">
        <f t="shared" ref="BE147:BL148" si="44">BE128-BE158-BE163-BE169</f>
        <v>0</v>
      </c>
      <c r="BF147" s="407">
        <f t="shared" si="44"/>
        <v>0</v>
      </c>
      <c r="BG147" s="408">
        <f t="shared" si="44"/>
        <v>0</v>
      </c>
      <c r="BH147" s="409">
        <f t="shared" si="44"/>
        <v>0</v>
      </c>
      <c r="BI147" s="407">
        <f t="shared" si="44"/>
        <v>0</v>
      </c>
      <c r="BJ147" s="408">
        <f t="shared" si="44"/>
        <v>0</v>
      </c>
      <c r="BK147" s="186">
        <f t="shared" si="44"/>
        <v>0</v>
      </c>
      <c r="BL147" s="85">
        <f t="shared" si="44"/>
        <v>1382.9</v>
      </c>
      <c r="BM147" s="128">
        <f>BD147</f>
        <v>1342.6</v>
      </c>
      <c r="BN147" s="701"/>
      <c r="BO147" s="476"/>
    </row>
    <row r="148" spans="1:67">
      <c r="A148" s="466"/>
      <c r="B148" s="467"/>
      <c r="C148" s="468"/>
      <c r="D148" s="424"/>
      <c r="E148" s="425" t="s">
        <v>18</v>
      </c>
      <c r="F148" s="351">
        <f>F129-F159-F164-F170-F175</f>
        <v>243844.20000000004</v>
      </c>
      <c r="G148" s="407">
        <f t="shared" ref="G148:AL148" si="45">G129-G159-G164-G170</f>
        <v>159425.70000000001</v>
      </c>
      <c r="H148" s="408">
        <f t="shared" si="45"/>
        <v>30.789716036034669</v>
      </c>
      <c r="I148" s="409">
        <f t="shared" si="45"/>
        <v>0</v>
      </c>
      <c r="J148" s="410" t="e">
        <f t="shared" si="45"/>
        <v>#DIV/0!</v>
      </c>
      <c r="K148" s="351">
        <f t="shared" si="45"/>
        <v>622.4</v>
      </c>
      <c r="L148" s="407">
        <f t="shared" si="45"/>
        <v>406.8</v>
      </c>
      <c r="M148" s="408">
        <f t="shared" si="45"/>
        <v>65.359897172236501</v>
      </c>
      <c r="N148" s="351">
        <f t="shared" si="45"/>
        <v>25463.699999999997</v>
      </c>
      <c r="O148" s="407">
        <f t="shared" si="45"/>
        <v>24067.799999999996</v>
      </c>
      <c r="P148" s="408">
        <f t="shared" si="45"/>
        <v>94.489505877179894</v>
      </c>
      <c r="Q148" s="351">
        <f t="shared" si="45"/>
        <v>26654.100000000002</v>
      </c>
      <c r="R148" s="407">
        <f t="shared" si="45"/>
        <v>22964.799999999999</v>
      </c>
      <c r="S148" s="408">
        <f t="shared" si="45"/>
        <v>86.133719403791176</v>
      </c>
      <c r="T148" s="409">
        <f t="shared" si="45"/>
        <v>0</v>
      </c>
      <c r="U148" s="407">
        <f t="shared" si="45"/>
        <v>0</v>
      </c>
      <c r="V148" s="407">
        <f t="shared" si="45"/>
        <v>0</v>
      </c>
      <c r="W148" s="407">
        <f t="shared" si="45"/>
        <v>0</v>
      </c>
      <c r="X148" s="410">
        <f t="shared" si="45"/>
        <v>52740.2</v>
      </c>
      <c r="Y148" s="351">
        <f t="shared" si="45"/>
        <v>21499.4</v>
      </c>
      <c r="Z148" s="407">
        <f t="shared" si="45"/>
        <v>20834.899999999998</v>
      </c>
      <c r="AA148" s="408">
        <f t="shared" si="45"/>
        <v>580.30587154419152</v>
      </c>
      <c r="AB148" s="351">
        <f t="shared" si="45"/>
        <v>15420</v>
      </c>
      <c r="AC148" s="407">
        <f t="shared" si="45"/>
        <v>15723.400000000001</v>
      </c>
      <c r="AD148" s="408">
        <f t="shared" si="45"/>
        <v>678.64510206562727</v>
      </c>
      <c r="AE148" s="351">
        <f t="shared" si="45"/>
        <v>20129</v>
      </c>
      <c r="AF148" s="407">
        <f t="shared" si="45"/>
        <v>17417</v>
      </c>
      <c r="AG148" s="408">
        <f t="shared" si="45"/>
        <v>497.57792876236152</v>
      </c>
      <c r="AH148" s="409">
        <f t="shared" si="45"/>
        <v>0</v>
      </c>
      <c r="AI148" s="407">
        <f t="shared" si="45"/>
        <v>0</v>
      </c>
      <c r="AJ148" s="407">
        <f t="shared" si="45"/>
        <v>0</v>
      </c>
      <c r="AK148" s="407">
        <f t="shared" si="45"/>
        <v>0</v>
      </c>
      <c r="AL148" s="410">
        <f t="shared" si="45"/>
        <v>57048.4</v>
      </c>
      <c r="AM148" s="351">
        <f t="shared" ref="AM148:BC148" si="46">AM129-AM159-AM164-AM170</f>
        <v>24207.599999999999</v>
      </c>
      <c r="AN148" s="407">
        <f t="shared" si="46"/>
        <v>20026.800000000003</v>
      </c>
      <c r="AO148" s="408">
        <f>AN148/AM148*100</f>
        <v>82.72939076984089</v>
      </c>
      <c r="AP148" s="351">
        <f t="shared" si="46"/>
        <v>17620.800000000003</v>
      </c>
      <c r="AQ148" s="407">
        <f t="shared" si="46"/>
        <v>14574.300000000001</v>
      </c>
      <c r="AR148" s="408">
        <f>AQ148/AP148*100</f>
        <v>82.710773631163164</v>
      </c>
      <c r="AS148" s="351">
        <f t="shared" si="46"/>
        <v>23608.6</v>
      </c>
      <c r="AT148" s="407">
        <f t="shared" si="46"/>
        <v>23409.899999999998</v>
      </c>
      <c r="AU148" s="408">
        <f>AT148/AS148*100</f>
        <v>99.158357547673305</v>
      </c>
      <c r="AV148" s="409">
        <f t="shared" si="46"/>
        <v>0</v>
      </c>
      <c r="AW148" s="407">
        <f t="shared" si="46"/>
        <v>0</v>
      </c>
      <c r="AX148" s="407">
        <f t="shared" si="46"/>
        <v>0</v>
      </c>
      <c r="AY148" s="407">
        <f t="shared" si="46"/>
        <v>0</v>
      </c>
      <c r="AZ148" s="410">
        <f t="shared" si="46"/>
        <v>65437</v>
      </c>
      <c r="BA148" s="351">
        <f t="shared" si="46"/>
        <v>16262.499999999998</v>
      </c>
      <c r="BB148" s="407">
        <f t="shared" si="46"/>
        <v>0</v>
      </c>
      <c r="BC148" s="408">
        <f t="shared" si="46"/>
        <v>0</v>
      </c>
      <c r="BD148" s="351">
        <f>BD129-BD159-BD164-BD170-BD175</f>
        <v>23026.900000000005</v>
      </c>
      <c r="BE148" s="407">
        <f t="shared" si="44"/>
        <v>0</v>
      </c>
      <c r="BF148" s="407">
        <f t="shared" si="44"/>
        <v>0</v>
      </c>
      <c r="BG148" s="408">
        <f t="shared" si="44"/>
        <v>0</v>
      </c>
      <c r="BH148" s="409">
        <f t="shared" si="44"/>
        <v>29329.200000000001</v>
      </c>
      <c r="BI148" s="407">
        <f t="shared" si="44"/>
        <v>0</v>
      </c>
      <c r="BJ148" s="408">
        <f t="shared" si="44"/>
        <v>0</v>
      </c>
      <c r="BK148" s="186">
        <f t="shared" si="44"/>
        <v>0</v>
      </c>
      <c r="BL148" s="85">
        <f t="shared" si="44"/>
        <v>67943.800000000017</v>
      </c>
      <c r="BM148" s="128">
        <f>BA148+BD148+BH148</f>
        <v>68618.600000000006</v>
      </c>
      <c r="BN148" s="701"/>
      <c r="BO148" s="476"/>
    </row>
    <row r="149" spans="1:67" ht="25.5">
      <c r="A149" s="469"/>
      <c r="B149" s="470"/>
      <c r="C149" s="471"/>
      <c r="D149" s="424"/>
      <c r="E149" s="426" t="s">
        <v>96</v>
      </c>
      <c r="F149" s="351">
        <v>0</v>
      </c>
      <c r="G149" s="407">
        <v>0</v>
      </c>
      <c r="H149" s="408">
        <v>0</v>
      </c>
      <c r="I149" s="409"/>
      <c r="J149" s="410"/>
      <c r="K149" s="351">
        <v>0</v>
      </c>
      <c r="L149" s="407">
        <v>0</v>
      </c>
      <c r="M149" s="408">
        <v>0</v>
      </c>
      <c r="N149" s="351">
        <v>0</v>
      </c>
      <c r="O149" s="407">
        <v>0</v>
      </c>
      <c r="P149" s="408">
        <v>0</v>
      </c>
      <c r="Q149" s="351">
        <v>0</v>
      </c>
      <c r="R149" s="407">
        <v>0</v>
      </c>
      <c r="S149" s="408">
        <v>0</v>
      </c>
      <c r="T149" s="409"/>
      <c r="U149" s="407"/>
      <c r="V149" s="407"/>
      <c r="W149" s="407"/>
      <c r="X149" s="410"/>
      <c r="Y149" s="351">
        <v>0</v>
      </c>
      <c r="Z149" s="407">
        <v>0</v>
      </c>
      <c r="AA149" s="408">
        <v>0</v>
      </c>
      <c r="AB149" s="351">
        <v>0</v>
      </c>
      <c r="AC149" s="407">
        <v>0</v>
      </c>
      <c r="AD149" s="408">
        <v>0</v>
      </c>
      <c r="AE149" s="351">
        <v>0</v>
      </c>
      <c r="AF149" s="407">
        <v>0</v>
      </c>
      <c r="AG149" s="408">
        <v>0</v>
      </c>
      <c r="AH149" s="409"/>
      <c r="AI149" s="407"/>
      <c r="AJ149" s="407"/>
      <c r="AK149" s="407"/>
      <c r="AL149" s="410"/>
      <c r="AM149" s="351">
        <v>0</v>
      </c>
      <c r="AN149" s="407">
        <v>0</v>
      </c>
      <c r="AO149" s="408">
        <v>0</v>
      </c>
      <c r="AP149" s="351">
        <v>0</v>
      </c>
      <c r="AQ149" s="407">
        <v>0</v>
      </c>
      <c r="AR149" s="408">
        <v>0</v>
      </c>
      <c r="AS149" s="351">
        <v>0</v>
      </c>
      <c r="AT149" s="407">
        <v>0</v>
      </c>
      <c r="AU149" s="408">
        <v>0</v>
      </c>
      <c r="AV149" s="409"/>
      <c r="AW149" s="407"/>
      <c r="AX149" s="407"/>
      <c r="AY149" s="407"/>
      <c r="AZ149" s="410"/>
      <c r="BA149" s="351">
        <v>0</v>
      </c>
      <c r="BB149" s="407">
        <v>0</v>
      </c>
      <c r="BC149" s="408">
        <v>0</v>
      </c>
      <c r="BD149" s="351">
        <v>0</v>
      </c>
      <c r="BE149" s="407">
        <v>0</v>
      </c>
      <c r="BF149" s="407"/>
      <c r="BG149" s="408">
        <v>0</v>
      </c>
      <c r="BH149" s="409">
        <v>0</v>
      </c>
      <c r="BI149" s="407">
        <v>0</v>
      </c>
      <c r="BJ149" s="408">
        <v>0</v>
      </c>
      <c r="BK149" s="244"/>
      <c r="BL149" s="244"/>
      <c r="BM149" s="342"/>
      <c r="BN149" s="701"/>
      <c r="BO149" s="476"/>
    </row>
    <row r="150" spans="1:67" ht="26.25" thickBot="1">
      <c r="A150" s="472"/>
      <c r="B150" s="473"/>
      <c r="C150" s="474"/>
      <c r="D150" s="424"/>
      <c r="E150" s="426" t="s">
        <v>53</v>
      </c>
      <c r="F150" s="427">
        <f>F143</f>
        <v>539.99999999999909</v>
      </c>
      <c r="G150" s="428">
        <f t="shared" ref="G150:BM150" si="47">G143</f>
        <v>540</v>
      </c>
      <c r="H150" s="429">
        <f t="shared" si="47"/>
        <v>100.00000000000017</v>
      </c>
      <c r="I150" s="430">
        <f t="shared" si="47"/>
        <v>0</v>
      </c>
      <c r="J150" s="431">
        <f t="shared" si="47"/>
        <v>0</v>
      </c>
      <c r="K150" s="427">
        <f t="shared" si="47"/>
        <v>0</v>
      </c>
      <c r="L150" s="428">
        <f t="shared" si="47"/>
        <v>0</v>
      </c>
      <c r="M150" s="429">
        <f t="shared" si="47"/>
        <v>0</v>
      </c>
      <c r="N150" s="427">
        <f t="shared" si="47"/>
        <v>0</v>
      </c>
      <c r="O150" s="428">
        <f t="shared" si="47"/>
        <v>0</v>
      </c>
      <c r="P150" s="429">
        <f t="shared" si="47"/>
        <v>0</v>
      </c>
      <c r="Q150" s="427">
        <f t="shared" si="47"/>
        <v>540</v>
      </c>
      <c r="R150" s="428">
        <f t="shared" si="47"/>
        <v>390.4</v>
      </c>
      <c r="S150" s="429">
        <f t="shared" si="47"/>
        <v>72.296296296296291</v>
      </c>
      <c r="T150" s="430">
        <f t="shared" si="47"/>
        <v>0</v>
      </c>
      <c r="U150" s="428">
        <f t="shared" si="47"/>
        <v>0</v>
      </c>
      <c r="V150" s="428">
        <f t="shared" si="47"/>
        <v>0</v>
      </c>
      <c r="W150" s="428">
        <f t="shared" si="47"/>
        <v>0</v>
      </c>
      <c r="X150" s="431">
        <f t="shared" si="47"/>
        <v>540</v>
      </c>
      <c r="Y150" s="427">
        <f t="shared" si="47"/>
        <v>0</v>
      </c>
      <c r="Z150" s="428">
        <f t="shared" si="47"/>
        <v>0</v>
      </c>
      <c r="AA150" s="429">
        <f t="shared" si="47"/>
        <v>0</v>
      </c>
      <c r="AB150" s="427">
        <f t="shared" si="47"/>
        <v>0</v>
      </c>
      <c r="AC150" s="428">
        <f t="shared" si="47"/>
        <v>149.6</v>
      </c>
      <c r="AD150" s="429">
        <f t="shared" si="47"/>
        <v>100</v>
      </c>
      <c r="AE150" s="427">
        <f t="shared" si="47"/>
        <v>0</v>
      </c>
      <c r="AF150" s="428">
        <f t="shared" si="47"/>
        <v>0</v>
      </c>
      <c r="AG150" s="429">
        <f t="shared" si="47"/>
        <v>0</v>
      </c>
      <c r="AH150" s="430">
        <f t="shared" si="47"/>
        <v>0</v>
      </c>
      <c r="AI150" s="428">
        <f t="shared" si="47"/>
        <v>0</v>
      </c>
      <c r="AJ150" s="428">
        <f t="shared" si="47"/>
        <v>0</v>
      </c>
      <c r="AK150" s="428">
        <f t="shared" si="47"/>
        <v>0</v>
      </c>
      <c r="AL150" s="431">
        <f t="shared" si="47"/>
        <v>0</v>
      </c>
      <c r="AM150" s="427">
        <f t="shared" si="47"/>
        <v>0</v>
      </c>
      <c r="AN150" s="428">
        <f t="shared" si="47"/>
        <v>0</v>
      </c>
      <c r="AO150" s="429">
        <v>0</v>
      </c>
      <c r="AP150" s="427">
        <f t="shared" si="47"/>
        <v>0</v>
      </c>
      <c r="AQ150" s="428">
        <f t="shared" si="47"/>
        <v>0</v>
      </c>
      <c r="AR150" s="429">
        <f t="shared" si="47"/>
        <v>0</v>
      </c>
      <c r="AS150" s="427">
        <f t="shared" si="47"/>
        <v>0</v>
      </c>
      <c r="AT150" s="428">
        <f t="shared" si="47"/>
        <v>0</v>
      </c>
      <c r="AU150" s="429">
        <f t="shared" si="47"/>
        <v>0</v>
      </c>
      <c r="AV150" s="430">
        <f t="shared" si="47"/>
        <v>0</v>
      </c>
      <c r="AW150" s="428">
        <f t="shared" si="47"/>
        <v>0</v>
      </c>
      <c r="AX150" s="428">
        <f t="shared" si="47"/>
        <v>0</v>
      </c>
      <c r="AY150" s="428">
        <f t="shared" si="47"/>
        <v>0</v>
      </c>
      <c r="AZ150" s="431">
        <f t="shared" si="47"/>
        <v>0</v>
      </c>
      <c r="BA150" s="427">
        <f t="shared" si="47"/>
        <v>0</v>
      </c>
      <c r="BB150" s="428">
        <f t="shared" si="47"/>
        <v>0</v>
      </c>
      <c r="BC150" s="429">
        <f t="shared" si="47"/>
        <v>0</v>
      </c>
      <c r="BD150" s="427">
        <f t="shared" si="47"/>
        <v>0</v>
      </c>
      <c r="BE150" s="428">
        <f t="shared" si="47"/>
        <v>0</v>
      </c>
      <c r="BF150" s="428">
        <f t="shared" si="47"/>
        <v>0</v>
      </c>
      <c r="BG150" s="429">
        <f t="shared" si="47"/>
        <v>0</v>
      </c>
      <c r="BH150" s="430">
        <f t="shared" si="47"/>
        <v>0</v>
      </c>
      <c r="BI150" s="428">
        <f t="shared" si="47"/>
        <v>0</v>
      </c>
      <c r="BJ150" s="429">
        <f t="shared" si="47"/>
        <v>0</v>
      </c>
      <c r="BK150" s="197" t="e">
        <f t="shared" si="47"/>
        <v>#REF!</v>
      </c>
      <c r="BL150" s="188" t="e">
        <f t="shared" si="47"/>
        <v>#REF!</v>
      </c>
      <c r="BM150" s="188">
        <f t="shared" si="47"/>
        <v>0</v>
      </c>
      <c r="BN150" s="702"/>
      <c r="BO150" s="477"/>
    </row>
    <row r="151" spans="1:67" ht="12.75" customHeight="1">
      <c r="A151" s="611" t="s">
        <v>99</v>
      </c>
      <c r="B151" s="678"/>
      <c r="C151" s="490"/>
      <c r="D151" s="424"/>
      <c r="E151" s="383" t="s">
        <v>38</v>
      </c>
      <c r="F151" s="418">
        <v>0</v>
      </c>
      <c r="G151" s="419">
        <v>0</v>
      </c>
      <c r="H151" s="420">
        <v>0</v>
      </c>
      <c r="I151" s="421"/>
      <c r="J151" s="422"/>
      <c r="K151" s="418">
        <v>0</v>
      </c>
      <c r="L151" s="419">
        <v>0</v>
      </c>
      <c r="M151" s="420">
        <v>0</v>
      </c>
      <c r="N151" s="418">
        <v>0</v>
      </c>
      <c r="O151" s="419">
        <v>0</v>
      </c>
      <c r="P151" s="420">
        <v>0</v>
      </c>
      <c r="Q151" s="418">
        <v>0</v>
      </c>
      <c r="R151" s="419">
        <v>0</v>
      </c>
      <c r="S151" s="420">
        <v>0</v>
      </c>
      <c r="T151" s="421">
        <v>0</v>
      </c>
      <c r="U151" s="419">
        <v>0</v>
      </c>
      <c r="V151" s="419">
        <v>0</v>
      </c>
      <c r="W151" s="419">
        <v>0</v>
      </c>
      <c r="X151" s="275">
        <f t="shared" ref="X151:X160" si="48">K151+N151+Q151</f>
        <v>0</v>
      </c>
      <c r="Y151" s="418">
        <v>0</v>
      </c>
      <c r="Z151" s="419">
        <v>0</v>
      </c>
      <c r="AA151" s="420">
        <v>0</v>
      </c>
      <c r="AB151" s="418">
        <v>0</v>
      </c>
      <c r="AC151" s="419">
        <v>0</v>
      </c>
      <c r="AD151" s="420">
        <v>0</v>
      </c>
      <c r="AE151" s="418">
        <v>0</v>
      </c>
      <c r="AF151" s="419">
        <v>0</v>
      </c>
      <c r="AG151" s="420">
        <v>0</v>
      </c>
      <c r="AH151" s="421">
        <v>0</v>
      </c>
      <c r="AI151" s="419">
        <v>0</v>
      </c>
      <c r="AJ151" s="419">
        <v>0</v>
      </c>
      <c r="AK151" s="419">
        <v>0</v>
      </c>
      <c r="AL151" s="275">
        <f t="shared" ref="AL151:AL159" si="49">Y151+AB151+AE151</f>
        <v>0</v>
      </c>
      <c r="AM151" s="418">
        <v>0</v>
      </c>
      <c r="AN151" s="419">
        <v>0</v>
      </c>
      <c r="AO151" s="420">
        <v>0</v>
      </c>
      <c r="AP151" s="418">
        <v>0</v>
      </c>
      <c r="AQ151" s="419">
        <v>0</v>
      </c>
      <c r="AR151" s="420">
        <v>0</v>
      </c>
      <c r="AS151" s="418">
        <v>0</v>
      </c>
      <c r="AT151" s="419">
        <v>0</v>
      </c>
      <c r="AU151" s="420">
        <v>0</v>
      </c>
      <c r="AV151" s="421">
        <v>0</v>
      </c>
      <c r="AW151" s="419">
        <v>0</v>
      </c>
      <c r="AX151" s="419">
        <v>0</v>
      </c>
      <c r="AY151" s="419">
        <v>0</v>
      </c>
      <c r="AZ151" s="422">
        <v>0</v>
      </c>
      <c r="BA151" s="418">
        <v>0</v>
      </c>
      <c r="BB151" s="419">
        <v>0</v>
      </c>
      <c r="BC151" s="420">
        <v>0</v>
      </c>
      <c r="BD151" s="418">
        <v>0</v>
      </c>
      <c r="BE151" s="419">
        <v>0</v>
      </c>
      <c r="BF151" s="419">
        <v>0</v>
      </c>
      <c r="BG151" s="420">
        <v>0</v>
      </c>
      <c r="BH151" s="421">
        <v>0</v>
      </c>
      <c r="BI151" s="419">
        <v>0</v>
      </c>
      <c r="BJ151" s="420">
        <v>0</v>
      </c>
      <c r="BK151" s="345"/>
      <c r="BL151" s="202"/>
      <c r="BM151" s="203">
        <f>BA151+BD151+BH151</f>
        <v>0</v>
      </c>
      <c r="BN151" s="475"/>
      <c r="BO151" s="475"/>
    </row>
    <row r="152" spans="1:67">
      <c r="A152" s="612"/>
      <c r="B152" s="679"/>
      <c r="C152" s="491"/>
      <c r="D152" s="424"/>
      <c r="E152" s="384" t="s">
        <v>95</v>
      </c>
      <c r="F152" s="351">
        <v>0</v>
      </c>
      <c r="G152" s="407">
        <v>0</v>
      </c>
      <c r="H152" s="408">
        <v>0</v>
      </c>
      <c r="I152" s="409"/>
      <c r="J152" s="410"/>
      <c r="K152" s="351">
        <v>0</v>
      </c>
      <c r="L152" s="407">
        <v>0</v>
      </c>
      <c r="M152" s="408">
        <v>0</v>
      </c>
      <c r="N152" s="351">
        <v>0</v>
      </c>
      <c r="O152" s="407">
        <v>0</v>
      </c>
      <c r="P152" s="408">
        <v>0</v>
      </c>
      <c r="Q152" s="351">
        <v>0</v>
      </c>
      <c r="R152" s="407">
        <v>0</v>
      </c>
      <c r="S152" s="408">
        <v>0</v>
      </c>
      <c r="T152" s="409">
        <v>0</v>
      </c>
      <c r="U152" s="407">
        <v>0</v>
      </c>
      <c r="V152" s="407">
        <v>0</v>
      </c>
      <c r="W152" s="407">
        <v>0</v>
      </c>
      <c r="X152" s="191">
        <f t="shared" si="48"/>
        <v>0</v>
      </c>
      <c r="Y152" s="351">
        <v>0</v>
      </c>
      <c r="Z152" s="407">
        <v>0</v>
      </c>
      <c r="AA152" s="408">
        <v>0</v>
      </c>
      <c r="AB152" s="351">
        <v>0</v>
      </c>
      <c r="AC152" s="407">
        <v>0</v>
      </c>
      <c r="AD152" s="408">
        <v>0</v>
      </c>
      <c r="AE152" s="351">
        <v>0</v>
      </c>
      <c r="AF152" s="407">
        <v>0</v>
      </c>
      <c r="AG152" s="408">
        <v>0</v>
      </c>
      <c r="AH152" s="409">
        <v>0</v>
      </c>
      <c r="AI152" s="407">
        <v>0</v>
      </c>
      <c r="AJ152" s="407">
        <v>0</v>
      </c>
      <c r="AK152" s="407">
        <v>0</v>
      </c>
      <c r="AL152" s="191">
        <f>Y152+AB152+AE152</f>
        <v>0</v>
      </c>
      <c r="AM152" s="351">
        <v>0</v>
      </c>
      <c r="AN152" s="407">
        <v>0</v>
      </c>
      <c r="AO152" s="408">
        <v>0</v>
      </c>
      <c r="AP152" s="351">
        <v>0</v>
      </c>
      <c r="AQ152" s="407">
        <v>0</v>
      </c>
      <c r="AR152" s="408">
        <v>0</v>
      </c>
      <c r="AS152" s="351">
        <v>0</v>
      </c>
      <c r="AT152" s="407">
        <v>0</v>
      </c>
      <c r="AU152" s="408">
        <v>0</v>
      </c>
      <c r="AV152" s="409">
        <v>0</v>
      </c>
      <c r="AW152" s="407">
        <v>0</v>
      </c>
      <c r="AX152" s="407">
        <v>0</v>
      </c>
      <c r="AY152" s="407">
        <v>0</v>
      </c>
      <c r="AZ152" s="410">
        <v>0</v>
      </c>
      <c r="BA152" s="351">
        <v>0</v>
      </c>
      <c r="BB152" s="407">
        <v>0</v>
      </c>
      <c r="BC152" s="408">
        <v>0</v>
      </c>
      <c r="BD152" s="351">
        <v>0</v>
      </c>
      <c r="BE152" s="407">
        <v>0</v>
      </c>
      <c r="BF152" s="407">
        <v>0</v>
      </c>
      <c r="BG152" s="408">
        <v>0</v>
      </c>
      <c r="BH152" s="409">
        <v>0</v>
      </c>
      <c r="BI152" s="407">
        <v>0</v>
      </c>
      <c r="BJ152" s="408">
        <v>0</v>
      </c>
      <c r="BK152" s="346"/>
      <c r="BL152" s="343"/>
      <c r="BM152" s="344"/>
      <c r="BN152" s="476"/>
      <c r="BO152" s="476"/>
    </row>
    <row r="153" spans="1:67">
      <c r="A153" s="612"/>
      <c r="B153" s="679"/>
      <c r="C153" s="491"/>
      <c r="D153" s="424"/>
      <c r="E153" s="384" t="s">
        <v>39</v>
      </c>
      <c r="F153" s="351">
        <v>0</v>
      </c>
      <c r="G153" s="407">
        <v>0</v>
      </c>
      <c r="H153" s="408">
        <v>0</v>
      </c>
      <c r="I153" s="409"/>
      <c r="J153" s="410"/>
      <c r="K153" s="351">
        <v>0</v>
      </c>
      <c r="L153" s="407">
        <v>0</v>
      </c>
      <c r="M153" s="408">
        <v>0</v>
      </c>
      <c r="N153" s="351">
        <v>0</v>
      </c>
      <c r="O153" s="407">
        <v>0</v>
      </c>
      <c r="P153" s="408">
        <v>0</v>
      </c>
      <c r="Q153" s="351">
        <v>0</v>
      </c>
      <c r="R153" s="407">
        <v>0</v>
      </c>
      <c r="S153" s="408">
        <v>0</v>
      </c>
      <c r="T153" s="409">
        <v>0</v>
      </c>
      <c r="U153" s="407">
        <v>0</v>
      </c>
      <c r="V153" s="407">
        <v>0</v>
      </c>
      <c r="W153" s="407">
        <v>0</v>
      </c>
      <c r="X153" s="191">
        <f t="shared" si="48"/>
        <v>0</v>
      </c>
      <c r="Y153" s="351">
        <v>0</v>
      </c>
      <c r="Z153" s="407">
        <v>0</v>
      </c>
      <c r="AA153" s="408">
        <v>0</v>
      </c>
      <c r="AB153" s="351">
        <v>0</v>
      </c>
      <c r="AC153" s="407">
        <v>0</v>
      </c>
      <c r="AD153" s="408">
        <v>0</v>
      </c>
      <c r="AE153" s="351">
        <v>0</v>
      </c>
      <c r="AF153" s="407">
        <v>0</v>
      </c>
      <c r="AG153" s="408">
        <v>0</v>
      </c>
      <c r="AH153" s="409">
        <v>0</v>
      </c>
      <c r="AI153" s="407">
        <v>0</v>
      </c>
      <c r="AJ153" s="407">
        <v>0</v>
      </c>
      <c r="AK153" s="407">
        <v>0</v>
      </c>
      <c r="AL153" s="191">
        <f t="shared" si="49"/>
        <v>0</v>
      </c>
      <c r="AM153" s="351">
        <v>0</v>
      </c>
      <c r="AN153" s="407">
        <v>0</v>
      </c>
      <c r="AO153" s="408">
        <v>0</v>
      </c>
      <c r="AP153" s="351">
        <v>0</v>
      </c>
      <c r="AQ153" s="407">
        <v>0</v>
      </c>
      <c r="AR153" s="408">
        <v>0</v>
      </c>
      <c r="AS153" s="351">
        <v>0</v>
      </c>
      <c r="AT153" s="407">
        <v>0</v>
      </c>
      <c r="AU153" s="408">
        <v>0</v>
      </c>
      <c r="AV153" s="409">
        <v>0</v>
      </c>
      <c r="AW153" s="407">
        <v>0</v>
      </c>
      <c r="AX153" s="407">
        <v>0</v>
      </c>
      <c r="AY153" s="407">
        <v>0</v>
      </c>
      <c r="AZ153" s="410">
        <v>0</v>
      </c>
      <c r="BA153" s="351">
        <v>0</v>
      </c>
      <c r="BB153" s="407">
        <v>0</v>
      </c>
      <c r="BC153" s="408">
        <v>0</v>
      </c>
      <c r="BD153" s="351">
        <v>0</v>
      </c>
      <c r="BE153" s="407">
        <v>0</v>
      </c>
      <c r="BF153" s="407">
        <v>0</v>
      </c>
      <c r="BG153" s="408">
        <v>0</v>
      </c>
      <c r="BH153" s="409">
        <v>0</v>
      </c>
      <c r="BI153" s="407">
        <v>0</v>
      </c>
      <c r="BJ153" s="408">
        <v>0</v>
      </c>
      <c r="BK153" s="347"/>
      <c r="BL153" s="100"/>
      <c r="BM153" s="127">
        <f>BA153+BD153+BH153</f>
        <v>0</v>
      </c>
      <c r="BN153" s="476"/>
      <c r="BO153" s="476"/>
    </row>
    <row r="154" spans="1:67" ht="13.5" thickBot="1">
      <c r="A154" s="612"/>
      <c r="B154" s="679"/>
      <c r="C154" s="491"/>
      <c r="D154" s="424"/>
      <c r="E154" s="384" t="s">
        <v>18</v>
      </c>
      <c r="F154" s="351">
        <v>0</v>
      </c>
      <c r="G154" s="407">
        <v>0</v>
      </c>
      <c r="H154" s="408">
        <v>0</v>
      </c>
      <c r="I154" s="409"/>
      <c r="J154" s="410"/>
      <c r="K154" s="351">
        <v>0</v>
      </c>
      <c r="L154" s="407">
        <v>0</v>
      </c>
      <c r="M154" s="408">
        <v>0</v>
      </c>
      <c r="N154" s="351">
        <v>0</v>
      </c>
      <c r="O154" s="407">
        <v>0</v>
      </c>
      <c r="P154" s="408">
        <v>0</v>
      </c>
      <c r="Q154" s="351">
        <v>0</v>
      </c>
      <c r="R154" s="407">
        <v>0</v>
      </c>
      <c r="S154" s="408">
        <v>0</v>
      </c>
      <c r="T154" s="409">
        <v>0</v>
      </c>
      <c r="U154" s="407">
        <v>0</v>
      </c>
      <c r="V154" s="407">
        <v>0</v>
      </c>
      <c r="W154" s="407">
        <v>0</v>
      </c>
      <c r="X154" s="191">
        <f t="shared" si="48"/>
        <v>0</v>
      </c>
      <c r="Y154" s="351">
        <v>0</v>
      </c>
      <c r="Z154" s="407">
        <v>0</v>
      </c>
      <c r="AA154" s="408">
        <v>0</v>
      </c>
      <c r="AB154" s="351">
        <v>0</v>
      </c>
      <c r="AC154" s="407">
        <v>0</v>
      </c>
      <c r="AD154" s="408">
        <v>0</v>
      </c>
      <c r="AE154" s="351">
        <v>0</v>
      </c>
      <c r="AF154" s="407">
        <v>0</v>
      </c>
      <c r="AG154" s="408">
        <v>0</v>
      </c>
      <c r="AH154" s="409">
        <v>0</v>
      </c>
      <c r="AI154" s="407">
        <v>0</v>
      </c>
      <c r="AJ154" s="407">
        <v>0</v>
      </c>
      <c r="AK154" s="407">
        <v>0</v>
      </c>
      <c r="AL154" s="191">
        <f t="shared" si="49"/>
        <v>0</v>
      </c>
      <c r="AM154" s="351">
        <v>0</v>
      </c>
      <c r="AN154" s="407">
        <v>0</v>
      </c>
      <c r="AO154" s="408">
        <v>0</v>
      </c>
      <c r="AP154" s="351">
        <v>0</v>
      </c>
      <c r="AQ154" s="407">
        <v>0</v>
      </c>
      <c r="AR154" s="408">
        <v>0</v>
      </c>
      <c r="AS154" s="351">
        <v>0</v>
      </c>
      <c r="AT154" s="407">
        <v>0</v>
      </c>
      <c r="AU154" s="408">
        <v>0</v>
      </c>
      <c r="AV154" s="409">
        <v>0</v>
      </c>
      <c r="AW154" s="407">
        <v>0</v>
      </c>
      <c r="AX154" s="407">
        <v>0</v>
      </c>
      <c r="AY154" s="407">
        <v>0</v>
      </c>
      <c r="AZ154" s="410">
        <v>0</v>
      </c>
      <c r="BA154" s="351">
        <v>0</v>
      </c>
      <c r="BB154" s="407">
        <v>0</v>
      </c>
      <c r="BC154" s="408">
        <v>0</v>
      </c>
      <c r="BD154" s="351">
        <v>0</v>
      </c>
      <c r="BE154" s="407">
        <v>0</v>
      </c>
      <c r="BF154" s="407">
        <v>0</v>
      </c>
      <c r="BG154" s="408">
        <v>0</v>
      </c>
      <c r="BH154" s="409">
        <v>0</v>
      </c>
      <c r="BI154" s="407">
        <v>0</v>
      </c>
      <c r="BJ154" s="408">
        <v>0</v>
      </c>
      <c r="BK154" s="348"/>
      <c r="BL154" s="200"/>
      <c r="BM154" s="201">
        <f>BA154+BD154+BH154</f>
        <v>0</v>
      </c>
      <c r="BN154" s="476"/>
      <c r="BO154" s="476"/>
    </row>
    <row r="155" spans="1:67" ht="26.25" thickBot="1">
      <c r="A155" s="680"/>
      <c r="B155" s="681"/>
      <c r="C155" s="492"/>
      <c r="D155" s="424"/>
      <c r="E155" s="385" t="s">
        <v>96</v>
      </c>
      <c r="F155" s="427">
        <v>0</v>
      </c>
      <c r="G155" s="428">
        <v>0</v>
      </c>
      <c r="H155" s="429">
        <v>0</v>
      </c>
      <c r="I155" s="430"/>
      <c r="J155" s="431"/>
      <c r="K155" s="427">
        <v>0</v>
      </c>
      <c r="L155" s="428">
        <v>0</v>
      </c>
      <c r="M155" s="429">
        <v>0</v>
      </c>
      <c r="N155" s="427">
        <v>0</v>
      </c>
      <c r="O155" s="428">
        <v>0</v>
      </c>
      <c r="P155" s="429">
        <v>0</v>
      </c>
      <c r="Q155" s="427">
        <v>0</v>
      </c>
      <c r="R155" s="428">
        <v>0</v>
      </c>
      <c r="S155" s="429">
        <v>0</v>
      </c>
      <c r="T155" s="430">
        <v>0</v>
      </c>
      <c r="U155" s="428">
        <v>0</v>
      </c>
      <c r="V155" s="428">
        <v>0</v>
      </c>
      <c r="W155" s="428">
        <v>0</v>
      </c>
      <c r="X155" s="282">
        <f t="shared" si="48"/>
        <v>0</v>
      </c>
      <c r="Y155" s="427">
        <v>0</v>
      </c>
      <c r="Z155" s="428">
        <v>0</v>
      </c>
      <c r="AA155" s="429">
        <v>0</v>
      </c>
      <c r="AB155" s="427">
        <v>0</v>
      </c>
      <c r="AC155" s="428">
        <v>0</v>
      </c>
      <c r="AD155" s="429">
        <v>0</v>
      </c>
      <c r="AE155" s="427">
        <v>0</v>
      </c>
      <c r="AF155" s="428">
        <v>0</v>
      </c>
      <c r="AG155" s="429">
        <v>0</v>
      </c>
      <c r="AH155" s="430">
        <v>0</v>
      </c>
      <c r="AI155" s="428">
        <v>0</v>
      </c>
      <c r="AJ155" s="428">
        <v>0</v>
      </c>
      <c r="AK155" s="428">
        <v>0</v>
      </c>
      <c r="AL155" s="282">
        <f>Y155+AB155+AE155</f>
        <v>0</v>
      </c>
      <c r="AM155" s="427">
        <v>0</v>
      </c>
      <c r="AN155" s="428">
        <v>0</v>
      </c>
      <c r="AO155" s="429">
        <v>0</v>
      </c>
      <c r="AP155" s="427">
        <v>0</v>
      </c>
      <c r="AQ155" s="428">
        <v>0</v>
      </c>
      <c r="AR155" s="429">
        <v>0</v>
      </c>
      <c r="AS155" s="427">
        <v>0</v>
      </c>
      <c r="AT155" s="428">
        <v>0</v>
      </c>
      <c r="AU155" s="429">
        <v>0</v>
      </c>
      <c r="AV155" s="430">
        <v>0</v>
      </c>
      <c r="AW155" s="428">
        <v>0</v>
      </c>
      <c r="AX155" s="428">
        <v>0</v>
      </c>
      <c r="AY155" s="428">
        <v>0</v>
      </c>
      <c r="AZ155" s="431">
        <v>0</v>
      </c>
      <c r="BA155" s="427">
        <v>0</v>
      </c>
      <c r="BB155" s="428">
        <v>0</v>
      </c>
      <c r="BC155" s="429">
        <v>0</v>
      </c>
      <c r="BD155" s="427">
        <v>0</v>
      </c>
      <c r="BE155" s="428">
        <v>0</v>
      </c>
      <c r="BF155" s="428">
        <v>0</v>
      </c>
      <c r="BG155" s="429">
        <v>0</v>
      </c>
      <c r="BH155" s="430">
        <v>0</v>
      </c>
      <c r="BI155" s="428">
        <v>0</v>
      </c>
      <c r="BJ155" s="429">
        <v>0</v>
      </c>
      <c r="BK155" s="349"/>
      <c r="BL155" s="245"/>
      <c r="BM155" s="246"/>
      <c r="BN155" s="477"/>
      <c r="BO155" s="477"/>
    </row>
    <row r="156" spans="1:67">
      <c r="A156" s="682" t="s">
        <v>100</v>
      </c>
      <c r="B156" s="683"/>
      <c r="C156" s="684"/>
      <c r="D156" s="424"/>
      <c r="E156" s="383" t="s">
        <v>38</v>
      </c>
      <c r="F156" s="418">
        <f>F159</f>
        <v>155</v>
      </c>
      <c r="G156" s="419">
        <f t="shared" ref="G156:BJ156" si="50">G159</f>
        <v>0</v>
      </c>
      <c r="H156" s="420">
        <f t="shared" si="50"/>
        <v>0</v>
      </c>
      <c r="I156" s="421"/>
      <c r="J156" s="422"/>
      <c r="K156" s="418">
        <f t="shared" si="50"/>
        <v>0</v>
      </c>
      <c r="L156" s="419">
        <f t="shared" si="50"/>
        <v>0</v>
      </c>
      <c r="M156" s="420">
        <f t="shared" si="50"/>
        <v>0</v>
      </c>
      <c r="N156" s="418">
        <f t="shared" si="50"/>
        <v>0</v>
      </c>
      <c r="O156" s="419">
        <f t="shared" si="50"/>
        <v>0</v>
      </c>
      <c r="P156" s="420">
        <f t="shared" si="50"/>
        <v>0</v>
      </c>
      <c r="Q156" s="418">
        <f t="shared" si="50"/>
        <v>0</v>
      </c>
      <c r="R156" s="419">
        <f t="shared" si="50"/>
        <v>0</v>
      </c>
      <c r="S156" s="420">
        <f t="shared" si="50"/>
        <v>0</v>
      </c>
      <c r="T156" s="421">
        <f t="shared" si="50"/>
        <v>0</v>
      </c>
      <c r="U156" s="419">
        <f t="shared" si="50"/>
        <v>0</v>
      </c>
      <c r="V156" s="419">
        <f t="shared" si="50"/>
        <v>0</v>
      </c>
      <c r="W156" s="419">
        <f t="shared" si="50"/>
        <v>0</v>
      </c>
      <c r="X156" s="275">
        <f t="shared" si="48"/>
        <v>0</v>
      </c>
      <c r="Y156" s="418">
        <f t="shared" si="50"/>
        <v>0</v>
      </c>
      <c r="Z156" s="419">
        <f t="shared" si="50"/>
        <v>0</v>
      </c>
      <c r="AA156" s="420">
        <f t="shared" si="50"/>
        <v>0</v>
      </c>
      <c r="AB156" s="418">
        <f t="shared" si="50"/>
        <v>0</v>
      </c>
      <c r="AC156" s="419">
        <f t="shared" si="50"/>
        <v>0</v>
      </c>
      <c r="AD156" s="420">
        <f t="shared" si="50"/>
        <v>0</v>
      </c>
      <c r="AE156" s="418">
        <f t="shared" si="50"/>
        <v>0</v>
      </c>
      <c r="AF156" s="419">
        <f t="shared" si="50"/>
        <v>0</v>
      </c>
      <c r="AG156" s="420">
        <f t="shared" si="50"/>
        <v>0</v>
      </c>
      <c r="AH156" s="421">
        <f t="shared" si="50"/>
        <v>0</v>
      </c>
      <c r="AI156" s="419">
        <f t="shared" si="50"/>
        <v>0</v>
      </c>
      <c r="AJ156" s="419">
        <f t="shared" si="50"/>
        <v>0</v>
      </c>
      <c r="AK156" s="419">
        <f t="shared" si="50"/>
        <v>0</v>
      </c>
      <c r="AL156" s="275">
        <f t="shared" si="49"/>
        <v>0</v>
      </c>
      <c r="AM156" s="418">
        <f t="shared" si="50"/>
        <v>0</v>
      </c>
      <c r="AN156" s="419">
        <f t="shared" si="50"/>
        <v>0</v>
      </c>
      <c r="AO156" s="420">
        <v>0</v>
      </c>
      <c r="AP156" s="418">
        <f t="shared" si="50"/>
        <v>0</v>
      </c>
      <c r="AQ156" s="419">
        <f t="shared" si="50"/>
        <v>0</v>
      </c>
      <c r="AR156" s="420">
        <f t="shared" si="50"/>
        <v>0</v>
      </c>
      <c r="AS156" s="418">
        <f t="shared" si="50"/>
        <v>0</v>
      </c>
      <c r="AT156" s="419">
        <f t="shared" si="50"/>
        <v>0</v>
      </c>
      <c r="AU156" s="420">
        <f t="shared" si="50"/>
        <v>0</v>
      </c>
      <c r="AV156" s="421">
        <f t="shared" si="50"/>
        <v>0</v>
      </c>
      <c r="AW156" s="419">
        <f t="shared" si="50"/>
        <v>0</v>
      </c>
      <c r="AX156" s="419">
        <f t="shared" si="50"/>
        <v>0</v>
      </c>
      <c r="AY156" s="419">
        <f t="shared" si="50"/>
        <v>0</v>
      </c>
      <c r="AZ156" s="422">
        <v>0</v>
      </c>
      <c r="BA156" s="418">
        <f t="shared" si="50"/>
        <v>0</v>
      </c>
      <c r="BB156" s="419">
        <f t="shared" si="50"/>
        <v>0</v>
      </c>
      <c r="BC156" s="420">
        <f t="shared" si="50"/>
        <v>0</v>
      </c>
      <c r="BD156" s="418">
        <f t="shared" si="50"/>
        <v>0</v>
      </c>
      <c r="BE156" s="419">
        <f t="shared" si="50"/>
        <v>0</v>
      </c>
      <c r="BF156" s="419">
        <f t="shared" si="50"/>
        <v>0</v>
      </c>
      <c r="BG156" s="420">
        <f t="shared" si="50"/>
        <v>0</v>
      </c>
      <c r="BH156" s="421">
        <f t="shared" si="50"/>
        <v>155</v>
      </c>
      <c r="BI156" s="419">
        <f t="shared" si="50"/>
        <v>0</v>
      </c>
      <c r="BJ156" s="420">
        <f t="shared" si="50"/>
        <v>0</v>
      </c>
      <c r="BK156" s="345"/>
      <c r="BL156" s="202"/>
      <c r="BM156" s="203">
        <f>BA156+BD156+BH156</f>
        <v>155</v>
      </c>
      <c r="BN156" s="475"/>
      <c r="BO156" s="475"/>
    </row>
    <row r="157" spans="1:67">
      <c r="A157" s="685"/>
      <c r="B157" s="686"/>
      <c r="C157" s="687"/>
      <c r="D157" s="424"/>
      <c r="E157" s="384" t="s">
        <v>95</v>
      </c>
      <c r="F157" s="351">
        <v>0</v>
      </c>
      <c r="G157" s="407">
        <v>0</v>
      </c>
      <c r="H157" s="408">
        <v>0</v>
      </c>
      <c r="I157" s="409"/>
      <c r="J157" s="410"/>
      <c r="K157" s="351">
        <v>0</v>
      </c>
      <c r="L157" s="407">
        <v>0</v>
      </c>
      <c r="M157" s="408">
        <v>0</v>
      </c>
      <c r="N157" s="351">
        <v>0</v>
      </c>
      <c r="O157" s="407">
        <v>0</v>
      </c>
      <c r="P157" s="408">
        <v>0</v>
      </c>
      <c r="Q157" s="351">
        <v>0</v>
      </c>
      <c r="R157" s="407">
        <v>0</v>
      </c>
      <c r="S157" s="408">
        <v>0</v>
      </c>
      <c r="T157" s="409">
        <v>0</v>
      </c>
      <c r="U157" s="407">
        <v>0</v>
      </c>
      <c r="V157" s="407">
        <v>0</v>
      </c>
      <c r="W157" s="407">
        <v>0</v>
      </c>
      <c r="X157" s="191">
        <f t="shared" si="48"/>
        <v>0</v>
      </c>
      <c r="Y157" s="351">
        <v>0</v>
      </c>
      <c r="Z157" s="407">
        <v>0</v>
      </c>
      <c r="AA157" s="408">
        <v>0</v>
      </c>
      <c r="AB157" s="351">
        <v>0</v>
      </c>
      <c r="AC157" s="407">
        <v>0</v>
      </c>
      <c r="AD157" s="408">
        <v>0</v>
      </c>
      <c r="AE157" s="351">
        <v>0</v>
      </c>
      <c r="AF157" s="407">
        <v>0</v>
      </c>
      <c r="AG157" s="408">
        <v>0</v>
      </c>
      <c r="AH157" s="409">
        <v>0</v>
      </c>
      <c r="AI157" s="407">
        <v>0</v>
      </c>
      <c r="AJ157" s="407">
        <v>0</v>
      </c>
      <c r="AK157" s="407">
        <v>0</v>
      </c>
      <c r="AL157" s="191">
        <f>Y157+AB157+AE157</f>
        <v>0</v>
      </c>
      <c r="AM157" s="351">
        <v>0</v>
      </c>
      <c r="AN157" s="407">
        <v>0</v>
      </c>
      <c r="AO157" s="408">
        <v>0</v>
      </c>
      <c r="AP157" s="351">
        <v>0</v>
      </c>
      <c r="AQ157" s="407">
        <v>0</v>
      </c>
      <c r="AR157" s="408">
        <v>0</v>
      </c>
      <c r="AS157" s="351">
        <v>0</v>
      </c>
      <c r="AT157" s="407">
        <v>0</v>
      </c>
      <c r="AU157" s="408">
        <v>0</v>
      </c>
      <c r="AV157" s="409">
        <v>0</v>
      </c>
      <c r="AW157" s="407">
        <v>0</v>
      </c>
      <c r="AX157" s="407">
        <v>0</v>
      </c>
      <c r="AY157" s="407">
        <v>0</v>
      </c>
      <c r="AZ157" s="410">
        <v>0</v>
      </c>
      <c r="BA157" s="351">
        <v>0</v>
      </c>
      <c r="BB157" s="407">
        <v>0</v>
      </c>
      <c r="BC157" s="408">
        <v>0</v>
      </c>
      <c r="BD157" s="351">
        <v>0</v>
      </c>
      <c r="BE157" s="407">
        <v>0</v>
      </c>
      <c r="BF157" s="407">
        <v>0</v>
      </c>
      <c r="BG157" s="408">
        <v>0</v>
      </c>
      <c r="BH157" s="409">
        <v>0</v>
      </c>
      <c r="BI157" s="407">
        <v>0</v>
      </c>
      <c r="BJ157" s="408">
        <v>0</v>
      </c>
      <c r="BK157" s="346"/>
      <c r="BL157" s="343"/>
      <c r="BM157" s="344"/>
      <c r="BN157" s="476"/>
      <c r="BO157" s="476"/>
    </row>
    <row r="158" spans="1:67">
      <c r="A158" s="685"/>
      <c r="B158" s="686"/>
      <c r="C158" s="687"/>
      <c r="D158" s="424"/>
      <c r="E158" s="384" t="s">
        <v>39</v>
      </c>
      <c r="F158" s="351">
        <v>0</v>
      </c>
      <c r="G158" s="407">
        <v>0</v>
      </c>
      <c r="H158" s="408">
        <v>0</v>
      </c>
      <c r="I158" s="409"/>
      <c r="J158" s="410"/>
      <c r="K158" s="351">
        <v>0</v>
      </c>
      <c r="L158" s="407">
        <v>0</v>
      </c>
      <c r="M158" s="408">
        <v>0</v>
      </c>
      <c r="N158" s="351">
        <v>0</v>
      </c>
      <c r="O158" s="407">
        <v>0</v>
      </c>
      <c r="P158" s="408">
        <v>0</v>
      </c>
      <c r="Q158" s="351">
        <v>0</v>
      </c>
      <c r="R158" s="407">
        <v>0</v>
      </c>
      <c r="S158" s="408">
        <v>0</v>
      </c>
      <c r="T158" s="409">
        <v>0</v>
      </c>
      <c r="U158" s="407">
        <v>0</v>
      </c>
      <c r="V158" s="407">
        <v>0</v>
      </c>
      <c r="W158" s="407">
        <v>0</v>
      </c>
      <c r="X158" s="191">
        <f t="shared" si="48"/>
        <v>0</v>
      </c>
      <c r="Y158" s="351">
        <v>0</v>
      </c>
      <c r="Z158" s="407">
        <v>0</v>
      </c>
      <c r="AA158" s="408">
        <v>0</v>
      </c>
      <c r="AB158" s="351">
        <v>0</v>
      </c>
      <c r="AC158" s="407">
        <v>0</v>
      </c>
      <c r="AD158" s="408">
        <v>0</v>
      </c>
      <c r="AE158" s="351">
        <v>0</v>
      </c>
      <c r="AF158" s="407">
        <v>0</v>
      </c>
      <c r="AG158" s="408">
        <v>0</v>
      </c>
      <c r="AH158" s="409">
        <v>0</v>
      </c>
      <c r="AI158" s="407">
        <v>0</v>
      </c>
      <c r="AJ158" s="407">
        <v>0</v>
      </c>
      <c r="AK158" s="407">
        <v>0</v>
      </c>
      <c r="AL158" s="191">
        <f t="shared" si="49"/>
        <v>0</v>
      </c>
      <c r="AM158" s="351">
        <v>0</v>
      </c>
      <c r="AN158" s="407">
        <v>0</v>
      </c>
      <c r="AO158" s="408">
        <v>0</v>
      </c>
      <c r="AP158" s="351">
        <v>0</v>
      </c>
      <c r="AQ158" s="407">
        <v>0</v>
      </c>
      <c r="AR158" s="408">
        <v>0</v>
      </c>
      <c r="AS158" s="351">
        <v>0</v>
      </c>
      <c r="AT158" s="407">
        <v>0</v>
      </c>
      <c r="AU158" s="408">
        <v>0</v>
      </c>
      <c r="AV158" s="409"/>
      <c r="AW158" s="407"/>
      <c r="AX158" s="407"/>
      <c r="AY158" s="407"/>
      <c r="AZ158" s="410">
        <v>0</v>
      </c>
      <c r="BA158" s="351">
        <v>0</v>
      </c>
      <c r="BB158" s="407">
        <v>0</v>
      </c>
      <c r="BC158" s="408">
        <v>0</v>
      </c>
      <c r="BD158" s="351">
        <v>0</v>
      </c>
      <c r="BE158" s="407">
        <v>0</v>
      </c>
      <c r="BF158" s="407"/>
      <c r="BG158" s="408">
        <v>0</v>
      </c>
      <c r="BH158" s="409">
        <v>0</v>
      </c>
      <c r="BI158" s="432">
        <v>0</v>
      </c>
      <c r="BJ158" s="433">
        <v>0</v>
      </c>
      <c r="BK158" s="347"/>
      <c r="BL158" s="100"/>
      <c r="BM158" s="127">
        <f>BA158+BD158+BH158</f>
        <v>0</v>
      </c>
      <c r="BN158" s="476"/>
      <c r="BO158" s="476"/>
    </row>
    <row r="159" spans="1:67" ht="13.5" thickBot="1">
      <c r="A159" s="685"/>
      <c r="B159" s="686"/>
      <c r="C159" s="687"/>
      <c r="D159" s="424"/>
      <c r="E159" s="384" t="s">
        <v>18</v>
      </c>
      <c r="F159" s="351">
        <f>K159+N159+Q159+Y159+AB159+AE159+AM159+AP159+AS159+BA159+BD159+BH159</f>
        <v>155</v>
      </c>
      <c r="G159" s="407">
        <v>0</v>
      </c>
      <c r="H159" s="408">
        <v>0</v>
      </c>
      <c r="I159" s="409"/>
      <c r="J159" s="410"/>
      <c r="K159" s="351">
        <v>0</v>
      </c>
      <c r="L159" s="407">
        <v>0</v>
      </c>
      <c r="M159" s="408">
        <v>0</v>
      </c>
      <c r="N159" s="351">
        <v>0</v>
      </c>
      <c r="O159" s="407">
        <v>0</v>
      </c>
      <c r="P159" s="408">
        <v>0</v>
      </c>
      <c r="Q159" s="351">
        <v>0</v>
      </c>
      <c r="R159" s="407">
        <v>0</v>
      </c>
      <c r="S159" s="408">
        <v>0</v>
      </c>
      <c r="T159" s="409">
        <v>0</v>
      </c>
      <c r="U159" s="407">
        <v>0</v>
      </c>
      <c r="V159" s="407">
        <v>0</v>
      </c>
      <c r="W159" s="407">
        <v>0</v>
      </c>
      <c r="X159" s="191">
        <f t="shared" si="48"/>
        <v>0</v>
      </c>
      <c r="Y159" s="351">
        <v>0</v>
      </c>
      <c r="Z159" s="407">
        <v>0</v>
      </c>
      <c r="AA159" s="408">
        <v>0</v>
      </c>
      <c r="AB159" s="351">
        <v>0</v>
      </c>
      <c r="AC159" s="407">
        <v>0</v>
      </c>
      <c r="AD159" s="408">
        <v>0</v>
      </c>
      <c r="AE159" s="351">
        <v>0</v>
      </c>
      <c r="AF159" s="407">
        <v>0</v>
      </c>
      <c r="AG159" s="408">
        <v>0</v>
      </c>
      <c r="AH159" s="409">
        <v>0</v>
      </c>
      <c r="AI159" s="407">
        <v>0</v>
      </c>
      <c r="AJ159" s="407">
        <v>0</v>
      </c>
      <c r="AK159" s="407">
        <v>0</v>
      </c>
      <c r="AL159" s="191">
        <f t="shared" si="49"/>
        <v>0</v>
      </c>
      <c r="AM159" s="351">
        <v>0</v>
      </c>
      <c r="AN159" s="407">
        <v>0</v>
      </c>
      <c r="AO159" s="408">
        <v>0</v>
      </c>
      <c r="AP159" s="351">
        <v>0</v>
      </c>
      <c r="AQ159" s="407">
        <v>0</v>
      </c>
      <c r="AR159" s="408">
        <v>0</v>
      </c>
      <c r="AS159" s="351">
        <v>0</v>
      </c>
      <c r="AT159" s="407">
        <v>0</v>
      </c>
      <c r="AU159" s="408">
        <v>0</v>
      </c>
      <c r="AV159" s="409"/>
      <c r="AW159" s="407"/>
      <c r="AX159" s="407"/>
      <c r="AY159" s="407"/>
      <c r="AZ159" s="410">
        <v>0</v>
      </c>
      <c r="BA159" s="351">
        <v>0</v>
      </c>
      <c r="BB159" s="407">
        <v>0</v>
      </c>
      <c r="BC159" s="408">
        <v>0</v>
      </c>
      <c r="BD159" s="351">
        <v>0</v>
      </c>
      <c r="BE159" s="407">
        <v>0</v>
      </c>
      <c r="BF159" s="407"/>
      <c r="BG159" s="408">
        <v>0</v>
      </c>
      <c r="BH159" s="409">
        <v>155</v>
      </c>
      <c r="BI159" s="432">
        <v>0</v>
      </c>
      <c r="BJ159" s="433">
        <v>0</v>
      </c>
      <c r="BK159" s="348"/>
      <c r="BL159" s="200"/>
      <c r="BM159" s="201">
        <f>BA159+BD159+BH159</f>
        <v>155</v>
      </c>
      <c r="BN159" s="476"/>
      <c r="BO159" s="476"/>
    </row>
    <row r="160" spans="1:67" ht="26.25" thickBot="1">
      <c r="A160" s="688"/>
      <c r="B160" s="689"/>
      <c r="C160" s="690"/>
      <c r="D160" s="424"/>
      <c r="E160" s="385" t="s">
        <v>96</v>
      </c>
      <c r="F160" s="427">
        <v>0</v>
      </c>
      <c r="G160" s="428">
        <v>0</v>
      </c>
      <c r="H160" s="429">
        <v>0</v>
      </c>
      <c r="I160" s="430"/>
      <c r="J160" s="431"/>
      <c r="K160" s="427">
        <v>0</v>
      </c>
      <c r="L160" s="428">
        <v>0</v>
      </c>
      <c r="M160" s="429">
        <v>0</v>
      </c>
      <c r="N160" s="427">
        <v>0</v>
      </c>
      <c r="O160" s="428">
        <v>0</v>
      </c>
      <c r="P160" s="429">
        <v>0</v>
      </c>
      <c r="Q160" s="427">
        <v>0</v>
      </c>
      <c r="R160" s="428">
        <v>0</v>
      </c>
      <c r="S160" s="429">
        <v>0</v>
      </c>
      <c r="T160" s="430">
        <v>0</v>
      </c>
      <c r="U160" s="428">
        <v>0</v>
      </c>
      <c r="V160" s="428">
        <v>0</v>
      </c>
      <c r="W160" s="428">
        <v>0</v>
      </c>
      <c r="X160" s="282">
        <f t="shared" si="48"/>
        <v>0</v>
      </c>
      <c r="Y160" s="427">
        <v>0</v>
      </c>
      <c r="Z160" s="428">
        <v>0</v>
      </c>
      <c r="AA160" s="429">
        <v>0</v>
      </c>
      <c r="AB160" s="427">
        <v>0</v>
      </c>
      <c r="AC160" s="428">
        <v>0</v>
      </c>
      <c r="AD160" s="429">
        <v>0</v>
      </c>
      <c r="AE160" s="427">
        <v>0</v>
      </c>
      <c r="AF160" s="428">
        <v>0</v>
      </c>
      <c r="AG160" s="429">
        <v>0</v>
      </c>
      <c r="AH160" s="430">
        <v>0</v>
      </c>
      <c r="AI160" s="428">
        <v>0</v>
      </c>
      <c r="AJ160" s="428">
        <v>0</v>
      </c>
      <c r="AK160" s="428">
        <v>0</v>
      </c>
      <c r="AL160" s="282">
        <f>Y160+AB160+AE160</f>
        <v>0</v>
      </c>
      <c r="AM160" s="427">
        <v>0</v>
      </c>
      <c r="AN160" s="428">
        <v>0</v>
      </c>
      <c r="AO160" s="429">
        <v>0</v>
      </c>
      <c r="AP160" s="427">
        <v>0</v>
      </c>
      <c r="AQ160" s="428">
        <v>0</v>
      </c>
      <c r="AR160" s="429">
        <v>0</v>
      </c>
      <c r="AS160" s="427">
        <v>0</v>
      </c>
      <c r="AT160" s="428">
        <v>0</v>
      </c>
      <c r="AU160" s="429">
        <v>0</v>
      </c>
      <c r="AV160" s="430">
        <v>0</v>
      </c>
      <c r="AW160" s="428">
        <v>0</v>
      </c>
      <c r="AX160" s="428">
        <v>0</v>
      </c>
      <c r="AY160" s="428">
        <v>0</v>
      </c>
      <c r="AZ160" s="431">
        <v>0</v>
      </c>
      <c r="BA160" s="427">
        <v>0</v>
      </c>
      <c r="BB160" s="428">
        <v>0</v>
      </c>
      <c r="BC160" s="429">
        <v>0</v>
      </c>
      <c r="BD160" s="427">
        <v>0</v>
      </c>
      <c r="BE160" s="428">
        <v>0</v>
      </c>
      <c r="BF160" s="428">
        <v>0</v>
      </c>
      <c r="BG160" s="429">
        <v>0</v>
      </c>
      <c r="BH160" s="430">
        <v>0</v>
      </c>
      <c r="BI160" s="428">
        <v>0</v>
      </c>
      <c r="BJ160" s="429">
        <v>0</v>
      </c>
      <c r="BK160" s="349"/>
      <c r="BL160" s="245"/>
      <c r="BM160" s="246"/>
      <c r="BN160" s="477"/>
      <c r="BO160" s="477"/>
    </row>
    <row r="161" spans="1:67">
      <c r="A161" s="460" t="s">
        <v>107</v>
      </c>
      <c r="B161" s="461"/>
      <c r="C161" s="462"/>
      <c r="D161" s="424"/>
      <c r="E161" s="383" t="s">
        <v>38</v>
      </c>
      <c r="F161" s="418">
        <f>F164</f>
        <v>2905.4</v>
      </c>
      <c r="G161" s="419">
        <f>G132</f>
        <v>150</v>
      </c>
      <c r="H161" s="420">
        <f t="shared" ref="H161:BL161" si="51">H132</f>
        <v>5.1628003028842846</v>
      </c>
      <c r="I161" s="421"/>
      <c r="J161" s="422"/>
      <c r="K161" s="418">
        <f t="shared" si="51"/>
        <v>0</v>
      </c>
      <c r="L161" s="419">
        <f t="shared" si="51"/>
        <v>0</v>
      </c>
      <c r="M161" s="420">
        <f t="shared" si="51"/>
        <v>0</v>
      </c>
      <c r="N161" s="418">
        <f t="shared" si="51"/>
        <v>0</v>
      </c>
      <c r="O161" s="419">
        <f t="shared" si="51"/>
        <v>0</v>
      </c>
      <c r="P161" s="420">
        <f t="shared" si="51"/>
        <v>0</v>
      </c>
      <c r="Q161" s="418">
        <f t="shared" si="51"/>
        <v>0</v>
      </c>
      <c r="R161" s="419">
        <f t="shared" si="51"/>
        <v>0</v>
      </c>
      <c r="S161" s="420">
        <f t="shared" si="51"/>
        <v>0</v>
      </c>
      <c r="T161" s="421">
        <f t="shared" si="51"/>
        <v>0</v>
      </c>
      <c r="U161" s="419">
        <f t="shared" si="51"/>
        <v>0</v>
      </c>
      <c r="V161" s="419">
        <f t="shared" si="51"/>
        <v>0</v>
      </c>
      <c r="W161" s="419">
        <f t="shared" si="51"/>
        <v>0</v>
      </c>
      <c r="X161" s="422">
        <f t="shared" si="51"/>
        <v>0</v>
      </c>
      <c r="Y161" s="418">
        <f t="shared" si="51"/>
        <v>0</v>
      </c>
      <c r="Z161" s="419">
        <f t="shared" si="51"/>
        <v>0</v>
      </c>
      <c r="AA161" s="420">
        <f t="shared" si="51"/>
        <v>0</v>
      </c>
      <c r="AB161" s="418">
        <f t="shared" si="51"/>
        <v>0</v>
      </c>
      <c r="AC161" s="419">
        <f t="shared" si="51"/>
        <v>0</v>
      </c>
      <c r="AD161" s="420">
        <f t="shared" si="51"/>
        <v>0</v>
      </c>
      <c r="AE161" s="418">
        <f>AE164</f>
        <v>150</v>
      </c>
      <c r="AF161" s="419">
        <f t="shared" si="51"/>
        <v>150</v>
      </c>
      <c r="AG161" s="420">
        <f t="shared" si="51"/>
        <v>100</v>
      </c>
      <c r="AH161" s="421">
        <f t="shared" si="51"/>
        <v>0</v>
      </c>
      <c r="AI161" s="419">
        <f t="shared" si="51"/>
        <v>0</v>
      </c>
      <c r="AJ161" s="419">
        <f t="shared" si="51"/>
        <v>0</v>
      </c>
      <c r="AK161" s="419">
        <f t="shared" si="51"/>
        <v>0</v>
      </c>
      <c r="AL161" s="422">
        <f>AE161</f>
        <v>150</v>
      </c>
      <c r="AM161" s="418">
        <f>AM164</f>
        <v>1852.4</v>
      </c>
      <c r="AN161" s="419">
        <v>0</v>
      </c>
      <c r="AO161" s="420">
        <f>AN161/AM161*100</f>
        <v>0</v>
      </c>
      <c r="AP161" s="418">
        <v>0</v>
      </c>
      <c r="AQ161" s="419">
        <f t="shared" si="51"/>
        <v>0</v>
      </c>
      <c r="AR161" s="420">
        <f t="shared" si="51"/>
        <v>0</v>
      </c>
      <c r="AS161" s="418">
        <f>AS164</f>
        <v>903</v>
      </c>
      <c r="AT161" s="419">
        <f t="shared" si="51"/>
        <v>0</v>
      </c>
      <c r="AU161" s="420">
        <f t="shared" si="51"/>
        <v>0</v>
      </c>
      <c r="AV161" s="421">
        <f t="shared" si="51"/>
        <v>0</v>
      </c>
      <c r="AW161" s="419">
        <f t="shared" si="51"/>
        <v>0</v>
      </c>
      <c r="AX161" s="419">
        <f t="shared" si="51"/>
        <v>0</v>
      </c>
      <c r="AY161" s="419">
        <f t="shared" si="51"/>
        <v>0</v>
      </c>
      <c r="AZ161" s="422">
        <f>AM161+AP161+AS161</f>
        <v>2755.4</v>
      </c>
      <c r="BA161" s="418">
        <f t="shared" si="51"/>
        <v>0</v>
      </c>
      <c r="BB161" s="419">
        <f t="shared" si="51"/>
        <v>0</v>
      </c>
      <c r="BC161" s="420">
        <f t="shared" si="51"/>
        <v>0</v>
      </c>
      <c r="BD161" s="418">
        <f t="shared" si="51"/>
        <v>0</v>
      </c>
      <c r="BE161" s="419">
        <f t="shared" si="51"/>
        <v>0</v>
      </c>
      <c r="BF161" s="419">
        <f t="shared" si="51"/>
        <v>0</v>
      </c>
      <c r="BG161" s="420">
        <f t="shared" si="51"/>
        <v>0</v>
      </c>
      <c r="BH161" s="421">
        <f t="shared" si="51"/>
        <v>0</v>
      </c>
      <c r="BI161" s="419">
        <f t="shared" si="51"/>
        <v>0</v>
      </c>
      <c r="BJ161" s="420">
        <f t="shared" si="51"/>
        <v>0</v>
      </c>
      <c r="BK161" s="196">
        <f t="shared" si="51"/>
        <v>0</v>
      </c>
      <c r="BL161" s="194">
        <f t="shared" si="51"/>
        <v>0</v>
      </c>
      <c r="BM161" s="195">
        <v>0</v>
      </c>
      <c r="BN161" s="475"/>
      <c r="BO161" s="475"/>
    </row>
    <row r="162" spans="1:67">
      <c r="A162" s="463"/>
      <c r="B162" s="464"/>
      <c r="C162" s="465"/>
      <c r="D162" s="424"/>
      <c r="E162" s="384" t="s">
        <v>95</v>
      </c>
      <c r="F162" s="351">
        <v>0</v>
      </c>
      <c r="G162" s="407">
        <v>0</v>
      </c>
      <c r="H162" s="408">
        <v>0</v>
      </c>
      <c r="I162" s="409"/>
      <c r="J162" s="410"/>
      <c r="K162" s="351">
        <v>0</v>
      </c>
      <c r="L162" s="407">
        <v>0</v>
      </c>
      <c r="M162" s="408">
        <v>0</v>
      </c>
      <c r="N162" s="351">
        <v>0</v>
      </c>
      <c r="O162" s="407">
        <v>0</v>
      </c>
      <c r="P162" s="408">
        <v>0</v>
      </c>
      <c r="Q162" s="351">
        <v>0</v>
      </c>
      <c r="R162" s="407">
        <v>0</v>
      </c>
      <c r="S162" s="408">
        <v>0</v>
      </c>
      <c r="T162" s="409">
        <v>0</v>
      </c>
      <c r="U162" s="407">
        <v>0</v>
      </c>
      <c r="V162" s="407">
        <v>0</v>
      </c>
      <c r="W162" s="407">
        <v>0</v>
      </c>
      <c r="X162" s="191">
        <f>K162+N162+Q162</f>
        <v>0</v>
      </c>
      <c r="Y162" s="351">
        <v>0</v>
      </c>
      <c r="Z162" s="407">
        <v>0</v>
      </c>
      <c r="AA162" s="408">
        <v>0</v>
      </c>
      <c r="AB162" s="351">
        <v>0</v>
      </c>
      <c r="AC162" s="407">
        <v>0</v>
      </c>
      <c r="AD162" s="408">
        <v>0</v>
      </c>
      <c r="AE162" s="351">
        <v>0</v>
      </c>
      <c r="AF162" s="407">
        <v>0</v>
      </c>
      <c r="AG162" s="408">
        <v>0</v>
      </c>
      <c r="AH162" s="409">
        <v>0</v>
      </c>
      <c r="AI162" s="407">
        <v>0</v>
      </c>
      <c r="AJ162" s="407">
        <v>0</v>
      </c>
      <c r="AK162" s="407">
        <v>0</v>
      </c>
      <c r="AL162" s="191">
        <f>Y162+AB162+AE162</f>
        <v>0</v>
      </c>
      <c r="AM162" s="351">
        <v>0</v>
      </c>
      <c r="AN162" s="407">
        <v>0</v>
      </c>
      <c r="AO162" s="408">
        <v>0</v>
      </c>
      <c r="AP162" s="351">
        <v>0</v>
      </c>
      <c r="AQ162" s="407">
        <v>0</v>
      </c>
      <c r="AR162" s="408">
        <v>0</v>
      </c>
      <c r="AS162" s="351">
        <v>0</v>
      </c>
      <c r="AT162" s="407">
        <v>0</v>
      </c>
      <c r="AU162" s="408">
        <v>0</v>
      </c>
      <c r="AV162" s="409">
        <v>0</v>
      </c>
      <c r="AW162" s="407">
        <v>0</v>
      </c>
      <c r="AX162" s="407">
        <v>0</v>
      </c>
      <c r="AY162" s="407">
        <v>0</v>
      </c>
      <c r="AZ162" s="410">
        <v>0</v>
      </c>
      <c r="BA162" s="351">
        <v>0</v>
      </c>
      <c r="BB162" s="407">
        <v>0</v>
      </c>
      <c r="BC162" s="408">
        <v>0</v>
      </c>
      <c r="BD162" s="351">
        <v>0</v>
      </c>
      <c r="BE162" s="407">
        <v>0</v>
      </c>
      <c r="BF162" s="407">
        <v>0</v>
      </c>
      <c r="BG162" s="408">
        <v>0</v>
      </c>
      <c r="BH162" s="409">
        <v>0</v>
      </c>
      <c r="BI162" s="407">
        <v>0</v>
      </c>
      <c r="BJ162" s="408">
        <v>0</v>
      </c>
      <c r="BK162" s="193"/>
      <c r="BL162" s="187"/>
      <c r="BM162" s="192"/>
      <c r="BN162" s="476"/>
      <c r="BO162" s="476"/>
    </row>
    <row r="163" spans="1:67" ht="15.75" customHeight="1">
      <c r="A163" s="466"/>
      <c r="B163" s="467"/>
      <c r="C163" s="468"/>
      <c r="D163" s="424"/>
      <c r="E163" s="384" t="s">
        <v>39</v>
      </c>
      <c r="F163" s="351">
        <v>0</v>
      </c>
      <c r="G163" s="407">
        <v>0</v>
      </c>
      <c r="H163" s="408">
        <v>0</v>
      </c>
      <c r="I163" s="409"/>
      <c r="J163" s="410"/>
      <c r="K163" s="351">
        <v>0</v>
      </c>
      <c r="L163" s="407">
        <v>0</v>
      </c>
      <c r="M163" s="408">
        <v>0</v>
      </c>
      <c r="N163" s="351">
        <v>0</v>
      </c>
      <c r="O163" s="407">
        <v>0</v>
      </c>
      <c r="P163" s="408">
        <v>0</v>
      </c>
      <c r="Q163" s="351">
        <v>0</v>
      </c>
      <c r="R163" s="407">
        <v>0</v>
      </c>
      <c r="S163" s="408">
        <v>0</v>
      </c>
      <c r="T163" s="409">
        <v>0</v>
      </c>
      <c r="U163" s="407">
        <v>0</v>
      </c>
      <c r="V163" s="407">
        <v>0</v>
      </c>
      <c r="W163" s="407">
        <v>0</v>
      </c>
      <c r="X163" s="191">
        <f>K163+N163+Q163</f>
        <v>0</v>
      </c>
      <c r="Y163" s="351">
        <v>0</v>
      </c>
      <c r="Z163" s="407">
        <v>0</v>
      </c>
      <c r="AA163" s="408">
        <v>0</v>
      </c>
      <c r="AB163" s="351">
        <v>0</v>
      </c>
      <c r="AC163" s="407">
        <v>0</v>
      </c>
      <c r="AD163" s="408">
        <v>0</v>
      </c>
      <c r="AE163" s="351">
        <v>0</v>
      </c>
      <c r="AF163" s="407">
        <v>0</v>
      </c>
      <c r="AG163" s="408">
        <v>0</v>
      </c>
      <c r="AH163" s="409">
        <v>0</v>
      </c>
      <c r="AI163" s="407">
        <v>0</v>
      </c>
      <c r="AJ163" s="407">
        <v>0</v>
      </c>
      <c r="AK163" s="407">
        <v>0</v>
      </c>
      <c r="AL163" s="191">
        <f>Y163+AB163+AE163</f>
        <v>0</v>
      </c>
      <c r="AM163" s="351">
        <v>0</v>
      </c>
      <c r="AN163" s="407">
        <v>0</v>
      </c>
      <c r="AO163" s="408">
        <v>0</v>
      </c>
      <c r="AP163" s="351">
        <v>0</v>
      </c>
      <c r="AQ163" s="407">
        <v>0</v>
      </c>
      <c r="AR163" s="408">
        <v>0</v>
      </c>
      <c r="AS163" s="351">
        <v>0</v>
      </c>
      <c r="AT163" s="407">
        <v>0</v>
      </c>
      <c r="AU163" s="408">
        <v>0</v>
      </c>
      <c r="AV163" s="409"/>
      <c r="AW163" s="407"/>
      <c r="AX163" s="407"/>
      <c r="AY163" s="407"/>
      <c r="AZ163" s="410">
        <f>AZ154-AZ183</f>
        <v>0</v>
      </c>
      <c r="BA163" s="351">
        <v>0</v>
      </c>
      <c r="BB163" s="407">
        <v>0</v>
      </c>
      <c r="BC163" s="408">
        <v>0</v>
      </c>
      <c r="BD163" s="351">
        <v>0</v>
      </c>
      <c r="BE163" s="407">
        <v>0</v>
      </c>
      <c r="BF163" s="407"/>
      <c r="BG163" s="408">
        <v>0</v>
      </c>
      <c r="BH163" s="409">
        <v>0</v>
      </c>
      <c r="BI163" s="432">
        <v>0</v>
      </c>
      <c r="BJ163" s="433">
        <v>0</v>
      </c>
      <c r="BK163" s="347"/>
      <c r="BL163" s="100"/>
      <c r="BM163" s="127">
        <f>BA163+BD163+BH163</f>
        <v>0</v>
      </c>
      <c r="BN163" s="476"/>
      <c r="BO163" s="476"/>
    </row>
    <row r="164" spans="1:67" ht="18" customHeight="1">
      <c r="A164" s="466"/>
      <c r="B164" s="467"/>
      <c r="C164" s="468"/>
      <c r="D164" s="424"/>
      <c r="E164" s="384" t="s">
        <v>18</v>
      </c>
      <c r="F164" s="351">
        <f>AM164+AS164+AE164</f>
        <v>2905.4</v>
      </c>
      <c r="G164" s="407">
        <f>G161</f>
        <v>150</v>
      </c>
      <c r="H164" s="408">
        <f t="shared" ref="H164:BL164" si="52">H161</f>
        <v>5.1628003028842846</v>
      </c>
      <c r="I164" s="409"/>
      <c r="J164" s="410"/>
      <c r="K164" s="351">
        <f t="shared" si="52"/>
        <v>0</v>
      </c>
      <c r="L164" s="407">
        <f t="shared" si="52"/>
        <v>0</v>
      </c>
      <c r="M164" s="408">
        <f t="shared" si="52"/>
        <v>0</v>
      </c>
      <c r="N164" s="351">
        <f t="shared" si="52"/>
        <v>0</v>
      </c>
      <c r="O164" s="407">
        <f t="shared" si="52"/>
        <v>0</v>
      </c>
      <c r="P164" s="408">
        <f t="shared" si="52"/>
        <v>0</v>
      </c>
      <c r="Q164" s="351">
        <f t="shared" si="52"/>
        <v>0</v>
      </c>
      <c r="R164" s="407">
        <f t="shared" si="52"/>
        <v>0</v>
      </c>
      <c r="S164" s="408">
        <f t="shared" si="52"/>
        <v>0</v>
      </c>
      <c r="T164" s="409">
        <f t="shared" si="52"/>
        <v>0</v>
      </c>
      <c r="U164" s="407">
        <f t="shared" si="52"/>
        <v>0</v>
      </c>
      <c r="V164" s="407">
        <f t="shared" si="52"/>
        <v>0</v>
      </c>
      <c r="W164" s="407">
        <f t="shared" si="52"/>
        <v>0</v>
      </c>
      <c r="X164" s="410">
        <f t="shared" si="52"/>
        <v>0</v>
      </c>
      <c r="Y164" s="351">
        <f t="shared" si="52"/>
        <v>0</v>
      </c>
      <c r="Z164" s="407">
        <f t="shared" si="52"/>
        <v>0</v>
      </c>
      <c r="AA164" s="408">
        <f t="shared" si="52"/>
        <v>0</v>
      </c>
      <c r="AB164" s="351">
        <f t="shared" si="52"/>
        <v>0</v>
      </c>
      <c r="AC164" s="407">
        <f t="shared" si="52"/>
        <v>0</v>
      </c>
      <c r="AD164" s="408">
        <f t="shared" si="52"/>
        <v>0</v>
      </c>
      <c r="AE164" s="351">
        <v>150</v>
      </c>
      <c r="AF164" s="407">
        <f t="shared" si="52"/>
        <v>150</v>
      </c>
      <c r="AG164" s="408">
        <f t="shared" si="52"/>
        <v>100</v>
      </c>
      <c r="AH164" s="409">
        <f t="shared" si="52"/>
        <v>0</v>
      </c>
      <c r="AI164" s="407">
        <f t="shared" si="52"/>
        <v>0</v>
      </c>
      <c r="AJ164" s="407">
        <f t="shared" si="52"/>
        <v>0</v>
      </c>
      <c r="AK164" s="407">
        <f t="shared" si="52"/>
        <v>0</v>
      </c>
      <c r="AL164" s="410">
        <f t="shared" si="52"/>
        <v>150</v>
      </c>
      <c r="AM164" s="351">
        <f>2002.4-150</f>
        <v>1852.4</v>
      </c>
      <c r="AN164" s="407">
        <v>0</v>
      </c>
      <c r="AO164" s="408">
        <v>0</v>
      </c>
      <c r="AP164" s="351">
        <f t="shared" si="52"/>
        <v>0</v>
      </c>
      <c r="AQ164" s="407">
        <f t="shared" si="52"/>
        <v>0</v>
      </c>
      <c r="AR164" s="408">
        <f t="shared" si="52"/>
        <v>0</v>
      </c>
      <c r="AS164" s="351">
        <f>1780-877</f>
        <v>903</v>
      </c>
      <c r="AT164" s="407">
        <f t="shared" si="52"/>
        <v>0</v>
      </c>
      <c r="AU164" s="408">
        <f t="shared" si="52"/>
        <v>0</v>
      </c>
      <c r="AV164" s="409">
        <f t="shared" si="52"/>
        <v>0</v>
      </c>
      <c r="AW164" s="407">
        <f t="shared" si="52"/>
        <v>0</v>
      </c>
      <c r="AX164" s="407">
        <f t="shared" si="52"/>
        <v>0</v>
      </c>
      <c r="AY164" s="407">
        <f t="shared" si="52"/>
        <v>0</v>
      </c>
      <c r="AZ164" s="410">
        <f>AZ161</f>
        <v>2755.4</v>
      </c>
      <c r="BA164" s="351">
        <f t="shared" si="52"/>
        <v>0</v>
      </c>
      <c r="BB164" s="407">
        <f t="shared" si="52"/>
        <v>0</v>
      </c>
      <c r="BC164" s="408">
        <f t="shared" si="52"/>
        <v>0</v>
      </c>
      <c r="BD164" s="351">
        <f t="shared" si="52"/>
        <v>0</v>
      </c>
      <c r="BE164" s="407">
        <f t="shared" si="52"/>
        <v>0</v>
      </c>
      <c r="BF164" s="407">
        <f t="shared" si="52"/>
        <v>0</v>
      </c>
      <c r="BG164" s="408">
        <f t="shared" si="52"/>
        <v>0</v>
      </c>
      <c r="BH164" s="409">
        <f t="shared" si="52"/>
        <v>0</v>
      </c>
      <c r="BI164" s="407">
        <f t="shared" si="52"/>
        <v>0</v>
      </c>
      <c r="BJ164" s="408">
        <f t="shared" si="52"/>
        <v>0</v>
      </c>
      <c r="BK164" s="186">
        <f t="shared" si="52"/>
        <v>0</v>
      </c>
      <c r="BL164" s="85">
        <f t="shared" si="52"/>
        <v>0</v>
      </c>
      <c r="BM164" s="128">
        <v>0</v>
      </c>
      <c r="BN164" s="476"/>
      <c r="BO164" s="476"/>
    </row>
    <row r="165" spans="1:67" ht="28.5" customHeight="1">
      <c r="A165" s="469"/>
      <c r="B165" s="470"/>
      <c r="C165" s="471"/>
      <c r="D165" s="424"/>
      <c r="E165" s="384" t="s">
        <v>96</v>
      </c>
      <c r="F165" s="351">
        <v>0</v>
      </c>
      <c r="G165" s="407">
        <v>0</v>
      </c>
      <c r="H165" s="408">
        <v>0</v>
      </c>
      <c r="I165" s="409"/>
      <c r="J165" s="410"/>
      <c r="K165" s="351">
        <v>0</v>
      </c>
      <c r="L165" s="407">
        <v>0</v>
      </c>
      <c r="M165" s="408">
        <v>0</v>
      </c>
      <c r="N165" s="351">
        <v>0</v>
      </c>
      <c r="O165" s="407">
        <v>0</v>
      </c>
      <c r="P165" s="408">
        <v>0</v>
      </c>
      <c r="Q165" s="351">
        <v>0</v>
      </c>
      <c r="R165" s="407">
        <v>0</v>
      </c>
      <c r="S165" s="408">
        <v>0</v>
      </c>
      <c r="T165" s="409">
        <v>0</v>
      </c>
      <c r="U165" s="407">
        <v>0</v>
      </c>
      <c r="V165" s="407">
        <v>0</v>
      </c>
      <c r="W165" s="407">
        <v>0</v>
      </c>
      <c r="X165" s="191">
        <f>K165+N165+Q165</f>
        <v>0</v>
      </c>
      <c r="Y165" s="351">
        <v>0</v>
      </c>
      <c r="Z165" s="407">
        <v>0</v>
      </c>
      <c r="AA165" s="408">
        <v>0</v>
      </c>
      <c r="AB165" s="351">
        <v>0</v>
      </c>
      <c r="AC165" s="407">
        <v>0</v>
      </c>
      <c r="AD165" s="408">
        <v>0</v>
      </c>
      <c r="AE165" s="351">
        <v>0</v>
      </c>
      <c r="AF165" s="407">
        <v>0</v>
      </c>
      <c r="AG165" s="408">
        <v>0</v>
      </c>
      <c r="AH165" s="409">
        <v>0</v>
      </c>
      <c r="AI165" s="407">
        <v>0</v>
      </c>
      <c r="AJ165" s="407">
        <v>0</v>
      </c>
      <c r="AK165" s="407">
        <v>0</v>
      </c>
      <c r="AL165" s="191">
        <f>Y165+AB165+AE165</f>
        <v>0</v>
      </c>
      <c r="AM165" s="351">
        <v>0</v>
      </c>
      <c r="AN165" s="407">
        <v>0</v>
      </c>
      <c r="AO165" s="408">
        <v>0</v>
      </c>
      <c r="AP165" s="351">
        <v>0</v>
      </c>
      <c r="AQ165" s="407">
        <v>0</v>
      </c>
      <c r="AR165" s="408">
        <v>0</v>
      </c>
      <c r="AS165" s="351">
        <v>0</v>
      </c>
      <c r="AT165" s="407">
        <v>0</v>
      </c>
      <c r="AU165" s="408">
        <v>0</v>
      </c>
      <c r="AV165" s="409">
        <v>0</v>
      </c>
      <c r="AW165" s="407">
        <v>0</v>
      </c>
      <c r="AX165" s="407">
        <v>0</v>
      </c>
      <c r="AY165" s="407">
        <v>0</v>
      </c>
      <c r="AZ165" s="410">
        <v>0</v>
      </c>
      <c r="BA165" s="351">
        <v>0</v>
      </c>
      <c r="BB165" s="407">
        <v>0</v>
      </c>
      <c r="BC165" s="408">
        <v>0</v>
      </c>
      <c r="BD165" s="351">
        <v>0</v>
      </c>
      <c r="BE165" s="407">
        <v>0</v>
      </c>
      <c r="BF165" s="407">
        <v>0</v>
      </c>
      <c r="BG165" s="408">
        <v>0</v>
      </c>
      <c r="BH165" s="409">
        <v>0</v>
      </c>
      <c r="BI165" s="407">
        <v>0</v>
      </c>
      <c r="BJ165" s="408">
        <v>0</v>
      </c>
      <c r="BK165" s="244"/>
      <c r="BL165" s="242"/>
      <c r="BM165" s="243"/>
      <c r="BN165" s="476"/>
      <c r="BO165" s="476"/>
    </row>
    <row r="166" spans="1:67" ht="27" customHeight="1" thickBot="1">
      <c r="A166" s="472"/>
      <c r="B166" s="473"/>
      <c r="C166" s="474"/>
      <c r="D166" s="424"/>
      <c r="E166" s="385" t="s">
        <v>53</v>
      </c>
      <c r="F166" s="360">
        <f>Y166+BA166</f>
        <v>6520.9000000000005</v>
      </c>
      <c r="G166" s="412">
        <f>AF166+AQ166</f>
        <v>1069</v>
      </c>
      <c r="H166" s="413">
        <f>G166/F166*100</f>
        <v>16.393442622950818</v>
      </c>
      <c r="I166" s="414"/>
      <c r="J166" s="415"/>
      <c r="K166" s="360">
        <v>0</v>
      </c>
      <c r="L166" s="412">
        <v>0</v>
      </c>
      <c r="M166" s="413">
        <v>0</v>
      </c>
      <c r="N166" s="360">
        <v>0</v>
      </c>
      <c r="O166" s="412">
        <v>0</v>
      </c>
      <c r="P166" s="413">
        <v>0</v>
      </c>
      <c r="Q166" s="360">
        <v>0</v>
      </c>
      <c r="R166" s="412">
        <v>0</v>
      </c>
      <c r="S166" s="413">
        <v>0</v>
      </c>
      <c r="T166" s="414"/>
      <c r="U166" s="412"/>
      <c r="V166" s="412"/>
      <c r="W166" s="412"/>
      <c r="X166" s="415">
        <v>0</v>
      </c>
      <c r="Y166" s="360">
        <v>1974.3</v>
      </c>
      <c r="Z166" s="412">
        <v>0</v>
      </c>
      <c r="AA166" s="413">
        <v>0</v>
      </c>
      <c r="AB166" s="360">
        <v>0</v>
      </c>
      <c r="AC166" s="412">
        <v>0</v>
      </c>
      <c r="AD166" s="413">
        <v>0</v>
      </c>
      <c r="AE166" s="360">
        <v>0</v>
      </c>
      <c r="AF166" s="412">
        <f>AF136</f>
        <v>954</v>
      </c>
      <c r="AG166" s="413">
        <v>100</v>
      </c>
      <c r="AH166" s="414"/>
      <c r="AI166" s="412"/>
      <c r="AJ166" s="412"/>
      <c r="AK166" s="412"/>
      <c r="AL166" s="415">
        <f>Y166</f>
        <v>1974.3</v>
      </c>
      <c r="AM166" s="427">
        <v>0</v>
      </c>
      <c r="AN166" s="428">
        <v>0</v>
      </c>
      <c r="AO166" s="429">
        <v>0</v>
      </c>
      <c r="AP166" s="427">
        <v>0</v>
      </c>
      <c r="AQ166" s="428">
        <v>115</v>
      </c>
      <c r="AR166" s="429">
        <v>100</v>
      </c>
      <c r="AS166" s="427">
        <v>0</v>
      </c>
      <c r="AT166" s="428">
        <v>0</v>
      </c>
      <c r="AU166" s="429">
        <v>0</v>
      </c>
      <c r="AV166" s="414"/>
      <c r="AW166" s="412"/>
      <c r="AX166" s="412"/>
      <c r="AY166" s="412"/>
      <c r="AZ166" s="415">
        <v>0</v>
      </c>
      <c r="BA166" s="360">
        <v>4546.6000000000004</v>
      </c>
      <c r="BB166" s="412">
        <v>0</v>
      </c>
      <c r="BC166" s="413">
        <v>0</v>
      </c>
      <c r="BD166" s="360">
        <v>0</v>
      </c>
      <c r="BE166" s="412">
        <v>0</v>
      </c>
      <c r="BF166" s="412"/>
      <c r="BG166" s="413">
        <v>0</v>
      </c>
      <c r="BH166" s="414">
        <v>0</v>
      </c>
      <c r="BI166" s="412">
        <v>0</v>
      </c>
      <c r="BJ166" s="413">
        <v>0</v>
      </c>
      <c r="BK166" s="244"/>
      <c r="BL166" s="242"/>
      <c r="BM166" s="243">
        <f>BA166</f>
        <v>4546.6000000000004</v>
      </c>
      <c r="BN166" s="477"/>
      <c r="BO166" s="477"/>
    </row>
    <row r="167" spans="1:67" s="248" customFormat="1" ht="15.75" customHeight="1">
      <c r="A167" s="691" t="s">
        <v>138</v>
      </c>
      <c r="B167" s="692"/>
      <c r="C167" s="693"/>
      <c r="D167" s="434"/>
      <c r="E167" s="361" t="s">
        <v>38</v>
      </c>
      <c r="F167" s="68">
        <f>F169+F170</f>
        <v>2434.8999999999996</v>
      </c>
      <c r="G167" s="48">
        <f t="shared" ref="G167:BM167" si="53">G169+G170</f>
        <v>916.09999999999991</v>
      </c>
      <c r="H167" s="51">
        <f>G167/F167*100</f>
        <v>37.623721713417389</v>
      </c>
      <c r="I167" s="69">
        <f t="shared" si="53"/>
        <v>1361.5</v>
      </c>
      <c r="J167" s="70">
        <f t="shared" si="53"/>
        <v>62.144693352919568</v>
      </c>
      <c r="K167" s="68">
        <f t="shared" si="53"/>
        <v>0</v>
      </c>
      <c r="L167" s="48">
        <f t="shared" si="53"/>
        <v>0</v>
      </c>
      <c r="M167" s="51">
        <f t="shared" si="53"/>
        <v>0</v>
      </c>
      <c r="N167" s="68">
        <f t="shared" si="53"/>
        <v>159.29999999999998</v>
      </c>
      <c r="O167" s="48">
        <f t="shared" si="53"/>
        <v>0</v>
      </c>
      <c r="P167" s="51">
        <f t="shared" si="53"/>
        <v>0</v>
      </c>
      <c r="Q167" s="68">
        <f t="shared" si="53"/>
        <v>159.29999999999998</v>
      </c>
      <c r="R167" s="48">
        <f t="shared" si="53"/>
        <v>0</v>
      </c>
      <c r="S167" s="51">
        <f t="shared" si="53"/>
        <v>0</v>
      </c>
      <c r="T167" s="69">
        <f t="shared" si="53"/>
        <v>0</v>
      </c>
      <c r="U167" s="48">
        <f t="shared" si="53"/>
        <v>0</v>
      </c>
      <c r="V167" s="48">
        <f t="shared" si="53"/>
        <v>0</v>
      </c>
      <c r="W167" s="48">
        <f t="shared" si="53"/>
        <v>0</v>
      </c>
      <c r="X167" s="70">
        <f t="shared" si="53"/>
        <v>318.59999999999997</v>
      </c>
      <c r="Y167" s="68">
        <f t="shared" si="53"/>
        <v>177.29999999999998</v>
      </c>
      <c r="Z167" s="48">
        <f t="shared" si="53"/>
        <v>323.5</v>
      </c>
      <c r="AA167" s="51">
        <v>100</v>
      </c>
      <c r="AB167" s="69">
        <f t="shared" si="53"/>
        <v>177.29999999999998</v>
      </c>
      <c r="AC167" s="48">
        <f t="shared" si="53"/>
        <v>10.8</v>
      </c>
      <c r="AD167" s="70">
        <f t="shared" si="53"/>
        <v>100</v>
      </c>
      <c r="AE167" s="68">
        <f t="shared" si="53"/>
        <v>177.29999999999998</v>
      </c>
      <c r="AF167" s="48">
        <f t="shared" si="53"/>
        <v>32.5</v>
      </c>
      <c r="AG167" s="51">
        <f t="shared" si="53"/>
        <v>184.41558441558442</v>
      </c>
      <c r="AH167" s="69">
        <f t="shared" si="53"/>
        <v>0</v>
      </c>
      <c r="AI167" s="48">
        <f t="shared" si="53"/>
        <v>0</v>
      </c>
      <c r="AJ167" s="48">
        <f t="shared" si="53"/>
        <v>0</v>
      </c>
      <c r="AK167" s="48">
        <f t="shared" si="53"/>
        <v>0</v>
      </c>
      <c r="AL167" s="70">
        <f t="shared" si="53"/>
        <v>531.9</v>
      </c>
      <c r="AM167" s="68">
        <f t="shared" si="53"/>
        <v>221.79999999999998</v>
      </c>
      <c r="AN167" s="48">
        <f t="shared" si="53"/>
        <v>260</v>
      </c>
      <c r="AO167" s="420">
        <v>100</v>
      </c>
      <c r="AP167" s="68">
        <f t="shared" si="53"/>
        <v>221.79999999999998</v>
      </c>
      <c r="AQ167" s="48">
        <f t="shared" si="53"/>
        <v>137.1</v>
      </c>
      <c r="AR167" s="51">
        <f t="shared" si="53"/>
        <v>159.80246913580248</v>
      </c>
      <c r="AS167" s="68">
        <f t="shared" si="53"/>
        <v>221.79999999999998</v>
      </c>
      <c r="AT167" s="48">
        <f t="shared" si="53"/>
        <v>152.19999999999999</v>
      </c>
      <c r="AU167" s="51">
        <f t="shared" si="53"/>
        <v>75.160493827160494</v>
      </c>
      <c r="AV167" s="69">
        <f t="shared" si="53"/>
        <v>0</v>
      </c>
      <c r="AW167" s="48">
        <f t="shared" si="53"/>
        <v>0</v>
      </c>
      <c r="AX167" s="48">
        <f t="shared" si="53"/>
        <v>0</v>
      </c>
      <c r="AY167" s="48">
        <f t="shared" si="53"/>
        <v>0</v>
      </c>
      <c r="AZ167" s="70">
        <f t="shared" si="53"/>
        <v>665.4</v>
      </c>
      <c r="BA167" s="68">
        <f t="shared" si="53"/>
        <v>291.2</v>
      </c>
      <c r="BB167" s="48">
        <f t="shared" si="53"/>
        <v>0</v>
      </c>
      <c r="BC167" s="51">
        <f t="shared" si="53"/>
        <v>0</v>
      </c>
      <c r="BD167" s="68">
        <f t="shared" si="53"/>
        <v>291.2</v>
      </c>
      <c r="BE167" s="48">
        <f t="shared" si="53"/>
        <v>0</v>
      </c>
      <c r="BF167" s="48">
        <f t="shared" si="53"/>
        <v>0</v>
      </c>
      <c r="BG167" s="51">
        <f t="shared" si="53"/>
        <v>0</v>
      </c>
      <c r="BH167" s="68">
        <f t="shared" si="53"/>
        <v>336.6</v>
      </c>
      <c r="BI167" s="48">
        <f t="shared" si="53"/>
        <v>0</v>
      </c>
      <c r="BJ167" s="51">
        <f t="shared" si="53"/>
        <v>0</v>
      </c>
      <c r="BK167" s="69">
        <f t="shared" si="53"/>
        <v>0</v>
      </c>
      <c r="BL167" s="48">
        <f t="shared" si="53"/>
        <v>829.1</v>
      </c>
      <c r="BM167" s="51">
        <f t="shared" si="53"/>
        <v>919</v>
      </c>
      <c r="BN167" s="624"/>
      <c r="BO167" s="475"/>
    </row>
    <row r="168" spans="1:67" ht="15.75" customHeight="1">
      <c r="A168" s="694"/>
      <c r="B168" s="695"/>
      <c r="C168" s="696"/>
      <c r="D168" s="424"/>
      <c r="E168" s="205" t="s">
        <v>95</v>
      </c>
      <c r="F168" s="351">
        <v>0</v>
      </c>
      <c r="G168" s="407">
        <v>0</v>
      </c>
      <c r="H168" s="408">
        <v>0</v>
      </c>
      <c r="I168" s="409"/>
      <c r="J168" s="410"/>
      <c r="K168" s="351">
        <v>0</v>
      </c>
      <c r="L168" s="407">
        <v>0</v>
      </c>
      <c r="M168" s="408">
        <v>0</v>
      </c>
      <c r="N168" s="351">
        <v>0</v>
      </c>
      <c r="O168" s="407">
        <v>0</v>
      </c>
      <c r="P168" s="408">
        <v>0</v>
      </c>
      <c r="Q168" s="351">
        <v>0</v>
      </c>
      <c r="R168" s="407">
        <v>0</v>
      </c>
      <c r="S168" s="408">
        <v>0</v>
      </c>
      <c r="T168" s="409">
        <v>0</v>
      </c>
      <c r="U168" s="407">
        <v>0</v>
      </c>
      <c r="V168" s="407">
        <v>0</v>
      </c>
      <c r="W168" s="407">
        <v>0</v>
      </c>
      <c r="X168" s="191">
        <f>K168+N168+Q168</f>
        <v>0</v>
      </c>
      <c r="Y168" s="351">
        <v>0</v>
      </c>
      <c r="Z168" s="407">
        <v>0</v>
      </c>
      <c r="AA168" s="408">
        <v>0</v>
      </c>
      <c r="AB168" s="409">
        <v>0</v>
      </c>
      <c r="AC168" s="407">
        <v>0</v>
      </c>
      <c r="AD168" s="410">
        <v>0</v>
      </c>
      <c r="AE168" s="351">
        <v>0</v>
      </c>
      <c r="AF168" s="407">
        <v>0</v>
      </c>
      <c r="AG168" s="408">
        <v>0</v>
      </c>
      <c r="AH168" s="409">
        <v>0</v>
      </c>
      <c r="AI168" s="407">
        <v>0</v>
      </c>
      <c r="AJ168" s="407">
        <v>0</v>
      </c>
      <c r="AK168" s="407">
        <v>0</v>
      </c>
      <c r="AL168" s="191">
        <f>Y168+AB168+AE168</f>
        <v>0</v>
      </c>
      <c r="AM168" s="351">
        <v>0</v>
      </c>
      <c r="AN168" s="407">
        <v>0</v>
      </c>
      <c r="AO168" s="408">
        <v>0</v>
      </c>
      <c r="AP168" s="351">
        <v>0</v>
      </c>
      <c r="AQ168" s="407">
        <v>0</v>
      </c>
      <c r="AR168" s="408">
        <v>0</v>
      </c>
      <c r="AS168" s="351">
        <v>0</v>
      </c>
      <c r="AT168" s="407">
        <v>0</v>
      </c>
      <c r="AU168" s="408">
        <v>0</v>
      </c>
      <c r="AV168" s="409">
        <v>0</v>
      </c>
      <c r="AW168" s="407">
        <v>0</v>
      </c>
      <c r="AX168" s="407">
        <v>0</v>
      </c>
      <c r="AY168" s="407">
        <v>0</v>
      </c>
      <c r="AZ168" s="410">
        <v>0</v>
      </c>
      <c r="BA168" s="351">
        <v>0</v>
      </c>
      <c r="BB168" s="407">
        <v>0</v>
      </c>
      <c r="BC168" s="408">
        <v>0</v>
      </c>
      <c r="BD168" s="351">
        <v>0</v>
      </c>
      <c r="BE168" s="407">
        <v>0</v>
      </c>
      <c r="BF168" s="407">
        <v>0</v>
      </c>
      <c r="BG168" s="408">
        <v>0</v>
      </c>
      <c r="BH168" s="351">
        <v>0</v>
      </c>
      <c r="BI168" s="407">
        <v>0</v>
      </c>
      <c r="BJ168" s="408">
        <v>0</v>
      </c>
      <c r="BK168" s="61"/>
      <c r="BL168" s="352"/>
      <c r="BM168" s="52"/>
      <c r="BN168" s="625"/>
      <c r="BO168" s="476"/>
    </row>
    <row r="169" spans="1:67" ht="15.75" customHeight="1">
      <c r="A169" s="694"/>
      <c r="B169" s="695"/>
      <c r="C169" s="696"/>
      <c r="D169" s="424"/>
      <c r="E169" s="205" t="s">
        <v>39</v>
      </c>
      <c r="F169" s="55">
        <f>F61+F118</f>
        <v>2337.1999999999998</v>
      </c>
      <c r="G169" s="374">
        <f t="shared" ref="G169:BM169" si="54">G61+G118</f>
        <v>888.09999999999991</v>
      </c>
      <c r="H169" s="52">
        <f>G169/F169*100</f>
        <v>37.998459695361966</v>
      </c>
      <c r="I169" s="61">
        <f t="shared" si="54"/>
        <v>1361.5</v>
      </c>
      <c r="J169" s="57">
        <f t="shared" si="54"/>
        <v>62.144693352919568</v>
      </c>
      <c r="K169" s="55">
        <f t="shared" si="54"/>
        <v>0</v>
      </c>
      <c r="L169" s="374">
        <f t="shared" si="54"/>
        <v>0</v>
      </c>
      <c r="M169" s="52">
        <f t="shared" si="54"/>
        <v>0</v>
      </c>
      <c r="N169" s="55">
        <f t="shared" si="54"/>
        <v>151.6</v>
      </c>
      <c r="O169" s="374">
        <f t="shared" si="54"/>
        <v>0</v>
      </c>
      <c r="P169" s="52">
        <f t="shared" si="54"/>
        <v>0</v>
      </c>
      <c r="Q169" s="55">
        <f t="shared" si="54"/>
        <v>151.6</v>
      </c>
      <c r="R169" s="374">
        <f t="shared" si="54"/>
        <v>0</v>
      </c>
      <c r="S169" s="52">
        <f t="shared" si="54"/>
        <v>0</v>
      </c>
      <c r="T169" s="61">
        <f t="shared" si="54"/>
        <v>0</v>
      </c>
      <c r="U169" s="374">
        <f t="shared" si="54"/>
        <v>0</v>
      </c>
      <c r="V169" s="374">
        <f t="shared" si="54"/>
        <v>0</v>
      </c>
      <c r="W169" s="374">
        <f t="shared" si="54"/>
        <v>0</v>
      </c>
      <c r="X169" s="57">
        <f t="shared" si="54"/>
        <v>303.2</v>
      </c>
      <c r="Y169" s="55">
        <f t="shared" si="54"/>
        <v>169.6</v>
      </c>
      <c r="Z169" s="374">
        <f t="shared" si="54"/>
        <v>323.5</v>
      </c>
      <c r="AA169" s="52">
        <v>100</v>
      </c>
      <c r="AB169" s="61">
        <f t="shared" si="54"/>
        <v>169.6</v>
      </c>
      <c r="AC169" s="374">
        <f t="shared" si="54"/>
        <v>0</v>
      </c>
      <c r="AD169" s="57">
        <f t="shared" si="54"/>
        <v>0</v>
      </c>
      <c r="AE169" s="55">
        <f t="shared" si="54"/>
        <v>169.6</v>
      </c>
      <c r="AF169" s="374">
        <f t="shared" si="54"/>
        <v>26</v>
      </c>
      <c r="AG169" s="52">
        <f t="shared" si="54"/>
        <v>100</v>
      </c>
      <c r="AH169" s="61">
        <f t="shared" si="54"/>
        <v>0</v>
      </c>
      <c r="AI169" s="374">
        <f t="shared" si="54"/>
        <v>0</v>
      </c>
      <c r="AJ169" s="374">
        <f t="shared" si="54"/>
        <v>0</v>
      </c>
      <c r="AK169" s="374">
        <f t="shared" si="54"/>
        <v>0</v>
      </c>
      <c r="AL169" s="57">
        <f t="shared" si="54"/>
        <v>508.8</v>
      </c>
      <c r="AM169" s="55">
        <f t="shared" si="54"/>
        <v>214.1</v>
      </c>
      <c r="AN169" s="374">
        <f t="shared" si="54"/>
        <v>249.3</v>
      </c>
      <c r="AO169" s="408">
        <v>100</v>
      </c>
      <c r="AP169" s="55">
        <f t="shared" si="54"/>
        <v>214.1</v>
      </c>
      <c r="AQ169" s="374">
        <f t="shared" si="54"/>
        <v>137.1</v>
      </c>
      <c r="AR169" s="52">
        <f t="shared" si="54"/>
        <v>159.80246913580248</v>
      </c>
      <c r="AS169" s="55">
        <f t="shared" si="54"/>
        <v>214.1</v>
      </c>
      <c r="AT169" s="374">
        <f t="shared" si="54"/>
        <v>152.19999999999999</v>
      </c>
      <c r="AU169" s="52">
        <f t="shared" si="54"/>
        <v>75.160493827160494</v>
      </c>
      <c r="AV169" s="61">
        <f t="shared" si="54"/>
        <v>0</v>
      </c>
      <c r="AW169" s="374">
        <f t="shared" si="54"/>
        <v>0</v>
      </c>
      <c r="AX169" s="374">
        <f t="shared" si="54"/>
        <v>0</v>
      </c>
      <c r="AY169" s="374">
        <f t="shared" si="54"/>
        <v>0</v>
      </c>
      <c r="AZ169" s="57">
        <f t="shared" si="54"/>
        <v>642.29999999999995</v>
      </c>
      <c r="BA169" s="55">
        <f t="shared" si="54"/>
        <v>283.5</v>
      </c>
      <c r="BB169" s="374">
        <f t="shared" si="54"/>
        <v>0</v>
      </c>
      <c r="BC169" s="52">
        <f t="shared" si="54"/>
        <v>0</v>
      </c>
      <c r="BD169" s="55">
        <f t="shared" si="54"/>
        <v>283.5</v>
      </c>
      <c r="BE169" s="374">
        <f t="shared" si="54"/>
        <v>0</v>
      </c>
      <c r="BF169" s="374">
        <f t="shared" si="54"/>
        <v>0</v>
      </c>
      <c r="BG169" s="52">
        <f t="shared" si="54"/>
        <v>0</v>
      </c>
      <c r="BH169" s="55">
        <f t="shared" si="54"/>
        <v>315.90000000000003</v>
      </c>
      <c r="BI169" s="374">
        <f t="shared" si="54"/>
        <v>0</v>
      </c>
      <c r="BJ169" s="52">
        <f t="shared" si="54"/>
        <v>0</v>
      </c>
      <c r="BK169" s="61">
        <f t="shared" si="54"/>
        <v>0</v>
      </c>
      <c r="BL169" s="352">
        <f t="shared" si="54"/>
        <v>829.1</v>
      </c>
      <c r="BM169" s="52">
        <f t="shared" si="54"/>
        <v>882.9</v>
      </c>
      <c r="BN169" s="625"/>
      <c r="BO169" s="476"/>
    </row>
    <row r="170" spans="1:67" ht="18" customHeight="1" thickBot="1">
      <c r="A170" s="694"/>
      <c r="B170" s="695"/>
      <c r="C170" s="696"/>
      <c r="D170" s="435"/>
      <c r="E170" s="425" t="s">
        <v>18</v>
      </c>
      <c r="F170" s="55">
        <f>F119</f>
        <v>97.700000000000017</v>
      </c>
      <c r="G170" s="374">
        <f t="shared" ref="G170:BM170" si="55">G119</f>
        <v>28</v>
      </c>
      <c r="H170" s="52">
        <f>G170/F170*100</f>
        <v>28.659160696008186</v>
      </c>
      <c r="I170" s="61">
        <f t="shared" si="55"/>
        <v>0</v>
      </c>
      <c r="J170" s="57">
        <f t="shared" si="55"/>
        <v>0</v>
      </c>
      <c r="K170" s="55">
        <f t="shared" si="55"/>
        <v>0</v>
      </c>
      <c r="L170" s="374">
        <f t="shared" si="55"/>
        <v>0</v>
      </c>
      <c r="M170" s="52">
        <f t="shared" si="55"/>
        <v>0</v>
      </c>
      <c r="N170" s="55">
        <f t="shared" si="55"/>
        <v>7.7</v>
      </c>
      <c r="O170" s="374">
        <f t="shared" si="55"/>
        <v>0</v>
      </c>
      <c r="P170" s="52">
        <f t="shared" si="55"/>
        <v>0</v>
      </c>
      <c r="Q170" s="55">
        <f t="shared" si="55"/>
        <v>7.7</v>
      </c>
      <c r="R170" s="374">
        <f t="shared" si="55"/>
        <v>0</v>
      </c>
      <c r="S170" s="52">
        <f t="shared" si="55"/>
        <v>0</v>
      </c>
      <c r="T170" s="61">
        <f t="shared" si="55"/>
        <v>0</v>
      </c>
      <c r="U170" s="374">
        <f t="shared" si="55"/>
        <v>0</v>
      </c>
      <c r="V170" s="374">
        <f t="shared" si="55"/>
        <v>0</v>
      </c>
      <c r="W170" s="374">
        <f t="shared" si="55"/>
        <v>0</v>
      </c>
      <c r="X170" s="57">
        <f t="shared" si="55"/>
        <v>15.4</v>
      </c>
      <c r="Y170" s="55">
        <f t="shared" si="55"/>
        <v>7.7</v>
      </c>
      <c r="Z170" s="374">
        <f t="shared" si="55"/>
        <v>0</v>
      </c>
      <c r="AA170" s="52">
        <f t="shared" si="55"/>
        <v>0</v>
      </c>
      <c r="AB170" s="61">
        <f t="shared" si="55"/>
        <v>7.7</v>
      </c>
      <c r="AC170" s="374">
        <f>AC119</f>
        <v>10.8</v>
      </c>
      <c r="AD170" s="57">
        <f t="shared" si="55"/>
        <v>100</v>
      </c>
      <c r="AE170" s="55">
        <f t="shared" si="55"/>
        <v>7.7</v>
      </c>
      <c r="AF170" s="374">
        <f t="shared" si="55"/>
        <v>6.5</v>
      </c>
      <c r="AG170" s="52">
        <f t="shared" si="55"/>
        <v>84.415584415584405</v>
      </c>
      <c r="AH170" s="61">
        <f t="shared" si="55"/>
        <v>0</v>
      </c>
      <c r="AI170" s="374">
        <f t="shared" si="55"/>
        <v>0</v>
      </c>
      <c r="AJ170" s="374">
        <f t="shared" si="55"/>
        <v>0</v>
      </c>
      <c r="AK170" s="374">
        <f t="shared" si="55"/>
        <v>0</v>
      </c>
      <c r="AL170" s="57">
        <f t="shared" si="55"/>
        <v>23.1</v>
      </c>
      <c r="AM170" s="55">
        <f t="shared" si="55"/>
        <v>7.7</v>
      </c>
      <c r="AN170" s="374">
        <f t="shared" si="55"/>
        <v>10.7</v>
      </c>
      <c r="AO170" s="408">
        <v>100</v>
      </c>
      <c r="AP170" s="55">
        <f t="shared" si="55"/>
        <v>7.7</v>
      </c>
      <c r="AQ170" s="374">
        <f t="shared" si="55"/>
        <v>0</v>
      </c>
      <c r="AR170" s="52">
        <f t="shared" si="55"/>
        <v>0</v>
      </c>
      <c r="AS170" s="55">
        <f t="shared" si="55"/>
        <v>7.7</v>
      </c>
      <c r="AT170" s="374">
        <f t="shared" si="55"/>
        <v>0</v>
      </c>
      <c r="AU170" s="52">
        <f t="shared" si="55"/>
        <v>0</v>
      </c>
      <c r="AV170" s="61">
        <f t="shared" si="55"/>
        <v>0</v>
      </c>
      <c r="AW170" s="374">
        <f t="shared" si="55"/>
        <v>0</v>
      </c>
      <c r="AX170" s="374">
        <f t="shared" si="55"/>
        <v>0</v>
      </c>
      <c r="AY170" s="374">
        <f t="shared" si="55"/>
        <v>0</v>
      </c>
      <c r="AZ170" s="57">
        <f t="shared" si="55"/>
        <v>23.1</v>
      </c>
      <c r="BA170" s="55">
        <f t="shared" si="55"/>
        <v>7.7</v>
      </c>
      <c r="BB170" s="374">
        <f t="shared" si="55"/>
        <v>0</v>
      </c>
      <c r="BC170" s="52">
        <f t="shared" si="55"/>
        <v>0</v>
      </c>
      <c r="BD170" s="55">
        <f t="shared" si="55"/>
        <v>7.7</v>
      </c>
      <c r="BE170" s="374">
        <f t="shared" si="55"/>
        <v>0</v>
      </c>
      <c r="BF170" s="374">
        <f t="shared" si="55"/>
        <v>0</v>
      </c>
      <c r="BG170" s="52">
        <f t="shared" si="55"/>
        <v>0</v>
      </c>
      <c r="BH170" s="55">
        <f t="shared" si="55"/>
        <v>20.7</v>
      </c>
      <c r="BI170" s="374">
        <f t="shared" si="55"/>
        <v>0</v>
      </c>
      <c r="BJ170" s="52">
        <f t="shared" si="55"/>
        <v>0</v>
      </c>
      <c r="BK170" s="61">
        <f t="shared" si="55"/>
        <v>0</v>
      </c>
      <c r="BL170" s="352">
        <f t="shared" si="55"/>
        <v>0</v>
      </c>
      <c r="BM170" s="52">
        <f t="shared" si="55"/>
        <v>36.1</v>
      </c>
      <c r="BN170" s="625"/>
      <c r="BO170" s="476"/>
    </row>
    <row r="171" spans="1:67" ht="27" customHeight="1" thickBot="1">
      <c r="A171" s="697"/>
      <c r="B171" s="698"/>
      <c r="C171" s="699"/>
      <c r="D171" s="436"/>
      <c r="E171" s="437" t="s">
        <v>96</v>
      </c>
      <c r="F171" s="360">
        <v>0</v>
      </c>
      <c r="G171" s="412">
        <v>0</v>
      </c>
      <c r="H171" s="413">
        <v>0</v>
      </c>
      <c r="I171" s="414"/>
      <c r="J171" s="415"/>
      <c r="K171" s="360">
        <v>0</v>
      </c>
      <c r="L171" s="412">
        <v>0</v>
      </c>
      <c r="M171" s="413">
        <v>0</v>
      </c>
      <c r="N171" s="360">
        <v>0</v>
      </c>
      <c r="O171" s="412">
        <v>0</v>
      </c>
      <c r="P171" s="413">
        <v>0</v>
      </c>
      <c r="Q171" s="360">
        <v>0</v>
      </c>
      <c r="R171" s="412">
        <v>0</v>
      </c>
      <c r="S171" s="413">
        <v>0</v>
      </c>
      <c r="T171" s="414">
        <v>0</v>
      </c>
      <c r="U171" s="412">
        <v>0</v>
      </c>
      <c r="V171" s="412">
        <v>0</v>
      </c>
      <c r="W171" s="412">
        <v>0</v>
      </c>
      <c r="X171" s="333">
        <f>K171+N171+Q171</f>
        <v>0</v>
      </c>
      <c r="Y171" s="360">
        <v>0</v>
      </c>
      <c r="Z171" s="412">
        <v>0</v>
      </c>
      <c r="AA171" s="413">
        <v>0</v>
      </c>
      <c r="AB171" s="414">
        <v>0</v>
      </c>
      <c r="AC171" s="412">
        <v>0</v>
      </c>
      <c r="AD171" s="415">
        <v>0</v>
      </c>
      <c r="AE171" s="360">
        <v>0</v>
      </c>
      <c r="AF171" s="412">
        <v>0</v>
      </c>
      <c r="AG171" s="413">
        <v>0</v>
      </c>
      <c r="AH171" s="414">
        <v>0</v>
      </c>
      <c r="AI171" s="412">
        <v>0</v>
      </c>
      <c r="AJ171" s="412">
        <v>0</v>
      </c>
      <c r="AK171" s="412">
        <v>0</v>
      </c>
      <c r="AL171" s="333">
        <f>Y171+AB171+AE171</f>
        <v>0</v>
      </c>
      <c r="AM171" s="427">
        <v>0</v>
      </c>
      <c r="AN171" s="428">
        <v>0</v>
      </c>
      <c r="AO171" s="429">
        <v>0</v>
      </c>
      <c r="AP171" s="427">
        <v>0</v>
      </c>
      <c r="AQ171" s="428">
        <v>0</v>
      </c>
      <c r="AR171" s="429">
        <v>0</v>
      </c>
      <c r="AS171" s="427">
        <v>0</v>
      </c>
      <c r="AT171" s="428">
        <v>0</v>
      </c>
      <c r="AU171" s="429">
        <v>0</v>
      </c>
      <c r="AV171" s="414">
        <v>0</v>
      </c>
      <c r="AW171" s="412">
        <v>0</v>
      </c>
      <c r="AX171" s="412">
        <v>0</v>
      </c>
      <c r="AY171" s="412">
        <v>0</v>
      </c>
      <c r="AZ171" s="415">
        <v>0</v>
      </c>
      <c r="BA171" s="360">
        <v>0</v>
      </c>
      <c r="BB171" s="412">
        <v>0</v>
      </c>
      <c r="BC171" s="413">
        <v>0</v>
      </c>
      <c r="BD171" s="360">
        <v>0</v>
      </c>
      <c r="BE171" s="412">
        <v>0</v>
      </c>
      <c r="BF171" s="412">
        <v>0</v>
      </c>
      <c r="BG171" s="413">
        <v>0</v>
      </c>
      <c r="BH171" s="360">
        <v>0</v>
      </c>
      <c r="BI171" s="412">
        <v>0</v>
      </c>
      <c r="BJ171" s="413">
        <v>0</v>
      </c>
      <c r="BK171" s="250"/>
      <c r="BL171" s="362"/>
      <c r="BM171" s="52">
        <f>BM120</f>
        <v>0</v>
      </c>
      <c r="BN171" s="625"/>
      <c r="BO171" s="476"/>
    </row>
    <row r="172" spans="1:67" ht="19.5" customHeight="1">
      <c r="A172" s="460" t="s">
        <v>141</v>
      </c>
      <c r="B172" s="461"/>
      <c r="C172" s="462"/>
      <c r="D172" s="436"/>
      <c r="E172" s="417" t="s">
        <v>38</v>
      </c>
      <c r="F172" s="418">
        <f t="shared" ref="F172:G177" si="56">K172+N172+Q172+Y172+AB172+AE172+AM172+AP172+AS172+BA172+BD172+BH172</f>
        <v>57.9</v>
      </c>
      <c r="G172" s="419">
        <f t="shared" si="56"/>
        <v>0</v>
      </c>
      <c r="H172" s="420">
        <v>0</v>
      </c>
      <c r="I172" s="409"/>
      <c r="J172" s="410"/>
      <c r="K172" s="418">
        <f>K173+K174+K175+K176</f>
        <v>0</v>
      </c>
      <c r="L172" s="419">
        <f t="shared" ref="L172:BJ172" si="57">L173+L174+L175+L176</f>
        <v>0</v>
      </c>
      <c r="M172" s="420">
        <f t="shared" si="57"/>
        <v>0</v>
      </c>
      <c r="N172" s="418">
        <f t="shared" si="57"/>
        <v>0</v>
      </c>
      <c r="O172" s="419">
        <f t="shared" si="57"/>
        <v>0</v>
      </c>
      <c r="P172" s="420">
        <f t="shared" si="57"/>
        <v>0</v>
      </c>
      <c r="Q172" s="418">
        <f t="shared" si="57"/>
        <v>0</v>
      </c>
      <c r="R172" s="419">
        <f t="shared" si="57"/>
        <v>0</v>
      </c>
      <c r="S172" s="420">
        <f t="shared" si="57"/>
        <v>0</v>
      </c>
      <c r="T172" s="409">
        <f t="shared" si="57"/>
        <v>0</v>
      </c>
      <c r="U172" s="407">
        <f t="shared" si="57"/>
        <v>0</v>
      </c>
      <c r="V172" s="407">
        <f t="shared" si="57"/>
        <v>0</v>
      </c>
      <c r="W172" s="407">
        <f t="shared" si="57"/>
        <v>0</v>
      </c>
      <c r="X172" s="410">
        <f t="shared" si="57"/>
        <v>0</v>
      </c>
      <c r="Y172" s="418">
        <f t="shared" si="57"/>
        <v>0</v>
      </c>
      <c r="Z172" s="419">
        <f t="shared" si="57"/>
        <v>0</v>
      </c>
      <c r="AA172" s="420">
        <f t="shared" si="57"/>
        <v>0</v>
      </c>
      <c r="AB172" s="418">
        <f t="shared" si="57"/>
        <v>0</v>
      </c>
      <c r="AC172" s="419">
        <f t="shared" si="57"/>
        <v>0</v>
      </c>
      <c r="AD172" s="420">
        <f t="shared" si="57"/>
        <v>0</v>
      </c>
      <c r="AE172" s="418">
        <f t="shared" si="57"/>
        <v>0</v>
      </c>
      <c r="AF172" s="419">
        <f t="shared" si="57"/>
        <v>0</v>
      </c>
      <c r="AG172" s="420">
        <f t="shared" si="57"/>
        <v>0</v>
      </c>
      <c r="AH172" s="414">
        <f t="shared" si="57"/>
        <v>0</v>
      </c>
      <c r="AI172" s="360">
        <f t="shared" si="57"/>
        <v>0</v>
      </c>
      <c r="AJ172" s="360">
        <f t="shared" si="57"/>
        <v>0</v>
      </c>
      <c r="AK172" s="360">
        <f t="shared" si="57"/>
        <v>0</v>
      </c>
      <c r="AL172" s="438">
        <f t="shared" si="57"/>
        <v>0</v>
      </c>
      <c r="AM172" s="350">
        <f t="shared" si="57"/>
        <v>0</v>
      </c>
      <c r="AN172" s="402">
        <f t="shared" si="57"/>
        <v>0</v>
      </c>
      <c r="AO172" s="403">
        <v>0</v>
      </c>
      <c r="AP172" s="350">
        <f t="shared" si="57"/>
        <v>0</v>
      </c>
      <c r="AQ172" s="402">
        <f t="shared" si="57"/>
        <v>0</v>
      </c>
      <c r="AR172" s="403">
        <f t="shared" si="57"/>
        <v>0</v>
      </c>
      <c r="AS172" s="350">
        <f t="shared" si="57"/>
        <v>0</v>
      </c>
      <c r="AT172" s="402">
        <f t="shared" si="57"/>
        <v>0</v>
      </c>
      <c r="AU172" s="403">
        <f t="shared" si="57"/>
        <v>0</v>
      </c>
      <c r="AV172" s="409">
        <f t="shared" si="57"/>
        <v>0</v>
      </c>
      <c r="AW172" s="407">
        <f t="shared" si="57"/>
        <v>0</v>
      </c>
      <c r="AX172" s="407">
        <f t="shared" si="57"/>
        <v>0</v>
      </c>
      <c r="AY172" s="407">
        <f t="shared" si="57"/>
        <v>0</v>
      </c>
      <c r="AZ172" s="410">
        <f t="shared" si="57"/>
        <v>0</v>
      </c>
      <c r="BA172" s="418">
        <f t="shared" si="57"/>
        <v>0</v>
      </c>
      <c r="BB172" s="419">
        <f t="shared" si="57"/>
        <v>0</v>
      </c>
      <c r="BC172" s="420">
        <f t="shared" si="57"/>
        <v>0</v>
      </c>
      <c r="BD172" s="418">
        <f>BD173+BD174+BD175+BD176</f>
        <v>57.9</v>
      </c>
      <c r="BE172" s="419">
        <f t="shared" si="57"/>
        <v>0</v>
      </c>
      <c r="BF172" s="419">
        <f t="shared" si="57"/>
        <v>0</v>
      </c>
      <c r="BG172" s="420">
        <f t="shared" si="57"/>
        <v>0</v>
      </c>
      <c r="BH172" s="418">
        <f t="shared" si="57"/>
        <v>0</v>
      </c>
      <c r="BI172" s="419">
        <f t="shared" si="57"/>
        <v>0</v>
      </c>
      <c r="BJ172" s="420">
        <f t="shared" si="57"/>
        <v>0</v>
      </c>
      <c r="BK172" s="238"/>
      <c r="BL172" s="363"/>
      <c r="BM172" s="52">
        <f t="shared" ref="BM172:BM177" si="58">BA172+BD172+BH172</f>
        <v>57.9</v>
      </c>
      <c r="BN172" s="475"/>
      <c r="BO172" s="475"/>
    </row>
    <row r="173" spans="1:67" ht="16.5" customHeight="1">
      <c r="A173" s="463"/>
      <c r="B173" s="464"/>
      <c r="C173" s="465"/>
      <c r="D173" s="436"/>
      <c r="E173" s="425" t="s">
        <v>95</v>
      </c>
      <c r="F173" s="351">
        <f t="shared" si="56"/>
        <v>0</v>
      </c>
      <c r="G173" s="407">
        <f t="shared" si="56"/>
        <v>0</v>
      </c>
      <c r="H173" s="408">
        <v>0</v>
      </c>
      <c r="I173" s="409"/>
      <c r="J173" s="410"/>
      <c r="K173" s="351">
        <v>0</v>
      </c>
      <c r="L173" s="407">
        <v>0</v>
      </c>
      <c r="M173" s="408">
        <v>0</v>
      </c>
      <c r="N173" s="351">
        <v>0</v>
      </c>
      <c r="O173" s="407">
        <v>0</v>
      </c>
      <c r="P173" s="408">
        <v>0</v>
      </c>
      <c r="Q173" s="351">
        <v>0</v>
      </c>
      <c r="R173" s="407">
        <v>0</v>
      </c>
      <c r="S173" s="408">
        <v>0</v>
      </c>
      <c r="T173" s="409"/>
      <c r="U173" s="407"/>
      <c r="V173" s="407"/>
      <c r="W173" s="407"/>
      <c r="X173" s="191"/>
      <c r="Y173" s="351">
        <v>0</v>
      </c>
      <c r="Z173" s="407">
        <v>0</v>
      </c>
      <c r="AA173" s="408">
        <v>0</v>
      </c>
      <c r="AB173" s="351">
        <v>0</v>
      </c>
      <c r="AC173" s="407">
        <v>0</v>
      </c>
      <c r="AD173" s="408">
        <v>0</v>
      </c>
      <c r="AE173" s="351">
        <v>0</v>
      </c>
      <c r="AF173" s="407">
        <v>0</v>
      </c>
      <c r="AG173" s="408">
        <v>0</v>
      </c>
      <c r="AH173" s="409"/>
      <c r="AI173" s="407"/>
      <c r="AJ173" s="407"/>
      <c r="AK173" s="407"/>
      <c r="AL173" s="191"/>
      <c r="AM173" s="351">
        <v>0</v>
      </c>
      <c r="AN173" s="407">
        <v>0</v>
      </c>
      <c r="AO173" s="408">
        <v>0</v>
      </c>
      <c r="AP173" s="351">
        <v>0</v>
      </c>
      <c r="AQ173" s="407">
        <v>0</v>
      </c>
      <c r="AR173" s="408">
        <v>0</v>
      </c>
      <c r="AS173" s="351">
        <v>0</v>
      </c>
      <c r="AT173" s="407">
        <v>0</v>
      </c>
      <c r="AU173" s="408">
        <v>0</v>
      </c>
      <c r="AV173" s="409"/>
      <c r="AW173" s="407"/>
      <c r="AX173" s="407"/>
      <c r="AY173" s="407"/>
      <c r="AZ173" s="410"/>
      <c r="BA173" s="351">
        <v>0</v>
      </c>
      <c r="BB173" s="407">
        <v>0</v>
      </c>
      <c r="BC173" s="408">
        <v>0</v>
      </c>
      <c r="BD173" s="351">
        <v>0</v>
      </c>
      <c r="BE173" s="407">
        <v>0</v>
      </c>
      <c r="BF173" s="407"/>
      <c r="BG173" s="408">
        <v>0</v>
      </c>
      <c r="BH173" s="351">
        <v>0</v>
      </c>
      <c r="BI173" s="407">
        <v>0</v>
      </c>
      <c r="BJ173" s="408">
        <v>0</v>
      </c>
      <c r="BK173" s="238"/>
      <c r="BL173" s="363"/>
      <c r="BM173" s="52">
        <f t="shared" si="58"/>
        <v>0</v>
      </c>
      <c r="BN173" s="476"/>
      <c r="BO173" s="476"/>
    </row>
    <row r="174" spans="1:67" ht="17.25" customHeight="1">
      <c r="A174" s="466"/>
      <c r="B174" s="467"/>
      <c r="C174" s="468"/>
      <c r="D174" s="436"/>
      <c r="E174" s="425" t="s">
        <v>39</v>
      </c>
      <c r="F174" s="351">
        <f t="shared" si="56"/>
        <v>40.299999999999997</v>
      </c>
      <c r="G174" s="407">
        <f t="shared" si="56"/>
        <v>0</v>
      </c>
      <c r="H174" s="408">
        <v>0</v>
      </c>
      <c r="I174" s="409"/>
      <c r="J174" s="410"/>
      <c r="K174" s="351">
        <v>0</v>
      </c>
      <c r="L174" s="407">
        <v>0</v>
      </c>
      <c r="M174" s="408">
        <v>0</v>
      </c>
      <c r="N174" s="351">
        <v>0</v>
      </c>
      <c r="O174" s="407">
        <v>0</v>
      </c>
      <c r="P174" s="408">
        <v>0</v>
      </c>
      <c r="Q174" s="351">
        <v>0</v>
      </c>
      <c r="R174" s="407">
        <v>0</v>
      </c>
      <c r="S174" s="408">
        <v>0</v>
      </c>
      <c r="T174" s="409"/>
      <c r="U174" s="407"/>
      <c r="V174" s="407"/>
      <c r="W174" s="407"/>
      <c r="X174" s="191"/>
      <c r="Y174" s="351">
        <v>0</v>
      </c>
      <c r="Z174" s="407">
        <v>0</v>
      </c>
      <c r="AA174" s="408">
        <v>0</v>
      </c>
      <c r="AB174" s="351">
        <v>0</v>
      </c>
      <c r="AC174" s="407">
        <v>0</v>
      </c>
      <c r="AD174" s="408">
        <v>0</v>
      </c>
      <c r="AE174" s="351">
        <v>0</v>
      </c>
      <c r="AF174" s="407">
        <v>0</v>
      </c>
      <c r="AG174" s="408">
        <v>0</v>
      </c>
      <c r="AH174" s="409"/>
      <c r="AI174" s="407"/>
      <c r="AJ174" s="407"/>
      <c r="AK174" s="407"/>
      <c r="AL174" s="191"/>
      <c r="AM174" s="351">
        <v>0</v>
      </c>
      <c r="AN174" s="407">
        <v>0</v>
      </c>
      <c r="AO174" s="408">
        <v>0</v>
      </c>
      <c r="AP174" s="351">
        <v>0</v>
      </c>
      <c r="AQ174" s="407">
        <v>0</v>
      </c>
      <c r="AR174" s="408">
        <v>0</v>
      </c>
      <c r="AS174" s="351">
        <v>0</v>
      </c>
      <c r="AT174" s="407">
        <v>0</v>
      </c>
      <c r="AU174" s="408">
        <v>0</v>
      </c>
      <c r="AV174" s="409"/>
      <c r="AW174" s="407"/>
      <c r="AX174" s="407"/>
      <c r="AY174" s="407"/>
      <c r="AZ174" s="410"/>
      <c r="BA174" s="351">
        <v>0</v>
      </c>
      <c r="BB174" s="407">
        <v>0</v>
      </c>
      <c r="BC174" s="408">
        <v>0</v>
      </c>
      <c r="BD174" s="351">
        <v>40.299999999999997</v>
      </c>
      <c r="BE174" s="407">
        <v>0</v>
      </c>
      <c r="BF174" s="407"/>
      <c r="BG174" s="408">
        <v>0</v>
      </c>
      <c r="BH174" s="351">
        <v>0</v>
      </c>
      <c r="BI174" s="407">
        <v>0</v>
      </c>
      <c r="BJ174" s="408">
        <v>0</v>
      </c>
      <c r="BK174" s="238"/>
      <c r="BL174" s="363"/>
      <c r="BM174" s="52">
        <f t="shared" si="58"/>
        <v>40.299999999999997</v>
      </c>
      <c r="BN174" s="476"/>
      <c r="BO174" s="476"/>
    </row>
    <row r="175" spans="1:67" ht="15" customHeight="1">
      <c r="A175" s="466"/>
      <c r="B175" s="467"/>
      <c r="C175" s="468"/>
      <c r="D175" s="436"/>
      <c r="E175" s="425" t="s">
        <v>18</v>
      </c>
      <c r="F175" s="351">
        <f t="shared" si="56"/>
        <v>17.600000000000001</v>
      </c>
      <c r="G175" s="407">
        <f t="shared" si="56"/>
        <v>0</v>
      </c>
      <c r="H175" s="408">
        <v>0</v>
      </c>
      <c r="I175" s="409"/>
      <c r="J175" s="410"/>
      <c r="K175" s="351">
        <v>0</v>
      </c>
      <c r="L175" s="407">
        <v>0</v>
      </c>
      <c r="M175" s="408">
        <v>0</v>
      </c>
      <c r="N175" s="351">
        <v>0</v>
      </c>
      <c r="O175" s="407">
        <v>0</v>
      </c>
      <c r="P175" s="408">
        <v>0</v>
      </c>
      <c r="Q175" s="351">
        <v>0</v>
      </c>
      <c r="R175" s="407">
        <v>0</v>
      </c>
      <c r="S175" s="408">
        <v>0</v>
      </c>
      <c r="T175" s="409"/>
      <c r="U175" s="407"/>
      <c r="V175" s="407"/>
      <c r="W175" s="407"/>
      <c r="X175" s="191"/>
      <c r="Y175" s="351">
        <v>0</v>
      </c>
      <c r="Z175" s="407">
        <v>0</v>
      </c>
      <c r="AA175" s="408">
        <v>0</v>
      </c>
      <c r="AB175" s="351">
        <v>0</v>
      </c>
      <c r="AC175" s="407">
        <v>0</v>
      </c>
      <c r="AD175" s="408">
        <v>0</v>
      </c>
      <c r="AE175" s="351">
        <v>0</v>
      </c>
      <c r="AF175" s="407">
        <v>0</v>
      </c>
      <c r="AG175" s="408">
        <v>0</v>
      </c>
      <c r="AH175" s="409"/>
      <c r="AI175" s="407"/>
      <c r="AJ175" s="407"/>
      <c r="AK175" s="407"/>
      <c r="AL175" s="191"/>
      <c r="AM175" s="351">
        <v>0</v>
      </c>
      <c r="AN175" s="407">
        <v>0</v>
      </c>
      <c r="AO175" s="408">
        <v>0</v>
      </c>
      <c r="AP175" s="351">
        <v>0</v>
      </c>
      <c r="AQ175" s="407">
        <v>0</v>
      </c>
      <c r="AR175" s="408">
        <v>0</v>
      </c>
      <c r="AS175" s="351">
        <v>0</v>
      </c>
      <c r="AT175" s="407">
        <v>0</v>
      </c>
      <c r="AU175" s="408">
        <v>0</v>
      </c>
      <c r="AV175" s="409"/>
      <c r="AW175" s="407"/>
      <c r="AX175" s="407"/>
      <c r="AY175" s="407"/>
      <c r="AZ175" s="410"/>
      <c r="BA175" s="351">
        <v>0</v>
      </c>
      <c r="BB175" s="407">
        <v>0</v>
      </c>
      <c r="BC175" s="408">
        <v>0</v>
      </c>
      <c r="BD175" s="351">
        <v>17.600000000000001</v>
      </c>
      <c r="BE175" s="407">
        <v>0</v>
      </c>
      <c r="BF175" s="407"/>
      <c r="BG175" s="408">
        <v>0</v>
      </c>
      <c r="BH175" s="351">
        <v>0</v>
      </c>
      <c r="BI175" s="407">
        <v>0</v>
      </c>
      <c r="BJ175" s="408">
        <v>0</v>
      </c>
      <c r="BK175" s="238"/>
      <c r="BL175" s="363"/>
      <c r="BM175" s="52">
        <f t="shared" si="58"/>
        <v>17.600000000000001</v>
      </c>
      <c r="BN175" s="476"/>
      <c r="BO175" s="476"/>
    </row>
    <row r="176" spans="1:67" ht="27" customHeight="1" thickBot="1">
      <c r="A176" s="469"/>
      <c r="B176" s="470"/>
      <c r="C176" s="471"/>
      <c r="D176" s="436"/>
      <c r="E176" s="425" t="s">
        <v>96</v>
      </c>
      <c r="F176" s="351">
        <f t="shared" si="56"/>
        <v>0</v>
      </c>
      <c r="G176" s="407">
        <f t="shared" si="56"/>
        <v>0</v>
      </c>
      <c r="H176" s="408">
        <v>0</v>
      </c>
      <c r="I176" s="409"/>
      <c r="J176" s="410"/>
      <c r="K176" s="351">
        <v>0</v>
      </c>
      <c r="L176" s="407">
        <v>0</v>
      </c>
      <c r="M176" s="408">
        <v>0</v>
      </c>
      <c r="N176" s="351">
        <v>0</v>
      </c>
      <c r="O176" s="407">
        <v>0</v>
      </c>
      <c r="P176" s="408">
        <v>0</v>
      </c>
      <c r="Q176" s="351">
        <v>0</v>
      </c>
      <c r="R176" s="407">
        <v>0</v>
      </c>
      <c r="S176" s="408">
        <v>0</v>
      </c>
      <c r="T176" s="409"/>
      <c r="U176" s="407"/>
      <c r="V176" s="407"/>
      <c r="W176" s="407"/>
      <c r="X176" s="191"/>
      <c r="Y176" s="351">
        <v>0</v>
      </c>
      <c r="Z176" s="407">
        <v>0</v>
      </c>
      <c r="AA176" s="408">
        <v>0</v>
      </c>
      <c r="AB176" s="351">
        <v>0</v>
      </c>
      <c r="AC176" s="407">
        <v>0</v>
      </c>
      <c r="AD176" s="408">
        <v>0</v>
      </c>
      <c r="AE176" s="351">
        <v>0</v>
      </c>
      <c r="AF176" s="407">
        <v>0</v>
      </c>
      <c r="AG176" s="408">
        <v>0</v>
      </c>
      <c r="AH176" s="409"/>
      <c r="AI176" s="407"/>
      <c r="AJ176" s="407"/>
      <c r="AK176" s="407"/>
      <c r="AL176" s="191"/>
      <c r="AM176" s="351">
        <v>0</v>
      </c>
      <c r="AN176" s="407">
        <v>0</v>
      </c>
      <c r="AO176" s="408">
        <v>0</v>
      </c>
      <c r="AP176" s="351">
        <v>0</v>
      </c>
      <c r="AQ176" s="407">
        <v>0</v>
      </c>
      <c r="AR176" s="408">
        <v>0</v>
      </c>
      <c r="AS176" s="351">
        <v>0</v>
      </c>
      <c r="AT176" s="407">
        <v>0</v>
      </c>
      <c r="AU176" s="408">
        <v>0</v>
      </c>
      <c r="AV176" s="409"/>
      <c r="AW176" s="407"/>
      <c r="AX176" s="407"/>
      <c r="AY176" s="407"/>
      <c r="AZ176" s="410"/>
      <c r="BA176" s="351">
        <v>0</v>
      </c>
      <c r="BB176" s="407">
        <v>0</v>
      </c>
      <c r="BC176" s="408">
        <v>0</v>
      </c>
      <c r="BD176" s="351">
        <v>0</v>
      </c>
      <c r="BE176" s="407">
        <v>0</v>
      </c>
      <c r="BF176" s="407"/>
      <c r="BG176" s="408">
        <v>0</v>
      </c>
      <c r="BH176" s="351">
        <v>0</v>
      </c>
      <c r="BI176" s="407">
        <v>0</v>
      </c>
      <c r="BJ176" s="408">
        <v>0</v>
      </c>
      <c r="BK176" s="238"/>
      <c r="BL176" s="363"/>
      <c r="BM176" s="52">
        <f t="shared" si="58"/>
        <v>0</v>
      </c>
      <c r="BN176" s="476"/>
      <c r="BO176" s="476"/>
    </row>
    <row r="177" spans="1:78" ht="29.25" customHeight="1" thickBot="1">
      <c r="A177" s="472"/>
      <c r="B177" s="473"/>
      <c r="C177" s="474"/>
      <c r="D177" s="439"/>
      <c r="E177" s="437" t="s">
        <v>53</v>
      </c>
      <c r="F177" s="427">
        <f t="shared" si="56"/>
        <v>0</v>
      </c>
      <c r="G177" s="428">
        <f t="shared" si="56"/>
        <v>0</v>
      </c>
      <c r="H177" s="429">
        <v>0</v>
      </c>
      <c r="I177" s="440"/>
      <c r="J177" s="441"/>
      <c r="K177" s="427">
        <v>0</v>
      </c>
      <c r="L177" s="428">
        <v>0</v>
      </c>
      <c r="M177" s="429">
        <v>0</v>
      </c>
      <c r="N177" s="427">
        <v>0</v>
      </c>
      <c r="O177" s="428">
        <v>0</v>
      </c>
      <c r="P177" s="429">
        <v>0</v>
      </c>
      <c r="Q177" s="427">
        <v>0</v>
      </c>
      <c r="R177" s="428">
        <v>0</v>
      </c>
      <c r="S177" s="429">
        <v>0</v>
      </c>
      <c r="T177" s="440"/>
      <c r="U177" s="442"/>
      <c r="V177" s="442"/>
      <c r="W177" s="442"/>
      <c r="X177" s="441"/>
      <c r="Y177" s="427">
        <v>0</v>
      </c>
      <c r="Z177" s="428">
        <v>0</v>
      </c>
      <c r="AA177" s="429">
        <v>0</v>
      </c>
      <c r="AB177" s="427">
        <v>0</v>
      </c>
      <c r="AC177" s="428">
        <v>0</v>
      </c>
      <c r="AD177" s="429">
        <v>0</v>
      </c>
      <c r="AE177" s="427">
        <v>0</v>
      </c>
      <c r="AF177" s="428">
        <v>0</v>
      </c>
      <c r="AG177" s="429">
        <v>0</v>
      </c>
      <c r="AH177" s="440"/>
      <c r="AI177" s="442"/>
      <c r="AJ177" s="442"/>
      <c r="AK177" s="442"/>
      <c r="AL177" s="441"/>
      <c r="AM177" s="427">
        <v>0</v>
      </c>
      <c r="AN177" s="428">
        <v>0</v>
      </c>
      <c r="AO177" s="429">
        <v>0</v>
      </c>
      <c r="AP177" s="427">
        <v>0</v>
      </c>
      <c r="AQ177" s="428">
        <v>0</v>
      </c>
      <c r="AR177" s="429">
        <v>0</v>
      </c>
      <c r="AS177" s="427">
        <v>0</v>
      </c>
      <c r="AT177" s="428">
        <v>0</v>
      </c>
      <c r="AU177" s="429">
        <v>0</v>
      </c>
      <c r="AV177" s="61"/>
      <c r="AW177" s="374"/>
      <c r="AX177" s="374"/>
      <c r="AY177" s="47"/>
      <c r="AZ177" s="57"/>
      <c r="BA177" s="56">
        <v>0</v>
      </c>
      <c r="BB177" s="50">
        <v>0</v>
      </c>
      <c r="BC177" s="53">
        <v>0</v>
      </c>
      <c r="BD177" s="56">
        <v>0</v>
      </c>
      <c r="BE177" s="50">
        <v>0</v>
      </c>
      <c r="BF177" s="50"/>
      <c r="BG177" s="53">
        <v>0</v>
      </c>
      <c r="BH177" s="56">
        <v>0</v>
      </c>
      <c r="BI177" s="50">
        <v>0</v>
      </c>
      <c r="BJ177" s="53">
        <v>0</v>
      </c>
      <c r="BK177" s="238"/>
      <c r="BL177" s="363"/>
      <c r="BM177" s="52">
        <f t="shared" si="58"/>
        <v>0</v>
      </c>
      <c r="BN177" s="477"/>
      <c r="BO177" s="477"/>
    </row>
    <row r="178" spans="1:78" ht="15" customHeight="1">
      <c r="A178" s="283"/>
      <c r="B178" s="283" t="s">
        <v>29</v>
      </c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30"/>
      <c r="S178" s="666" t="s">
        <v>126</v>
      </c>
      <c r="T178" s="666"/>
      <c r="U178" s="666"/>
      <c r="V178" s="666"/>
      <c r="W178" s="666"/>
      <c r="X178" s="666"/>
      <c r="Y178" s="666"/>
      <c r="Z178" s="666"/>
      <c r="AA178" s="666"/>
      <c r="AB178" s="666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>
        <f>BK15</f>
        <v>0</v>
      </c>
      <c r="BL178" s="30">
        <f>BL15</f>
        <v>70155.800000000017</v>
      </c>
      <c r="BM178" s="30"/>
      <c r="BN178" s="9"/>
      <c r="BO178" s="9"/>
    </row>
    <row r="179" spans="1:78" ht="15">
      <c r="A179" s="1"/>
      <c r="B179" s="25" t="s">
        <v>27</v>
      </c>
      <c r="C179" s="26"/>
      <c r="D179" s="9"/>
      <c r="E179" s="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667" t="s">
        <v>127</v>
      </c>
      <c r="S179" s="667"/>
      <c r="T179" s="667"/>
      <c r="U179" s="667"/>
      <c r="V179" s="667"/>
      <c r="W179" s="667"/>
      <c r="X179" s="667"/>
      <c r="Y179" s="667"/>
      <c r="Z179" s="667"/>
      <c r="AA179" s="667"/>
      <c r="AB179" s="66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</row>
    <row r="180" spans="1:78" ht="15">
      <c r="A180" s="1"/>
      <c r="B180" s="25" t="s">
        <v>124</v>
      </c>
      <c r="C180" s="26"/>
      <c r="D180" s="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668" t="s">
        <v>128</v>
      </c>
      <c r="S180" s="668"/>
      <c r="T180" s="668"/>
      <c r="U180" s="668"/>
      <c r="V180" s="668"/>
      <c r="W180" s="668"/>
      <c r="X180" s="668"/>
      <c r="Y180" s="668"/>
      <c r="Z180" s="668"/>
      <c r="AA180" s="668"/>
      <c r="AB180" s="668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30"/>
    </row>
    <row r="181" spans="1:78" ht="15">
      <c r="A181" s="1"/>
      <c r="B181" s="25" t="s">
        <v>77</v>
      </c>
      <c r="C181" s="26"/>
      <c r="D181" s="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284"/>
      <c r="T181" s="285"/>
      <c r="U181" s="101"/>
      <c r="V181" s="101"/>
      <c r="W181" s="101"/>
      <c r="X181" s="101"/>
      <c r="Y181" s="101"/>
      <c r="Z181" s="30"/>
      <c r="AA181" s="30"/>
      <c r="AB181" s="30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</row>
    <row r="182" spans="1:78" ht="18.75" customHeight="1">
      <c r="A182" s="1"/>
      <c r="B182" s="25" t="s">
        <v>33</v>
      </c>
      <c r="C182" s="26" t="s">
        <v>125</v>
      </c>
      <c r="D182" s="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667" t="s">
        <v>129</v>
      </c>
      <c r="S182" s="667"/>
      <c r="T182" s="667"/>
      <c r="U182" s="667"/>
      <c r="V182" s="667"/>
      <c r="W182" s="667"/>
      <c r="X182" s="667"/>
      <c r="Y182" s="667"/>
      <c r="Z182" s="667"/>
      <c r="AA182" s="667"/>
      <c r="AB182" s="667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30"/>
    </row>
    <row r="183" spans="1:78" ht="11.25" customHeight="1">
      <c r="A183" s="1"/>
      <c r="B183" s="22"/>
      <c r="C183" s="27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84"/>
      <c r="T183" s="284"/>
      <c r="U183" s="560"/>
      <c r="V183" s="560"/>
      <c r="W183" s="560"/>
      <c r="X183" s="560"/>
      <c r="Y183" s="101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9"/>
      <c r="BO183" s="9"/>
    </row>
    <row r="184" spans="1:78" ht="15">
      <c r="A184" s="1"/>
      <c r="B184" s="25" t="s">
        <v>75</v>
      </c>
      <c r="C184" s="27"/>
      <c r="D184" s="1"/>
      <c r="E184" s="248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30"/>
      <c r="S184" s="665" t="s">
        <v>75</v>
      </c>
      <c r="T184" s="665"/>
      <c r="U184" s="665"/>
      <c r="V184" s="665"/>
      <c r="W184" s="665"/>
      <c r="X184" s="665"/>
      <c r="Y184" s="665"/>
      <c r="Z184" s="665"/>
      <c r="AA184" s="665"/>
      <c r="AB184" s="665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</row>
    <row r="185" spans="1:78" ht="15">
      <c r="A185" s="1"/>
      <c r="B185" s="25"/>
      <c r="C185" s="27"/>
      <c r="D185" s="4"/>
      <c r="E185" s="248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</row>
    <row r="186" spans="1:78">
      <c r="A186" s="1"/>
      <c r="B186" s="8" t="s">
        <v>76</v>
      </c>
      <c r="C186" s="7"/>
      <c r="D186" s="4"/>
      <c r="E186" s="248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9"/>
    </row>
    <row r="187" spans="1:78" ht="15">
      <c r="A187" s="1"/>
      <c r="B187" s="365" t="s">
        <v>142</v>
      </c>
      <c r="C187" s="1"/>
      <c r="D187" s="1"/>
      <c r="E187" s="366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9"/>
    </row>
    <row r="188" spans="1:78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9"/>
    </row>
    <row r="189" spans="1:78">
      <c r="A189" s="1"/>
      <c r="B189" s="1"/>
      <c r="C189" s="1"/>
      <c r="D189" s="1"/>
      <c r="E189" s="30"/>
      <c r="F189" s="443"/>
      <c r="G189" s="443"/>
      <c r="H189" s="443"/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3"/>
      <c r="AB189" s="443"/>
      <c r="AC189" s="443"/>
      <c r="AD189" s="443"/>
      <c r="AE189" s="443"/>
      <c r="AF189" s="443"/>
      <c r="AG189" s="443"/>
      <c r="AH189" s="443"/>
      <c r="AI189" s="443"/>
      <c r="AJ189" s="443"/>
      <c r="AK189" s="443"/>
      <c r="AL189" s="443"/>
      <c r="AM189" s="443"/>
      <c r="AN189" s="443"/>
      <c r="AO189" s="443"/>
      <c r="AP189" s="443"/>
      <c r="AQ189" s="443"/>
      <c r="AR189" s="443"/>
      <c r="AS189" s="443"/>
      <c r="AT189" s="443"/>
      <c r="AU189" s="443"/>
      <c r="AV189" s="443"/>
      <c r="AW189" s="443"/>
      <c r="AX189" s="443"/>
      <c r="AY189" s="443"/>
      <c r="AZ189" s="443"/>
      <c r="BA189" s="443"/>
      <c r="BB189" s="443"/>
      <c r="BC189" s="443"/>
      <c r="BD189" s="443"/>
      <c r="BE189" s="443"/>
      <c r="BF189" s="443"/>
      <c r="BG189" s="443"/>
      <c r="BH189" s="443"/>
      <c r="BI189" s="443"/>
      <c r="BJ189" s="443"/>
      <c r="BK189" s="443"/>
      <c r="BL189" s="443"/>
      <c r="BM189" s="443"/>
      <c r="BN189" s="443"/>
      <c r="BO189" s="444"/>
      <c r="BP189" s="445"/>
      <c r="BQ189" s="445"/>
      <c r="BR189" s="445"/>
      <c r="BS189" s="445"/>
      <c r="BT189" s="445"/>
      <c r="BU189" s="445"/>
      <c r="BV189" s="445"/>
      <c r="BW189" s="445"/>
      <c r="BX189" s="445"/>
      <c r="BY189" s="445"/>
      <c r="BZ189" s="445"/>
    </row>
    <row r="190" spans="1:78">
      <c r="A190" s="1"/>
      <c r="B190" s="1"/>
      <c r="C190" s="1"/>
      <c r="D190" s="1"/>
      <c r="E190" s="30"/>
      <c r="F190" s="443"/>
      <c r="G190" s="443"/>
      <c r="H190" s="443"/>
      <c r="I190" s="443"/>
      <c r="J190" s="443"/>
      <c r="K190" s="443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  <c r="X190" s="443"/>
      <c r="Y190" s="443"/>
      <c r="Z190" s="443"/>
      <c r="AA190" s="443"/>
      <c r="AB190" s="443"/>
      <c r="AC190" s="443"/>
      <c r="AD190" s="443"/>
      <c r="AE190" s="443"/>
      <c r="AF190" s="443"/>
      <c r="AG190" s="443"/>
      <c r="AH190" s="443"/>
      <c r="AI190" s="443"/>
      <c r="AJ190" s="443"/>
      <c r="AK190" s="443"/>
      <c r="AL190" s="443"/>
      <c r="AM190" s="443"/>
      <c r="AN190" s="443"/>
      <c r="AO190" s="443"/>
      <c r="AP190" s="443"/>
      <c r="AQ190" s="443"/>
      <c r="AR190" s="443"/>
      <c r="AS190" s="443"/>
      <c r="AT190" s="443"/>
      <c r="AU190" s="443"/>
      <c r="AV190" s="443"/>
      <c r="AW190" s="443"/>
      <c r="AX190" s="443"/>
      <c r="AY190" s="443"/>
      <c r="AZ190" s="443"/>
      <c r="BA190" s="443"/>
      <c r="BB190" s="443"/>
      <c r="BC190" s="443"/>
      <c r="BD190" s="443"/>
      <c r="BE190" s="443"/>
      <c r="BF190" s="443"/>
      <c r="BG190" s="443"/>
      <c r="BH190" s="443"/>
      <c r="BI190" s="443"/>
      <c r="BJ190" s="443"/>
      <c r="BK190" s="443"/>
      <c r="BL190" s="443"/>
      <c r="BM190" s="443"/>
      <c r="BN190" s="443"/>
      <c r="BO190" s="444"/>
      <c r="BP190" s="445"/>
      <c r="BQ190" s="445"/>
      <c r="BR190" s="445"/>
      <c r="BS190" s="445"/>
      <c r="BT190" s="445"/>
      <c r="BU190" s="445"/>
      <c r="BV190" s="445"/>
      <c r="BW190" s="445"/>
      <c r="BX190" s="445"/>
      <c r="BY190" s="445"/>
      <c r="BZ190" s="445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28"/>
      <c r="L191" s="30"/>
      <c r="M191" s="30"/>
      <c r="N191" s="30"/>
      <c r="O191" s="30"/>
      <c r="P191" s="30"/>
      <c r="Q191" s="28"/>
      <c r="R191" s="30"/>
      <c r="S191" s="30"/>
      <c r="T191" s="30"/>
      <c r="U191" s="30"/>
      <c r="V191" s="30"/>
      <c r="W191" s="30"/>
      <c r="X191" s="30"/>
      <c r="Y191" s="28"/>
      <c r="Z191" s="30"/>
      <c r="AA191" s="30"/>
      <c r="AB191" s="28"/>
      <c r="AC191" s="30"/>
      <c r="AD191" s="30"/>
      <c r="AE191" s="28"/>
      <c r="AF191" s="30"/>
      <c r="AG191" s="30"/>
      <c r="AH191" s="30"/>
      <c r="AI191" s="30"/>
      <c r="AJ191" s="30"/>
      <c r="AK191" s="30"/>
      <c r="AL191" s="30"/>
      <c r="AM191" s="28"/>
      <c r="AN191" s="30"/>
      <c r="AO191" s="30"/>
      <c r="AP191" s="28"/>
      <c r="AQ191" s="30"/>
      <c r="AR191" s="30"/>
      <c r="AS191" s="28"/>
      <c r="AT191" s="30"/>
      <c r="AU191" s="30"/>
      <c r="AV191" s="30"/>
      <c r="AW191" s="30"/>
      <c r="AX191" s="30"/>
      <c r="AY191" s="30"/>
      <c r="AZ191" s="30"/>
      <c r="BA191" s="28"/>
      <c r="BB191" s="30"/>
      <c r="BC191" s="30"/>
      <c r="BD191" s="28"/>
      <c r="BE191" s="30"/>
      <c r="BF191" s="30"/>
      <c r="BG191" s="30"/>
      <c r="BH191" s="28"/>
      <c r="BJ191" s="1"/>
      <c r="BN191" s="9"/>
      <c r="BO191" s="9"/>
    </row>
    <row r="192" spans="1:78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28"/>
      <c r="L192" s="30"/>
      <c r="M192" s="30"/>
      <c r="N192" s="30"/>
      <c r="O192" s="30"/>
      <c r="P192" s="30"/>
      <c r="Q192" s="28"/>
      <c r="R192" s="30"/>
      <c r="S192" s="30"/>
      <c r="T192" s="30"/>
      <c r="U192" s="30"/>
      <c r="V192" s="30"/>
      <c r="W192" s="30"/>
      <c r="X192" s="30"/>
      <c r="Y192" s="28"/>
      <c r="Z192" s="30"/>
      <c r="AA192" s="30"/>
      <c r="AB192" s="28"/>
      <c r="AC192" s="30"/>
      <c r="AD192" s="30"/>
      <c r="AE192" s="28"/>
      <c r="AF192" s="30"/>
      <c r="AG192" s="30"/>
      <c r="AH192" s="30"/>
      <c r="AI192" s="30"/>
      <c r="AJ192" s="30"/>
      <c r="AK192" s="30"/>
      <c r="AL192" s="30"/>
      <c r="AM192" s="28"/>
      <c r="AN192" s="30"/>
      <c r="AO192" s="30"/>
      <c r="AP192" s="28"/>
      <c r="AQ192" s="30"/>
      <c r="AR192" s="30"/>
      <c r="AS192" s="28"/>
      <c r="AT192" s="30"/>
      <c r="AU192" s="30"/>
      <c r="AV192" s="30"/>
      <c r="AW192" s="30"/>
      <c r="AX192" s="30"/>
      <c r="AY192" s="30"/>
      <c r="AZ192" s="30"/>
      <c r="BA192" s="28"/>
      <c r="BB192" s="30"/>
      <c r="BC192" s="30"/>
      <c r="BD192" s="28"/>
      <c r="BE192" s="30"/>
      <c r="BF192" s="30"/>
      <c r="BG192" s="30"/>
      <c r="BH192" s="28"/>
      <c r="BJ192" s="1"/>
      <c r="BN192" s="9"/>
      <c r="BO192" s="9"/>
    </row>
    <row r="193" spans="1:67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9"/>
      <c r="BO193" s="9"/>
    </row>
    <row r="194" spans="1:67">
      <c r="A194" s="1"/>
      <c r="B194" s="1"/>
      <c r="C194" s="1"/>
      <c r="D194" s="1"/>
      <c r="E194" s="364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9"/>
    </row>
    <row r="195" spans="1:67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9"/>
    </row>
    <row r="196" spans="1:67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9"/>
    </row>
    <row r="197" spans="1:67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9"/>
      <c r="BO197" s="9"/>
    </row>
    <row r="198" spans="1:67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28"/>
      <c r="L198" s="30"/>
      <c r="M198" s="30"/>
      <c r="N198" s="30"/>
      <c r="O198" s="30"/>
      <c r="P198" s="30"/>
      <c r="Q198" s="28"/>
      <c r="R198" s="30"/>
      <c r="S198" s="30"/>
      <c r="T198" s="30"/>
      <c r="U198" s="30"/>
      <c r="V198" s="30"/>
      <c r="W198" s="30"/>
      <c r="X198" s="30"/>
      <c r="Y198" s="28"/>
      <c r="Z198" s="30"/>
      <c r="AA198" s="30"/>
      <c r="AB198" s="28"/>
      <c r="AC198" s="30"/>
      <c r="AD198" s="30"/>
      <c r="AE198" s="28"/>
      <c r="AF198" s="30"/>
      <c r="AG198" s="30"/>
      <c r="AH198" s="30"/>
      <c r="AI198" s="30"/>
      <c r="AJ198" s="30"/>
      <c r="AK198" s="30"/>
      <c r="AL198" s="30"/>
      <c r="AM198" s="28"/>
      <c r="AN198" s="30"/>
      <c r="AO198" s="30"/>
      <c r="AP198" s="28"/>
      <c r="AQ198" s="30"/>
      <c r="AR198" s="30"/>
      <c r="AS198" s="28"/>
      <c r="AT198" s="30"/>
      <c r="AU198" s="30"/>
      <c r="AV198" s="30"/>
      <c r="AW198" s="30"/>
      <c r="AX198" s="30"/>
      <c r="AY198" s="30"/>
      <c r="AZ198" s="30"/>
      <c r="BA198" s="28"/>
      <c r="BB198" s="30"/>
      <c r="BC198" s="30"/>
      <c r="BD198" s="28"/>
      <c r="BE198" s="30"/>
      <c r="BF198" s="30"/>
      <c r="BG198" s="30"/>
      <c r="BH198" s="28"/>
      <c r="BJ198" s="1"/>
      <c r="BN198" s="9"/>
      <c r="BO198" s="9"/>
    </row>
    <row r="199" spans="1:67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28"/>
      <c r="L199" s="30"/>
      <c r="M199" s="30"/>
      <c r="N199" s="30"/>
      <c r="O199" s="30"/>
      <c r="P199" s="30"/>
      <c r="Q199" s="28"/>
      <c r="R199" s="30"/>
      <c r="S199" s="30"/>
      <c r="T199" s="30"/>
      <c r="U199" s="30"/>
      <c r="V199" s="30"/>
      <c r="W199" s="30"/>
      <c r="X199" s="30"/>
      <c r="Y199" s="28"/>
      <c r="Z199" s="30"/>
      <c r="AA199" s="30"/>
      <c r="AB199" s="28"/>
      <c r="AC199" s="30"/>
      <c r="AD199" s="30"/>
      <c r="AE199" s="28"/>
      <c r="AF199" s="30"/>
      <c r="AG199" s="30"/>
      <c r="AH199" s="30"/>
      <c r="AI199" s="30"/>
      <c r="AJ199" s="30"/>
      <c r="AK199" s="30"/>
      <c r="AL199" s="30"/>
      <c r="AM199" s="28"/>
      <c r="AN199" s="30"/>
      <c r="AO199" s="30"/>
      <c r="AP199" s="28"/>
      <c r="AQ199" s="30"/>
      <c r="AR199" s="30"/>
      <c r="AS199" s="28"/>
      <c r="AT199" s="30"/>
      <c r="AU199" s="30"/>
      <c r="AV199" s="30"/>
      <c r="AW199" s="30"/>
      <c r="AX199" s="30"/>
      <c r="AY199" s="30"/>
      <c r="AZ199" s="30"/>
      <c r="BA199" s="28"/>
      <c r="BB199" s="30"/>
      <c r="BC199" s="30"/>
      <c r="BD199" s="28"/>
      <c r="BE199" s="30"/>
      <c r="BF199" s="30"/>
      <c r="BG199" s="30"/>
      <c r="BH199" s="28"/>
      <c r="BJ199" s="1"/>
      <c r="BN199" s="9"/>
      <c r="BO199" s="9"/>
    </row>
    <row r="200" spans="1:67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9"/>
    </row>
    <row r="201" spans="1:67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9"/>
    </row>
    <row r="202" spans="1:67">
      <c r="A202" s="1"/>
      <c r="B202" s="1"/>
      <c r="C202" s="1"/>
      <c r="D202" s="1"/>
      <c r="E202" s="364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9"/>
    </row>
    <row r="203" spans="1:67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9"/>
      <c r="BO203" s="9"/>
    </row>
    <row r="204" spans="1:67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9"/>
      <c r="BO204" s="9"/>
    </row>
    <row r="205" spans="1:67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28"/>
      <c r="L205" s="30"/>
      <c r="M205" s="30"/>
      <c r="N205" s="30"/>
      <c r="O205" s="30"/>
      <c r="P205" s="30"/>
      <c r="Q205" s="28"/>
      <c r="R205" s="30"/>
      <c r="S205" s="30"/>
      <c r="T205" s="30"/>
      <c r="U205" s="30"/>
      <c r="V205" s="30"/>
      <c r="W205" s="30"/>
      <c r="X205" s="30"/>
      <c r="Y205" s="28"/>
      <c r="Z205" s="30"/>
      <c r="AA205" s="30"/>
      <c r="AB205" s="28"/>
      <c r="AC205" s="30"/>
      <c r="AD205" s="30"/>
      <c r="AE205" s="28"/>
      <c r="AF205" s="30"/>
      <c r="AG205" s="30"/>
      <c r="AH205" s="30"/>
      <c r="AI205" s="30"/>
      <c r="AJ205" s="30"/>
      <c r="AK205" s="30"/>
      <c r="AL205" s="30"/>
      <c r="AM205" s="28"/>
      <c r="AN205" s="30"/>
      <c r="AO205" s="30"/>
      <c r="AP205" s="28"/>
      <c r="AQ205" s="30"/>
      <c r="AR205" s="30"/>
      <c r="AS205" s="28"/>
      <c r="AT205" s="30"/>
      <c r="AU205" s="30"/>
      <c r="AV205" s="30"/>
      <c r="AW205" s="30"/>
      <c r="AX205" s="30"/>
      <c r="AY205" s="30"/>
      <c r="AZ205" s="30"/>
      <c r="BA205" s="28"/>
      <c r="BB205" s="30"/>
      <c r="BC205" s="30"/>
      <c r="BD205" s="28"/>
      <c r="BE205" s="30"/>
      <c r="BF205" s="30"/>
      <c r="BG205" s="30"/>
      <c r="BH205" s="28"/>
      <c r="BJ205" s="1"/>
      <c r="BN205" s="9"/>
      <c r="BO205" s="9"/>
    </row>
    <row r="206" spans="1:67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28"/>
      <c r="L206" s="30"/>
      <c r="M206" s="30"/>
      <c r="N206" s="30"/>
      <c r="O206" s="30"/>
      <c r="P206" s="30"/>
      <c r="Q206" s="28"/>
      <c r="R206" s="30"/>
      <c r="S206" s="30"/>
      <c r="T206" s="30"/>
      <c r="U206" s="30"/>
      <c r="V206" s="30"/>
      <c r="W206" s="30"/>
      <c r="X206" s="30"/>
      <c r="Y206" s="28"/>
      <c r="Z206" s="30"/>
      <c r="AA206" s="30"/>
      <c r="AB206" s="28"/>
      <c r="AC206" s="30"/>
      <c r="AD206" s="30"/>
      <c r="AE206" s="28"/>
      <c r="AF206" s="30"/>
      <c r="AG206" s="30"/>
      <c r="AH206" s="30"/>
      <c r="AI206" s="30"/>
      <c r="AJ206" s="30"/>
      <c r="AK206" s="30"/>
      <c r="AL206" s="30"/>
      <c r="AM206" s="28"/>
      <c r="AN206" s="30"/>
      <c r="AO206" s="30"/>
      <c r="AP206" s="28"/>
      <c r="AQ206" s="30"/>
      <c r="AR206" s="30"/>
      <c r="AS206" s="28"/>
      <c r="AT206" s="30"/>
      <c r="AU206" s="30"/>
      <c r="AV206" s="30"/>
      <c r="AW206" s="30"/>
      <c r="AX206" s="30"/>
      <c r="AY206" s="30"/>
      <c r="AZ206" s="30"/>
      <c r="BA206" s="28"/>
      <c r="BB206" s="30"/>
      <c r="BC206" s="30"/>
      <c r="BD206" s="28"/>
      <c r="BE206" s="30"/>
      <c r="BF206" s="30"/>
      <c r="BG206" s="30"/>
      <c r="BH206" s="28"/>
      <c r="BJ206" s="1"/>
      <c r="BN206" s="1"/>
      <c r="BO206" s="1"/>
    </row>
    <row r="207" spans="1:67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28"/>
      <c r="L207" s="30"/>
      <c r="M207" s="30"/>
      <c r="N207" s="30"/>
      <c r="O207" s="30"/>
      <c r="P207" s="30"/>
      <c r="Q207" s="28"/>
      <c r="R207" s="30"/>
      <c r="S207" s="30"/>
      <c r="T207" s="30"/>
      <c r="U207" s="30"/>
      <c r="V207" s="30"/>
      <c r="W207" s="30"/>
      <c r="X207" s="30"/>
      <c r="Y207" s="28"/>
      <c r="Z207" s="30"/>
      <c r="AA207" s="30"/>
      <c r="AB207" s="28"/>
      <c r="AC207" s="30"/>
      <c r="AD207" s="30"/>
      <c r="AE207" s="28"/>
      <c r="AF207" s="30"/>
      <c r="AG207" s="30"/>
      <c r="AH207" s="30"/>
      <c r="AI207" s="30"/>
      <c r="AJ207" s="30"/>
      <c r="AK207" s="30"/>
      <c r="AL207" s="30"/>
      <c r="AM207" s="28"/>
      <c r="AN207" s="30"/>
      <c r="AO207" s="30"/>
      <c r="AP207" s="28"/>
      <c r="AQ207" s="30"/>
      <c r="AR207" s="30"/>
      <c r="AS207" s="28"/>
      <c r="AT207" s="30"/>
      <c r="AU207" s="30"/>
      <c r="AV207" s="30"/>
      <c r="AW207" s="30"/>
      <c r="AX207" s="30"/>
      <c r="AY207" s="30"/>
      <c r="AZ207" s="30"/>
      <c r="BA207" s="28"/>
      <c r="BB207" s="30"/>
      <c r="BC207" s="30"/>
      <c r="BD207" s="28"/>
      <c r="BE207" s="30"/>
      <c r="BF207" s="30"/>
      <c r="BG207" s="30"/>
      <c r="BH207" s="28"/>
      <c r="BJ207" s="1"/>
      <c r="BN207" s="1"/>
      <c r="BO207" s="1"/>
    </row>
    <row r="208" spans="1:67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28"/>
      <c r="L208" s="30"/>
      <c r="M208" s="30"/>
      <c r="N208" s="30"/>
      <c r="O208" s="30"/>
      <c r="P208" s="30"/>
      <c r="Q208" s="28"/>
      <c r="R208" s="30"/>
      <c r="S208" s="30"/>
      <c r="T208" s="30"/>
      <c r="U208" s="30"/>
      <c r="V208" s="30"/>
      <c r="W208" s="30"/>
      <c r="X208" s="30"/>
      <c r="Y208" s="28"/>
      <c r="Z208" s="30"/>
      <c r="AA208" s="30"/>
      <c r="AB208" s="28"/>
      <c r="AC208" s="30"/>
      <c r="AD208" s="30"/>
      <c r="AE208" s="28"/>
      <c r="AF208" s="30"/>
      <c r="AG208" s="30"/>
      <c r="AH208" s="30"/>
      <c r="AI208" s="30"/>
      <c r="AJ208" s="30"/>
      <c r="AK208" s="30"/>
      <c r="AL208" s="30"/>
      <c r="AM208" s="28"/>
      <c r="AN208" s="30"/>
      <c r="AO208" s="30"/>
      <c r="AP208" s="28"/>
      <c r="AQ208" s="30"/>
      <c r="AR208" s="30"/>
      <c r="AS208" s="28"/>
      <c r="AT208" s="30"/>
      <c r="AU208" s="30"/>
      <c r="AV208" s="30"/>
      <c r="AW208" s="30"/>
      <c r="AX208" s="30"/>
      <c r="AY208" s="30"/>
      <c r="AZ208" s="30"/>
      <c r="BA208" s="28"/>
      <c r="BB208" s="30"/>
      <c r="BC208" s="30"/>
      <c r="BD208" s="28"/>
      <c r="BE208" s="30"/>
      <c r="BF208" s="30"/>
      <c r="BG208" s="30"/>
      <c r="BH208" s="28"/>
      <c r="BJ208" s="1"/>
      <c r="BN208" s="1"/>
      <c r="BO208" s="1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30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30"/>
      <c r="AM209" s="28"/>
      <c r="AN209" s="30"/>
      <c r="AO209" s="30"/>
      <c r="AP209" s="28"/>
      <c r="AQ209" s="30"/>
      <c r="AR209" s="30"/>
      <c r="AS209" s="28"/>
      <c r="AT209" s="30"/>
      <c r="AU209" s="30"/>
      <c r="AV209" s="30"/>
      <c r="AW209" s="30"/>
      <c r="AX209" s="30"/>
      <c r="AY209" s="30"/>
      <c r="AZ209" s="30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30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30"/>
      <c r="AM210" s="28"/>
      <c r="AN210" s="30"/>
      <c r="AO210" s="30"/>
      <c r="AP210" s="28"/>
      <c r="AQ210" s="30"/>
      <c r="AR210" s="30"/>
      <c r="AS210" s="28"/>
      <c r="AT210" s="30"/>
      <c r="AU210" s="30"/>
      <c r="AV210" s="30"/>
      <c r="AW210" s="30"/>
      <c r="AX210" s="30"/>
      <c r="AY210" s="30"/>
      <c r="AZ210" s="30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30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30"/>
      <c r="AM211" s="28"/>
      <c r="AN211" s="30"/>
      <c r="AO211" s="30"/>
      <c r="AP211" s="28"/>
      <c r="AQ211" s="30"/>
      <c r="AR211" s="30"/>
      <c r="AS211" s="28"/>
      <c r="AT211" s="30"/>
      <c r="AU211" s="30"/>
      <c r="AV211" s="30"/>
      <c r="AW211" s="30"/>
      <c r="AX211" s="30"/>
      <c r="AY211" s="30"/>
      <c r="AZ211" s="30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28"/>
      <c r="L212" s="30"/>
      <c r="M212" s="30"/>
      <c r="N212" s="30"/>
      <c r="O212" s="30"/>
      <c r="P212" s="30"/>
      <c r="Q212" s="28"/>
      <c r="R212" s="30"/>
      <c r="S212" s="30"/>
      <c r="T212" s="30"/>
      <c r="U212" s="30"/>
      <c r="V212" s="30"/>
      <c r="W212" s="30"/>
      <c r="X212" s="30"/>
      <c r="Y212" s="28"/>
      <c r="Z212" s="30"/>
      <c r="AA212" s="30"/>
      <c r="AB212" s="28"/>
      <c r="AC212" s="30"/>
      <c r="AD212" s="30"/>
      <c r="AE212" s="28"/>
      <c r="AF212" s="30"/>
      <c r="AG212" s="30"/>
      <c r="AH212" s="30"/>
      <c r="AI212" s="30"/>
      <c r="AJ212" s="30"/>
      <c r="AK212" s="30"/>
      <c r="AL212" s="30"/>
      <c r="AM212" s="28"/>
      <c r="AN212" s="30"/>
      <c r="AO212" s="30"/>
      <c r="AP212" s="28"/>
      <c r="AQ212" s="30"/>
      <c r="AR212" s="30"/>
      <c r="AS212" s="28"/>
      <c r="AT212" s="30"/>
      <c r="AU212" s="30"/>
      <c r="AV212" s="30"/>
      <c r="AW212" s="30"/>
      <c r="AX212" s="30"/>
      <c r="AY212" s="30"/>
      <c r="AZ212" s="30"/>
      <c r="BA212" s="28"/>
      <c r="BB212" s="30"/>
      <c r="BC212" s="30"/>
      <c r="BD212" s="28"/>
      <c r="BE212" s="30"/>
      <c r="BF212" s="30"/>
      <c r="BG212" s="30"/>
      <c r="BH212" s="28"/>
      <c r="BJ212" s="1"/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28"/>
      <c r="L213" s="30"/>
      <c r="M213" s="30"/>
      <c r="N213" s="30"/>
      <c r="O213" s="30"/>
      <c r="P213" s="30"/>
      <c r="Q213" s="28"/>
      <c r="R213" s="30"/>
      <c r="S213" s="30"/>
      <c r="T213" s="30"/>
      <c r="U213" s="30"/>
      <c r="V213" s="30"/>
      <c r="W213" s="30"/>
      <c r="X213" s="30"/>
      <c r="Y213" s="28"/>
      <c r="Z213" s="30"/>
      <c r="AA213" s="30"/>
      <c r="AB213" s="28"/>
      <c r="AC213" s="30"/>
      <c r="AD213" s="30"/>
      <c r="AE213" s="28"/>
      <c r="AF213" s="30"/>
      <c r="AG213" s="30"/>
      <c r="AH213" s="30"/>
      <c r="AI213" s="30"/>
      <c r="AJ213" s="30"/>
      <c r="AK213" s="30"/>
      <c r="AL213" s="30"/>
      <c r="AM213" s="28"/>
      <c r="AN213" s="30"/>
      <c r="AO213" s="30"/>
      <c r="AP213" s="28"/>
      <c r="AQ213" s="30"/>
      <c r="AR213" s="30"/>
      <c r="AS213" s="28"/>
      <c r="AT213" s="30"/>
      <c r="AU213" s="30"/>
      <c r="AV213" s="30"/>
      <c r="AW213" s="30"/>
      <c r="AX213" s="30"/>
      <c r="AY213" s="30"/>
      <c r="AZ213" s="30"/>
      <c r="BA213" s="28"/>
      <c r="BB213" s="30"/>
      <c r="BC213" s="30"/>
      <c r="BD213" s="28"/>
      <c r="BE213" s="30"/>
      <c r="BF213" s="30"/>
      <c r="BG213" s="30"/>
      <c r="BH213" s="28"/>
      <c r="BJ213" s="1"/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28"/>
      <c r="L214" s="30"/>
      <c r="M214" s="30"/>
      <c r="N214" s="30"/>
      <c r="O214" s="30"/>
      <c r="P214" s="30"/>
      <c r="Q214" s="28"/>
      <c r="R214" s="30"/>
      <c r="S214" s="30"/>
      <c r="T214" s="30"/>
      <c r="U214" s="30"/>
      <c r="V214" s="30"/>
      <c r="W214" s="30"/>
      <c r="X214" s="30"/>
      <c r="Y214" s="28"/>
      <c r="Z214" s="30"/>
      <c r="AA214" s="30"/>
      <c r="AB214" s="28"/>
      <c r="AC214" s="30"/>
      <c r="AD214" s="30"/>
      <c r="AE214" s="28"/>
      <c r="AF214" s="30"/>
      <c r="AG214" s="30"/>
      <c r="AH214" s="30"/>
      <c r="AI214" s="30"/>
      <c r="AJ214" s="30"/>
      <c r="AK214" s="30"/>
      <c r="AL214" s="30"/>
      <c r="AM214" s="28"/>
      <c r="AN214" s="30"/>
      <c r="AO214" s="30"/>
      <c r="AP214" s="28"/>
      <c r="AQ214" s="30"/>
      <c r="AR214" s="30"/>
      <c r="AS214" s="28"/>
      <c r="AT214" s="30"/>
      <c r="AU214" s="30"/>
      <c r="AV214" s="30"/>
      <c r="AW214" s="30"/>
      <c r="AX214" s="30"/>
      <c r="AY214" s="30"/>
      <c r="AZ214" s="30"/>
      <c r="BA214" s="28"/>
      <c r="BB214" s="30"/>
      <c r="BC214" s="30"/>
      <c r="BD214" s="28"/>
      <c r="BE214" s="30"/>
      <c r="BF214" s="30"/>
      <c r="BG214" s="30"/>
      <c r="BH214" s="28"/>
      <c r="BJ214" s="1"/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28"/>
      <c r="L215" s="30"/>
      <c r="M215" s="30"/>
      <c r="N215" s="30"/>
      <c r="O215" s="30"/>
      <c r="P215" s="30"/>
      <c r="Q215" s="28"/>
      <c r="R215" s="30"/>
      <c r="S215" s="30"/>
      <c r="T215" s="30"/>
      <c r="U215" s="30"/>
      <c r="V215" s="30"/>
      <c r="W215" s="30"/>
      <c r="X215" s="30"/>
      <c r="Y215" s="28"/>
      <c r="Z215" s="30"/>
      <c r="AA215" s="30"/>
      <c r="AB215" s="28"/>
      <c r="AC215" s="30"/>
      <c r="AD215" s="30"/>
      <c r="AE215" s="28"/>
      <c r="AF215" s="30"/>
      <c r="AG215" s="30"/>
      <c r="AH215" s="30"/>
      <c r="AI215" s="30"/>
      <c r="AJ215" s="30"/>
      <c r="AK215" s="30"/>
      <c r="AL215" s="30"/>
      <c r="AM215" s="28"/>
      <c r="AN215" s="30"/>
      <c r="AO215" s="30"/>
      <c r="AP215" s="28"/>
      <c r="AQ215" s="30"/>
      <c r="AR215" s="30"/>
      <c r="AS215" s="28"/>
      <c r="AT215" s="30"/>
      <c r="AU215" s="30"/>
      <c r="AV215" s="30"/>
      <c r="AW215" s="30"/>
      <c r="AX215" s="30"/>
      <c r="AY215" s="30"/>
      <c r="AZ215" s="30"/>
      <c r="BA215" s="28"/>
      <c r="BB215" s="30"/>
      <c r="BC215" s="30"/>
      <c r="BD215" s="28"/>
      <c r="BE215" s="30"/>
      <c r="BF215" s="30"/>
      <c r="BG215" s="30"/>
      <c r="BH215" s="28"/>
      <c r="BJ215" s="1"/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28"/>
      <c r="L216" s="30"/>
      <c r="M216" s="30"/>
      <c r="N216" s="30"/>
      <c r="O216" s="30"/>
      <c r="P216" s="30"/>
      <c r="Q216" s="28"/>
      <c r="R216" s="30"/>
      <c r="S216" s="30"/>
      <c r="T216" s="30"/>
      <c r="U216" s="30"/>
      <c r="V216" s="30"/>
      <c r="W216" s="30"/>
      <c r="X216" s="30"/>
      <c r="Y216" s="28"/>
      <c r="Z216" s="30"/>
      <c r="AA216" s="30"/>
      <c r="AB216" s="28"/>
      <c r="AC216" s="30"/>
      <c r="AD216" s="30"/>
      <c r="AE216" s="28"/>
      <c r="AF216" s="30"/>
      <c r="AG216" s="30"/>
      <c r="AH216" s="30"/>
      <c r="AI216" s="30"/>
      <c r="AJ216" s="30"/>
      <c r="AK216" s="30"/>
      <c r="AL216" s="30"/>
      <c r="AM216" s="28"/>
      <c r="AN216" s="30"/>
      <c r="AO216" s="30"/>
      <c r="AP216" s="28"/>
      <c r="AQ216" s="30"/>
      <c r="AR216" s="30"/>
      <c r="AS216" s="28"/>
      <c r="AT216" s="30"/>
      <c r="AU216" s="30"/>
      <c r="AV216" s="30"/>
      <c r="AW216" s="30"/>
      <c r="AX216" s="30"/>
      <c r="AY216" s="30"/>
      <c r="AZ216" s="30"/>
      <c r="BA216" s="28"/>
      <c r="BB216" s="30"/>
      <c r="BC216" s="30"/>
      <c r="BD216" s="28"/>
      <c r="BE216" s="30"/>
      <c r="BF216" s="30"/>
      <c r="BG216" s="30"/>
      <c r="BH216" s="28"/>
      <c r="BJ216" s="1"/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30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30"/>
      <c r="AM217" s="28"/>
      <c r="AN217" s="30"/>
      <c r="AO217" s="30"/>
      <c r="AP217" s="28"/>
      <c r="AQ217" s="30"/>
      <c r="AR217" s="30"/>
      <c r="AS217" s="28"/>
      <c r="AT217" s="30"/>
      <c r="AU217" s="30"/>
      <c r="AV217" s="30"/>
      <c r="AW217" s="30"/>
      <c r="AX217" s="30"/>
      <c r="AY217" s="30"/>
      <c r="AZ217" s="30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30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30"/>
      <c r="AM218" s="28"/>
      <c r="AN218" s="30"/>
      <c r="AO218" s="30"/>
      <c r="AP218" s="28"/>
      <c r="AQ218" s="30"/>
      <c r="AR218" s="30"/>
      <c r="AS218" s="28"/>
      <c r="AT218" s="30"/>
      <c r="AU218" s="30"/>
      <c r="AV218" s="30"/>
      <c r="AW218" s="30"/>
      <c r="AX218" s="30"/>
      <c r="AY218" s="30"/>
      <c r="AZ218" s="30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30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30"/>
      <c r="AM219" s="28"/>
      <c r="AN219" s="30"/>
      <c r="AO219" s="30"/>
      <c r="AP219" s="28"/>
      <c r="AQ219" s="30"/>
      <c r="AR219" s="30"/>
      <c r="AS219" s="28"/>
      <c r="AT219" s="30"/>
      <c r="AU219" s="30"/>
      <c r="AV219" s="30"/>
      <c r="AW219" s="30"/>
      <c r="AX219" s="30"/>
      <c r="AY219" s="30"/>
      <c r="AZ219" s="30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30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30"/>
      <c r="AM220" s="28"/>
      <c r="AN220" s="30"/>
      <c r="AO220" s="30"/>
      <c r="AP220" s="28"/>
      <c r="AQ220" s="30"/>
      <c r="AR220" s="30"/>
      <c r="AS220" s="28"/>
      <c r="AT220" s="30"/>
      <c r="AU220" s="30"/>
      <c r="AV220" s="30"/>
      <c r="AW220" s="30"/>
      <c r="AX220" s="30"/>
      <c r="AY220" s="30"/>
      <c r="AZ220" s="30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30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30"/>
      <c r="AM221" s="28"/>
      <c r="AN221" s="30"/>
      <c r="AO221" s="30"/>
      <c r="AP221" s="28"/>
      <c r="AQ221" s="30"/>
      <c r="AR221" s="30"/>
      <c r="AS221" s="28"/>
      <c r="AT221" s="30"/>
      <c r="AU221" s="30"/>
      <c r="AV221" s="30"/>
      <c r="AW221" s="30"/>
      <c r="AX221" s="30"/>
      <c r="AY221" s="30"/>
      <c r="AZ221" s="30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30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30"/>
      <c r="AM222" s="28"/>
      <c r="AN222" s="30"/>
      <c r="AO222" s="30"/>
      <c r="AP222" s="28"/>
      <c r="AQ222" s="30"/>
      <c r="AR222" s="30"/>
      <c r="AS222" s="28"/>
      <c r="AT222" s="30"/>
      <c r="AU222" s="30"/>
      <c r="AV222" s="30"/>
      <c r="AW222" s="30"/>
      <c r="AX222" s="30"/>
      <c r="AY222" s="30"/>
      <c r="AZ222" s="30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30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30"/>
      <c r="AM223" s="28"/>
      <c r="AN223" s="30"/>
      <c r="AO223" s="30"/>
      <c r="AP223" s="28"/>
      <c r="AQ223" s="30"/>
      <c r="AR223" s="30"/>
      <c r="AS223" s="28"/>
      <c r="AT223" s="30"/>
      <c r="AU223" s="30"/>
      <c r="AV223" s="30"/>
      <c r="AW223" s="30"/>
      <c r="AX223" s="30"/>
      <c r="AY223" s="30"/>
      <c r="AZ223" s="30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30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30"/>
      <c r="AM224" s="28"/>
      <c r="AN224" s="30"/>
      <c r="AO224" s="30"/>
      <c r="AP224" s="28"/>
      <c r="AQ224" s="30"/>
      <c r="AR224" s="30"/>
      <c r="AS224" s="28"/>
      <c r="AT224" s="30"/>
      <c r="AU224" s="30"/>
      <c r="AV224" s="30"/>
      <c r="AW224" s="30"/>
      <c r="AX224" s="30"/>
      <c r="AY224" s="30"/>
      <c r="AZ224" s="30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30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30"/>
      <c r="AM225" s="28"/>
      <c r="AN225" s="30"/>
      <c r="AO225" s="30"/>
      <c r="AP225" s="28"/>
      <c r="AQ225" s="30"/>
      <c r="AR225" s="30"/>
      <c r="AS225" s="28"/>
      <c r="AT225" s="30"/>
      <c r="AU225" s="30"/>
      <c r="AV225" s="30"/>
      <c r="AW225" s="30"/>
      <c r="AX225" s="30"/>
      <c r="AY225" s="30"/>
      <c r="AZ225" s="30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30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30"/>
      <c r="AM226" s="28"/>
      <c r="AN226" s="30"/>
      <c r="AO226" s="30"/>
      <c r="AP226" s="28"/>
      <c r="AQ226" s="30"/>
      <c r="AR226" s="30"/>
      <c r="AS226" s="28"/>
      <c r="AT226" s="30"/>
      <c r="AU226" s="30"/>
      <c r="AV226" s="30"/>
      <c r="AW226" s="30"/>
      <c r="AX226" s="30"/>
      <c r="AY226" s="30"/>
      <c r="AZ226" s="30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30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30"/>
      <c r="AM227" s="28"/>
      <c r="AN227" s="30"/>
      <c r="AO227" s="30"/>
      <c r="AP227" s="28"/>
      <c r="AQ227" s="30"/>
      <c r="AR227" s="30"/>
      <c r="AS227" s="28"/>
      <c r="AT227" s="30"/>
      <c r="AU227" s="30"/>
      <c r="AV227" s="30"/>
      <c r="AW227" s="30"/>
      <c r="AX227" s="30"/>
      <c r="AY227" s="30"/>
      <c r="AZ227" s="30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30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30"/>
      <c r="AM228" s="28"/>
      <c r="AN228" s="30"/>
      <c r="AO228" s="30"/>
      <c r="AP228" s="28"/>
      <c r="AQ228" s="30"/>
      <c r="AR228" s="30"/>
      <c r="AS228" s="28"/>
      <c r="AT228" s="30"/>
      <c r="AU228" s="30"/>
      <c r="AV228" s="30"/>
      <c r="AW228" s="30"/>
      <c r="AX228" s="30"/>
      <c r="AY228" s="30"/>
      <c r="AZ228" s="30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30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30"/>
      <c r="AM229" s="28"/>
      <c r="AN229" s="30"/>
      <c r="AO229" s="30"/>
      <c r="AP229" s="28"/>
      <c r="AQ229" s="30"/>
      <c r="AR229" s="30"/>
      <c r="AS229" s="28"/>
      <c r="AT229" s="30"/>
      <c r="AU229" s="30"/>
      <c r="AV229" s="30"/>
      <c r="AW229" s="30"/>
      <c r="AX229" s="30"/>
      <c r="AY229" s="30"/>
      <c r="AZ229" s="30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30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30"/>
      <c r="AM230" s="28"/>
      <c r="AN230" s="30"/>
      <c r="AO230" s="30"/>
      <c r="AP230" s="28"/>
      <c r="AQ230" s="30"/>
      <c r="AR230" s="30"/>
      <c r="AS230" s="28"/>
      <c r="AT230" s="30"/>
      <c r="AU230" s="30"/>
      <c r="AV230" s="30"/>
      <c r="AW230" s="30"/>
      <c r="AX230" s="30"/>
      <c r="AY230" s="30"/>
      <c r="AZ230" s="30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30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30"/>
      <c r="AM231" s="28"/>
      <c r="AN231" s="30"/>
      <c r="AO231" s="30"/>
      <c r="AP231" s="28"/>
      <c r="AQ231" s="30"/>
      <c r="AR231" s="30"/>
      <c r="AS231" s="28"/>
      <c r="AT231" s="30"/>
      <c r="AU231" s="30"/>
      <c r="AV231" s="30"/>
      <c r="AW231" s="30"/>
      <c r="AX231" s="30"/>
      <c r="AY231" s="30"/>
      <c r="AZ231" s="30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30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30"/>
      <c r="AM232" s="28"/>
      <c r="AN232" s="30"/>
      <c r="AO232" s="30"/>
      <c r="AP232" s="28"/>
      <c r="AQ232" s="30"/>
      <c r="AR232" s="30"/>
      <c r="AS232" s="28"/>
      <c r="AT232" s="30"/>
      <c r="AU232" s="30"/>
      <c r="AV232" s="30"/>
      <c r="AW232" s="30"/>
      <c r="AX232" s="30"/>
      <c r="AY232" s="30"/>
      <c r="AZ232" s="30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30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30"/>
      <c r="AM233" s="28"/>
      <c r="AN233" s="30"/>
      <c r="AO233" s="30"/>
      <c r="AP233" s="28"/>
      <c r="AQ233" s="30"/>
      <c r="AR233" s="30"/>
      <c r="AS233" s="28"/>
      <c r="AT233" s="30"/>
      <c r="AU233" s="30"/>
      <c r="AV233" s="30"/>
      <c r="AW233" s="30"/>
      <c r="AX233" s="30"/>
      <c r="AY233" s="30"/>
      <c r="AZ233" s="30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30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30"/>
      <c r="AM234" s="28"/>
      <c r="AN234" s="30"/>
      <c r="AO234" s="30"/>
      <c r="AP234" s="28"/>
      <c r="AQ234" s="30"/>
      <c r="AR234" s="30"/>
      <c r="AS234" s="28"/>
      <c r="AT234" s="30"/>
      <c r="AU234" s="30"/>
      <c r="AV234" s="30"/>
      <c r="AW234" s="30"/>
      <c r="AX234" s="30"/>
      <c r="AY234" s="30"/>
      <c r="AZ234" s="30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30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30"/>
      <c r="AM235" s="28"/>
      <c r="AN235" s="30"/>
      <c r="AO235" s="30"/>
      <c r="AP235" s="28"/>
      <c r="AQ235" s="30"/>
      <c r="AR235" s="30"/>
      <c r="AS235" s="28"/>
      <c r="AT235" s="30"/>
      <c r="AU235" s="30"/>
      <c r="AV235" s="30"/>
      <c r="AW235" s="30"/>
      <c r="AX235" s="30"/>
      <c r="AY235" s="30"/>
      <c r="AZ235" s="30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30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30"/>
      <c r="AM236" s="28"/>
      <c r="AN236" s="30"/>
      <c r="AO236" s="30"/>
      <c r="AP236" s="28"/>
      <c r="AQ236" s="30"/>
      <c r="AR236" s="30"/>
      <c r="AS236" s="28"/>
      <c r="AT236" s="30"/>
      <c r="AU236" s="30"/>
      <c r="AV236" s="30"/>
      <c r="AW236" s="30"/>
      <c r="AX236" s="30"/>
      <c r="AY236" s="30"/>
      <c r="AZ236" s="30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30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30"/>
      <c r="AM237" s="28"/>
      <c r="AN237" s="30"/>
      <c r="AO237" s="30"/>
      <c r="AP237" s="28"/>
      <c r="AQ237" s="30"/>
      <c r="AR237" s="30"/>
      <c r="AS237" s="28"/>
      <c r="AT237" s="30"/>
      <c r="AU237" s="30"/>
      <c r="AV237" s="30"/>
      <c r="AW237" s="30"/>
      <c r="AX237" s="30"/>
      <c r="AY237" s="30"/>
      <c r="AZ237" s="30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30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30"/>
      <c r="AM238" s="28"/>
      <c r="AN238" s="30"/>
      <c r="AO238" s="30"/>
      <c r="AP238" s="28"/>
      <c r="AQ238" s="30"/>
      <c r="AR238" s="30"/>
      <c r="AS238" s="28"/>
      <c r="AT238" s="30"/>
      <c r="AU238" s="30"/>
      <c r="AV238" s="30"/>
      <c r="AW238" s="30"/>
      <c r="AX238" s="30"/>
      <c r="AY238" s="30"/>
      <c r="AZ238" s="30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30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30"/>
      <c r="AM239" s="28"/>
      <c r="AN239" s="30"/>
      <c r="AO239" s="30"/>
      <c r="AP239" s="28"/>
      <c r="AQ239" s="30"/>
      <c r="AR239" s="30"/>
      <c r="AS239" s="28"/>
      <c r="AT239" s="30"/>
      <c r="AU239" s="30"/>
      <c r="AV239" s="30"/>
      <c r="AW239" s="30"/>
      <c r="AX239" s="30"/>
      <c r="AY239" s="30"/>
      <c r="AZ239" s="30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30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30"/>
      <c r="AM240" s="28"/>
      <c r="AN240" s="30"/>
      <c r="AO240" s="30"/>
      <c r="AP240" s="28"/>
      <c r="AQ240" s="30"/>
      <c r="AR240" s="30"/>
      <c r="AS240" s="28"/>
      <c r="AT240" s="30"/>
      <c r="AU240" s="30"/>
      <c r="AV240" s="30"/>
      <c r="AW240" s="30"/>
      <c r="AX240" s="30"/>
      <c r="AY240" s="30"/>
      <c r="AZ240" s="30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30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30"/>
      <c r="AM241" s="28"/>
      <c r="AN241" s="30"/>
      <c r="AO241" s="30"/>
      <c r="AP241" s="28"/>
      <c r="AQ241" s="30"/>
      <c r="AR241" s="30"/>
      <c r="AS241" s="28"/>
      <c r="AT241" s="30"/>
      <c r="AU241" s="30"/>
      <c r="AV241" s="30"/>
      <c r="AW241" s="30"/>
      <c r="AX241" s="30"/>
      <c r="AY241" s="30"/>
      <c r="AZ241" s="30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30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30"/>
      <c r="AM242" s="28"/>
      <c r="AN242" s="30"/>
      <c r="AO242" s="30"/>
      <c r="AP242" s="28"/>
      <c r="AQ242" s="30"/>
      <c r="AR242" s="30"/>
      <c r="AS242" s="28"/>
      <c r="AT242" s="30"/>
      <c r="AU242" s="30"/>
      <c r="AV242" s="30"/>
      <c r="AW242" s="30"/>
      <c r="AX242" s="30"/>
      <c r="AY242" s="30"/>
      <c r="AZ242" s="30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30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30"/>
      <c r="AM243" s="28"/>
      <c r="AN243" s="30"/>
      <c r="AO243" s="30"/>
      <c r="AP243" s="28"/>
      <c r="AQ243" s="30"/>
      <c r="AR243" s="30"/>
      <c r="AS243" s="28"/>
      <c r="AT243" s="30"/>
      <c r="AU243" s="30"/>
      <c r="AV243" s="30"/>
      <c r="AW243" s="30"/>
      <c r="AX243" s="30"/>
      <c r="AY243" s="30"/>
      <c r="AZ243" s="30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30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30"/>
      <c r="AM244" s="28"/>
      <c r="AN244" s="30"/>
      <c r="AO244" s="30"/>
      <c r="AP244" s="28"/>
      <c r="AQ244" s="30"/>
      <c r="AR244" s="30"/>
      <c r="AS244" s="28"/>
      <c r="AT244" s="30"/>
      <c r="AU244" s="30"/>
      <c r="AV244" s="30"/>
      <c r="AW244" s="30"/>
      <c r="AX244" s="30"/>
      <c r="AY244" s="30"/>
      <c r="AZ244" s="30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30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30"/>
      <c r="AM245" s="28"/>
      <c r="AN245" s="30"/>
      <c r="AO245" s="30"/>
      <c r="AP245" s="28"/>
      <c r="AQ245" s="30"/>
      <c r="AR245" s="30"/>
      <c r="AS245" s="28"/>
      <c r="AT245" s="30"/>
      <c r="AU245" s="30"/>
      <c r="AV245" s="30"/>
      <c r="AW245" s="30"/>
      <c r="AX245" s="30"/>
      <c r="AY245" s="30"/>
      <c r="AZ245" s="30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30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30"/>
      <c r="AM246" s="28"/>
      <c r="AN246" s="30"/>
      <c r="AO246" s="30"/>
      <c r="AP246" s="28"/>
      <c r="AQ246" s="30"/>
      <c r="AR246" s="30"/>
      <c r="AS246" s="28"/>
      <c r="AT246" s="30"/>
      <c r="AU246" s="30"/>
      <c r="AV246" s="30"/>
      <c r="AW246" s="30"/>
      <c r="AX246" s="30"/>
      <c r="AY246" s="30"/>
      <c r="AZ246" s="30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30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30"/>
      <c r="AM247" s="28"/>
      <c r="AN247" s="30"/>
      <c r="AO247" s="30"/>
      <c r="AP247" s="28"/>
      <c r="AQ247" s="30"/>
      <c r="AR247" s="30"/>
      <c r="AS247" s="28"/>
      <c r="AT247" s="30"/>
      <c r="AU247" s="30"/>
      <c r="AV247" s="30"/>
      <c r="AW247" s="30"/>
      <c r="AX247" s="30"/>
      <c r="AY247" s="30"/>
      <c r="AZ247" s="30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30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30"/>
      <c r="AM248" s="28"/>
      <c r="AN248" s="30"/>
      <c r="AO248" s="30"/>
      <c r="AP248" s="28"/>
      <c r="AQ248" s="30"/>
      <c r="AR248" s="30"/>
      <c r="AS248" s="28"/>
      <c r="AT248" s="30"/>
      <c r="AU248" s="30"/>
      <c r="AV248" s="30"/>
      <c r="AW248" s="30"/>
      <c r="AX248" s="30"/>
      <c r="AY248" s="30"/>
      <c r="AZ248" s="30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30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30"/>
      <c r="AM249" s="28"/>
      <c r="AN249" s="30"/>
      <c r="AO249" s="30"/>
      <c r="AP249" s="28"/>
      <c r="AQ249" s="30"/>
      <c r="AR249" s="30"/>
      <c r="AS249" s="28"/>
      <c r="AT249" s="30"/>
      <c r="AU249" s="30"/>
      <c r="AV249" s="30"/>
      <c r="AW249" s="30"/>
      <c r="AX249" s="30"/>
      <c r="AY249" s="30"/>
      <c r="AZ249" s="30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30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30"/>
      <c r="AM250" s="28"/>
      <c r="AN250" s="30"/>
      <c r="AO250" s="30"/>
      <c r="AP250" s="28"/>
      <c r="AQ250" s="30"/>
      <c r="AR250" s="30"/>
      <c r="AS250" s="28"/>
      <c r="AT250" s="30"/>
      <c r="AU250" s="30"/>
      <c r="AV250" s="30"/>
      <c r="AW250" s="30"/>
      <c r="AX250" s="30"/>
      <c r="AY250" s="30"/>
      <c r="AZ250" s="30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30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30"/>
      <c r="AM251" s="28"/>
      <c r="AN251" s="30"/>
      <c r="AO251" s="30"/>
      <c r="AP251" s="28"/>
      <c r="AQ251" s="30"/>
      <c r="AR251" s="30"/>
      <c r="AS251" s="28"/>
      <c r="AT251" s="30"/>
      <c r="AU251" s="30"/>
      <c r="AV251" s="30"/>
      <c r="AW251" s="30"/>
      <c r="AX251" s="30"/>
      <c r="AY251" s="30"/>
      <c r="AZ251" s="30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30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30"/>
      <c r="AM252" s="28"/>
      <c r="AN252" s="30"/>
      <c r="AO252" s="30"/>
      <c r="AP252" s="28"/>
      <c r="AQ252" s="30"/>
      <c r="AR252" s="30"/>
      <c r="AS252" s="28"/>
      <c r="AT252" s="30"/>
      <c r="AU252" s="30"/>
      <c r="AV252" s="30"/>
      <c r="AW252" s="30"/>
      <c r="AX252" s="30"/>
      <c r="AY252" s="30"/>
      <c r="AZ252" s="30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30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30"/>
      <c r="AM253" s="28"/>
      <c r="AN253" s="30"/>
      <c r="AO253" s="30"/>
      <c r="AP253" s="28"/>
      <c r="AQ253" s="30"/>
      <c r="AR253" s="30"/>
      <c r="AS253" s="28"/>
      <c r="AT253" s="30"/>
      <c r="AU253" s="30"/>
      <c r="AV253" s="30"/>
      <c r="AW253" s="30"/>
      <c r="AX253" s="30"/>
      <c r="AY253" s="30"/>
      <c r="AZ253" s="30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30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30"/>
      <c r="AM254" s="28"/>
      <c r="AN254" s="30"/>
      <c r="AO254" s="30"/>
      <c r="AP254" s="28"/>
      <c r="AQ254" s="30"/>
      <c r="AR254" s="30"/>
      <c r="AS254" s="28"/>
      <c r="AT254" s="30"/>
      <c r="AU254" s="30"/>
      <c r="AV254" s="30"/>
      <c r="AW254" s="30"/>
      <c r="AX254" s="30"/>
      <c r="AY254" s="30"/>
      <c r="AZ254" s="30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30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30"/>
      <c r="AM255" s="28"/>
      <c r="AN255" s="30"/>
      <c r="AO255" s="30"/>
      <c r="AP255" s="28"/>
      <c r="AQ255" s="30"/>
      <c r="AR255" s="30"/>
      <c r="AS255" s="28"/>
      <c r="AT255" s="30"/>
      <c r="AU255" s="30"/>
      <c r="AV255" s="30"/>
      <c r="AW255" s="30"/>
      <c r="AX255" s="30"/>
      <c r="AY255" s="30"/>
      <c r="AZ255" s="30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30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30"/>
      <c r="AM256" s="28"/>
      <c r="AN256" s="30"/>
      <c r="AO256" s="30"/>
      <c r="AP256" s="28"/>
      <c r="AQ256" s="30"/>
      <c r="AR256" s="30"/>
      <c r="AS256" s="28"/>
      <c r="AT256" s="30"/>
      <c r="AU256" s="30"/>
      <c r="AV256" s="30"/>
      <c r="AW256" s="30"/>
      <c r="AX256" s="30"/>
      <c r="AY256" s="30"/>
      <c r="AZ256" s="30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30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30"/>
      <c r="AM257" s="28"/>
      <c r="AN257" s="30"/>
      <c r="AO257" s="30"/>
      <c r="AP257" s="28"/>
      <c r="AQ257" s="30"/>
      <c r="AR257" s="30"/>
      <c r="AS257" s="28"/>
      <c r="AT257" s="30"/>
      <c r="AU257" s="30"/>
      <c r="AV257" s="30"/>
      <c r="AW257" s="30"/>
      <c r="AX257" s="30"/>
      <c r="AY257" s="30"/>
      <c r="AZ257" s="30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30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30"/>
      <c r="AM258" s="28"/>
      <c r="AN258" s="30"/>
      <c r="AO258" s="30"/>
      <c r="AP258" s="28"/>
      <c r="AQ258" s="30"/>
      <c r="AR258" s="30"/>
      <c r="AS258" s="28"/>
      <c r="AT258" s="30"/>
      <c r="AU258" s="30"/>
      <c r="AV258" s="30"/>
      <c r="AW258" s="30"/>
      <c r="AX258" s="30"/>
      <c r="AY258" s="30"/>
      <c r="AZ258" s="30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30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30"/>
      <c r="AM259" s="28"/>
      <c r="AN259" s="30"/>
      <c r="AO259" s="30"/>
      <c r="AP259" s="28"/>
      <c r="AQ259" s="30"/>
      <c r="AR259" s="30"/>
      <c r="AS259" s="28"/>
      <c r="AT259" s="30"/>
      <c r="AU259" s="30"/>
      <c r="AV259" s="30"/>
      <c r="AW259" s="30"/>
      <c r="AX259" s="30"/>
      <c r="AY259" s="30"/>
      <c r="AZ259" s="30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30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30"/>
      <c r="AM260" s="28"/>
      <c r="AN260" s="30"/>
      <c r="AO260" s="30"/>
      <c r="AP260" s="28"/>
      <c r="AQ260" s="30"/>
      <c r="AR260" s="30"/>
      <c r="AS260" s="28"/>
      <c r="AT260" s="30"/>
      <c r="AU260" s="30"/>
      <c r="AV260" s="30"/>
      <c r="AW260" s="30"/>
      <c r="AX260" s="30"/>
      <c r="AY260" s="30"/>
      <c r="AZ260" s="30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30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30"/>
      <c r="AM261" s="28"/>
      <c r="AN261" s="30"/>
      <c r="AO261" s="30"/>
      <c r="AP261" s="28"/>
      <c r="AQ261" s="30"/>
      <c r="AR261" s="30"/>
      <c r="AS261" s="28"/>
      <c r="AT261" s="30"/>
      <c r="AU261" s="30"/>
      <c r="AV261" s="30"/>
      <c r="AW261" s="30"/>
      <c r="AX261" s="30"/>
      <c r="AY261" s="30"/>
      <c r="AZ261" s="30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30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30"/>
      <c r="AM262" s="28"/>
      <c r="AN262" s="30"/>
      <c r="AO262" s="30"/>
      <c r="AP262" s="28"/>
      <c r="AQ262" s="30"/>
      <c r="AR262" s="30"/>
      <c r="AS262" s="28"/>
      <c r="AT262" s="30"/>
      <c r="AU262" s="30"/>
      <c r="AV262" s="30"/>
      <c r="AW262" s="30"/>
      <c r="AX262" s="30"/>
      <c r="AY262" s="30"/>
      <c r="AZ262" s="30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30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30"/>
      <c r="AM263" s="28"/>
      <c r="AN263" s="30"/>
      <c r="AO263" s="30"/>
      <c r="AP263" s="28"/>
      <c r="AQ263" s="30"/>
      <c r="AR263" s="30"/>
      <c r="AS263" s="28"/>
      <c r="AT263" s="30"/>
      <c r="AU263" s="30"/>
      <c r="AV263" s="30"/>
      <c r="AW263" s="30"/>
      <c r="AX263" s="30"/>
      <c r="AY263" s="30"/>
      <c r="AZ263" s="30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30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30"/>
      <c r="AM264" s="28"/>
      <c r="AN264" s="30"/>
      <c r="AO264" s="30"/>
      <c r="AP264" s="28"/>
      <c r="AQ264" s="30"/>
      <c r="AR264" s="30"/>
      <c r="AS264" s="28"/>
      <c r="AT264" s="30"/>
      <c r="AU264" s="30"/>
      <c r="AV264" s="30"/>
      <c r="AW264" s="30"/>
      <c r="AX264" s="30"/>
      <c r="AY264" s="30"/>
      <c r="AZ264" s="30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30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30"/>
      <c r="AM265" s="28"/>
      <c r="AN265" s="30"/>
      <c r="AO265" s="30"/>
      <c r="AP265" s="28"/>
      <c r="AQ265" s="30"/>
      <c r="AR265" s="30"/>
      <c r="AS265" s="28"/>
      <c r="AT265" s="30"/>
      <c r="AU265" s="30"/>
      <c r="AV265" s="30"/>
      <c r="AW265" s="30"/>
      <c r="AX265" s="30"/>
      <c r="AY265" s="30"/>
      <c r="AZ265" s="30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30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30"/>
      <c r="AM266" s="28"/>
      <c r="AN266" s="30"/>
      <c r="AO266" s="30"/>
      <c r="AP266" s="28"/>
      <c r="AQ266" s="30"/>
      <c r="AR266" s="30"/>
      <c r="AS266" s="28"/>
      <c r="AT266" s="30"/>
      <c r="AU266" s="30"/>
      <c r="AV266" s="30"/>
      <c r="AW266" s="30"/>
      <c r="AX266" s="30"/>
      <c r="AY266" s="30"/>
      <c r="AZ266" s="30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30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30"/>
      <c r="AM267" s="28"/>
      <c r="AN267" s="30"/>
      <c r="AO267" s="30"/>
      <c r="AP267" s="28"/>
      <c r="AQ267" s="30"/>
      <c r="AR267" s="30"/>
      <c r="AS267" s="28"/>
      <c r="AT267" s="30"/>
      <c r="AU267" s="30"/>
      <c r="AV267" s="30"/>
      <c r="AW267" s="30"/>
      <c r="AX267" s="30"/>
      <c r="AY267" s="30"/>
      <c r="AZ267" s="30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30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30"/>
      <c r="AM268" s="28"/>
      <c r="AN268" s="30"/>
      <c r="AO268" s="30"/>
      <c r="AP268" s="28"/>
      <c r="AQ268" s="30"/>
      <c r="AR268" s="30"/>
      <c r="AS268" s="28"/>
      <c r="AT268" s="30"/>
      <c r="AU268" s="30"/>
      <c r="AV268" s="30"/>
      <c r="AW268" s="30"/>
      <c r="AX268" s="30"/>
      <c r="AY268" s="30"/>
      <c r="AZ268" s="30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30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30"/>
      <c r="AM269" s="28"/>
      <c r="AN269" s="30"/>
      <c r="AO269" s="30"/>
      <c r="AP269" s="28"/>
      <c r="AQ269" s="30"/>
      <c r="AR269" s="30"/>
      <c r="AS269" s="28"/>
      <c r="AT269" s="30"/>
      <c r="AU269" s="30"/>
      <c r="AV269" s="30"/>
      <c r="AW269" s="30"/>
      <c r="AX269" s="30"/>
      <c r="AY269" s="30"/>
      <c r="AZ269" s="30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30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30"/>
      <c r="AM270" s="28"/>
      <c r="AN270" s="30"/>
      <c r="AO270" s="30"/>
      <c r="AP270" s="28"/>
      <c r="AQ270" s="30"/>
      <c r="AR270" s="30"/>
      <c r="AS270" s="28"/>
      <c r="AT270" s="30"/>
      <c r="AU270" s="30"/>
      <c r="AV270" s="30"/>
      <c r="AW270" s="30"/>
      <c r="AX270" s="30"/>
      <c r="AY270" s="30"/>
      <c r="AZ270" s="30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30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30"/>
      <c r="AM271" s="28"/>
      <c r="AN271" s="30"/>
      <c r="AO271" s="30"/>
      <c r="AP271" s="28"/>
      <c r="AQ271" s="30"/>
      <c r="AR271" s="30"/>
      <c r="AS271" s="28"/>
      <c r="AT271" s="30"/>
      <c r="AU271" s="30"/>
      <c r="AV271" s="30"/>
      <c r="AW271" s="30"/>
      <c r="AX271" s="30"/>
      <c r="AY271" s="30"/>
      <c r="AZ271" s="30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30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30"/>
      <c r="AM272" s="28"/>
      <c r="AN272" s="30"/>
      <c r="AO272" s="30"/>
      <c r="AP272" s="28"/>
      <c r="AQ272" s="30"/>
      <c r="AR272" s="30"/>
      <c r="AS272" s="28"/>
      <c r="AT272" s="30"/>
      <c r="AU272" s="30"/>
      <c r="AV272" s="30"/>
      <c r="AW272" s="30"/>
      <c r="AX272" s="30"/>
      <c r="AY272" s="30"/>
      <c r="AZ272" s="30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30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30"/>
      <c r="AM273" s="28"/>
      <c r="AN273" s="30"/>
      <c r="AO273" s="30"/>
      <c r="AP273" s="28"/>
      <c r="AQ273" s="30"/>
      <c r="AR273" s="30"/>
      <c r="AS273" s="28"/>
      <c r="AT273" s="30"/>
      <c r="AU273" s="30"/>
      <c r="AV273" s="30"/>
      <c r="AW273" s="30"/>
      <c r="AX273" s="30"/>
      <c r="AY273" s="30"/>
      <c r="AZ273" s="30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30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30"/>
      <c r="AM274" s="28"/>
      <c r="AN274" s="30"/>
      <c r="AO274" s="30"/>
      <c r="AP274" s="28"/>
      <c r="AQ274" s="30"/>
      <c r="AR274" s="30"/>
      <c r="AS274" s="28"/>
      <c r="AT274" s="30"/>
      <c r="AU274" s="30"/>
      <c r="AV274" s="30"/>
      <c r="AW274" s="30"/>
      <c r="AX274" s="30"/>
      <c r="AY274" s="30"/>
      <c r="AZ274" s="30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30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30"/>
      <c r="AM275" s="28"/>
      <c r="AN275" s="30"/>
      <c r="AO275" s="30"/>
      <c r="AP275" s="28"/>
      <c r="AQ275" s="30"/>
      <c r="AR275" s="30"/>
      <c r="AS275" s="28"/>
      <c r="AT275" s="30"/>
      <c r="AU275" s="30"/>
      <c r="AV275" s="30"/>
      <c r="AW275" s="30"/>
      <c r="AX275" s="30"/>
      <c r="AY275" s="30"/>
      <c r="AZ275" s="30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30"/>
      <c r="G276" s="30"/>
      <c r="H276" s="30"/>
      <c r="I276" s="30"/>
      <c r="J276" s="30"/>
      <c r="K276" s="28"/>
      <c r="L276" s="30"/>
      <c r="M276" s="30"/>
      <c r="N276" s="30"/>
      <c r="O276" s="30"/>
      <c r="P276" s="30"/>
      <c r="Q276" s="28"/>
      <c r="R276" s="30"/>
      <c r="S276" s="30"/>
      <c r="T276" s="30"/>
      <c r="U276" s="30"/>
      <c r="V276" s="30"/>
      <c r="W276" s="30"/>
      <c r="X276" s="30"/>
      <c r="Y276" s="28"/>
      <c r="Z276" s="30"/>
      <c r="AA276" s="30"/>
      <c r="AB276" s="28"/>
      <c r="AC276" s="30"/>
      <c r="AD276" s="30"/>
      <c r="AE276" s="28"/>
      <c r="AF276" s="30"/>
      <c r="AG276" s="30"/>
      <c r="AH276" s="30"/>
      <c r="AI276" s="30"/>
      <c r="AJ276" s="30"/>
      <c r="AK276" s="30"/>
      <c r="AL276" s="30"/>
      <c r="AM276" s="28"/>
      <c r="AN276" s="30"/>
      <c r="AO276" s="30"/>
      <c r="AP276" s="28"/>
      <c r="AQ276" s="30"/>
      <c r="AR276" s="30"/>
      <c r="AS276" s="28"/>
      <c r="AT276" s="30"/>
      <c r="AU276" s="30"/>
      <c r="AV276" s="30"/>
      <c r="AW276" s="30"/>
      <c r="AX276" s="30"/>
      <c r="AY276" s="30"/>
      <c r="AZ276" s="30"/>
      <c r="BA276" s="28"/>
      <c r="BB276" s="30"/>
      <c r="BC276" s="30"/>
      <c r="BD276" s="28"/>
      <c r="BE276" s="30"/>
      <c r="BF276" s="30"/>
      <c r="BG276" s="30"/>
      <c r="BH276" s="28"/>
      <c r="BJ276" s="1"/>
      <c r="BN276" s="1"/>
      <c r="BO276" s="1"/>
    </row>
    <row r="277" spans="1:67">
      <c r="A277" s="1"/>
      <c r="B277" s="1"/>
      <c r="C277" s="1"/>
      <c r="D277" s="1"/>
      <c r="E277" s="1"/>
      <c r="F277" s="30"/>
      <c r="G277" s="30"/>
      <c r="H277" s="30"/>
      <c r="I277" s="30"/>
      <c r="J277" s="30"/>
      <c r="K277" s="28"/>
      <c r="L277" s="30"/>
      <c r="M277" s="30"/>
      <c r="N277" s="30"/>
      <c r="O277" s="30"/>
      <c r="P277" s="30"/>
      <c r="Q277" s="28"/>
      <c r="R277" s="30"/>
      <c r="S277" s="30"/>
      <c r="T277" s="30"/>
      <c r="U277" s="30"/>
      <c r="V277" s="30"/>
      <c r="W277" s="30"/>
      <c r="X277" s="30"/>
      <c r="Y277" s="28"/>
      <c r="Z277" s="30"/>
      <c r="AA277" s="30"/>
      <c r="AB277" s="28"/>
      <c r="AC277" s="30"/>
      <c r="AD277" s="30"/>
      <c r="AE277" s="28"/>
      <c r="AF277" s="30"/>
      <c r="AG277" s="30"/>
      <c r="AH277" s="30"/>
      <c r="AI277" s="30"/>
      <c r="AJ277" s="30"/>
      <c r="AK277" s="30"/>
      <c r="AL277" s="30"/>
      <c r="AM277" s="28"/>
      <c r="AN277" s="30"/>
      <c r="AO277" s="30"/>
      <c r="AP277" s="28"/>
      <c r="AQ277" s="30"/>
      <c r="AR277" s="30"/>
      <c r="AS277" s="28"/>
      <c r="AT277" s="30"/>
      <c r="AU277" s="30"/>
      <c r="AV277" s="30"/>
      <c r="AW277" s="30"/>
      <c r="AX277" s="30"/>
      <c r="AY277" s="30"/>
      <c r="AZ277" s="30"/>
      <c r="BA277" s="28"/>
      <c r="BB277" s="30"/>
      <c r="BC277" s="30"/>
      <c r="BD277" s="28"/>
      <c r="BE277" s="30"/>
      <c r="BF277" s="30"/>
      <c r="BG277" s="30"/>
      <c r="BH277" s="28"/>
      <c r="BJ277" s="1"/>
      <c r="BN277" s="1"/>
      <c r="BO277" s="1"/>
    </row>
    <row r="278" spans="1:67">
      <c r="A278" s="1"/>
      <c r="B278" s="1"/>
      <c r="C278" s="1"/>
      <c r="D278" s="1"/>
      <c r="E278" s="1"/>
      <c r="F278" s="30"/>
      <c r="G278" s="30"/>
      <c r="H278" s="30"/>
      <c r="I278" s="30"/>
      <c r="J278" s="30"/>
      <c r="K278" s="28"/>
      <c r="L278" s="30"/>
      <c r="M278" s="30"/>
      <c r="N278" s="30"/>
      <c r="O278" s="30"/>
      <c r="P278" s="30"/>
      <c r="Q278" s="28"/>
      <c r="R278" s="30"/>
      <c r="S278" s="30"/>
      <c r="T278" s="30"/>
      <c r="U278" s="30"/>
      <c r="V278" s="30"/>
      <c r="W278" s="30"/>
      <c r="X278" s="30"/>
      <c r="Y278" s="28"/>
      <c r="Z278" s="30"/>
      <c r="AA278" s="30"/>
      <c r="AB278" s="28"/>
      <c r="AC278" s="30"/>
      <c r="AD278" s="30"/>
      <c r="AE278" s="28"/>
      <c r="AF278" s="30"/>
      <c r="AG278" s="30"/>
      <c r="AH278" s="30"/>
      <c r="AI278" s="30"/>
      <c r="AJ278" s="30"/>
      <c r="AK278" s="30"/>
      <c r="AL278" s="30"/>
      <c r="AM278" s="28"/>
      <c r="AN278" s="30"/>
      <c r="AO278" s="30"/>
      <c r="AP278" s="28"/>
      <c r="AQ278" s="30"/>
      <c r="AR278" s="30"/>
      <c r="AS278" s="28"/>
      <c r="AT278" s="30"/>
      <c r="AU278" s="30"/>
      <c r="AV278" s="30"/>
      <c r="AW278" s="30"/>
      <c r="AX278" s="30"/>
      <c r="AY278" s="30"/>
      <c r="AZ278" s="30"/>
      <c r="BA278" s="28"/>
      <c r="BB278" s="30"/>
      <c r="BC278" s="30"/>
      <c r="BD278" s="28"/>
      <c r="BE278" s="30"/>
      <c r="BF278" s="30"/>
      <c r="BG278" s="30"/>
      <c r="BH278" s="28"/>
      <c r="BJ278" s="1"/>
      <c r="BN278" s="1"/>
      <c r="BO278" s="1"/>
    </row>
    <row r="279" spans="1:67">
      <c r="A279" s="1"/>
      <c r="B279" s="1"/>
      <c r="C279" s="1"/>
      <c r="D279" s="1"/>
      <c r="E279" s="1"/>
      <c r="F279" s="30"/>
      <c r="G279" s="30"/>
      <c r="H279" s="30"/>
      <c r="I279" s="30"/>
      <c r="J279" s="30"/>
      <c r="K279" s="28"/>
      <c r="L279" s="30"/>
      <c r="M279" s="30"/>
      <c r="N279" s="30"/>
      <c r="O279" s="30"/>
      <c r="P279" s="30"/>
      <c r="Q279" s="28"/>
      <c r="R279" s="30"/>
      <c r="S279" s="30"/>
      <c r="T279" s="30"/>
      <c r="U279" s="30"/>
      <c r="V279" s="30"/>
      <c r="W279" s="30"/>
      <c r="X279" s="30"/>
      <c r="Y279" s="28"/>
      <c r="Z279" s="30"/>
      <c r="AA279" s="30"/>
      <c r="AB279" s="28"/>
      <c r="AC279" s="30"/>
      <c r="AD279" s="30"/>
      <c r="AE279" s="28"/>
      <c r="AF279" s="30"/>
      <c r="AG279" s="30"/>
      <c r="AH279" s="30"/>
      <c r="AI279" s="30"/>
      <c r="AJ279" s="30"/>
      <c r="AK279" s="30"/>
      <c r="AL279" s="30"/>
      <c r="AM279" s="28"/>
      <c r="AN279" s="30"/>
      <c r="AO279" s="30"/>
      <c r="AP279" s="28"/>
      <c r="AQ279" s="30"/>
      <c r="AR279" s="30"/>
      <c r="AS279" s="28"/>
      <c r="AT279" s="30"/>
      <c r="AU279" s="30"/>
      <c r="AV279" s="30"/>
      <c r="AW279" s="30"/>
      <c r="AX279" s="30"/>
      <c r="AY279" s="30"/>
      <c r="AZ279" s="30"/>
      <c r="BA279" s="28"/>
      <c r="BB279" s="30"/>
      <c r="BC279" s="30"/>
      <c r="BD279" s="28"/>
      <c r="BE279" s="30"/>
      <c r="BF279" s="30"/>
      <c r="BG279" s="30"/>
      <c r="BH279" s="28"/>
      <c r="BJ279" s="1"/>
      <c r="BN279" s="1"/>
      <c r="BO279" s="1"/>
    </row>
    <row r="280" spans="1:67">
      <c r="A280" s="1"/>
      <c r="B280" s="1"/>
      <c r="C280" s="1"/>
      <c r="D280" s="1"/>
      <c r="E280" s="1"/>
      <c r="F280" s="30"/>
      <c r="G280" s="30"/>
      <c r="H280" s="30"/>
      <c r="I280" s="30"/>
      <c r="J280" s="30"/>
      <c r="K280" s="28"/>
      <c r="L280" s="30"/>
      <c r="M280" s="30"/>
      <c r="N280" s="30"/>
      <c r="O280" s="30"/>
      <c r="P280" s="30"/>
      <c r="Q280" s="28"/>
      <c r="R280" s="30"/>
      <c r="S280" s="30"/>
      <c r="T280" s="30"/>
      <c r="U280" s="30"/>
      <c r="V280" s="30"/>
      <c r="W280" s="30"/>
      <c r="X280" s="30"/>
      <c r="Y280" s="28"/>
      <c r="Z280" s="30"/>
      <c r="AA280" s="30"/>
      <c r="AB280" s="28"/>
      <c r="AC280" s="30"/>
      <c r="AD280" s="30"/>
      <c r="AE280" s="28"/>
      <c r="AF280" s="30"/>
      <c r="AG280" s="30"/>
      <c r="AH280" s="30"/>
      <c r="AI280" s="30"/>
      <c r="AJ280" s="30"/>
      <c r="AK280" s="30"/>
      <c r="AL280" s="30"/>
      <c r="AM280" s="28"/>
      <c r="AN280" s="30"/>
      <c r="AO280" s="30"/>
      <c r="AP280" s="28"/>
      <c r="AQ280" s="30"/>
      <c r="AR280" s="30"/>
      <c r="AS280" s="28"/>
      <c r="AT280" s="30"/>
      <c r="AU280" s="30"/>
      <c r="AV280" s="30"/>
      <c r="AW280" s="30"/>
      <c r="AX280" s="30"/>
      <c r="AY280" s="30"/>
      <c r="AZ280" s="30"/>
      <c r="BA280" s="28"/>
      <c r="BB280" s="30"/>
      <c r="BC280" s="30"/>
      <c r="BD280" s="28"/>
      <c r="BE280" s="30"/>
      <c r="BF280" s="30"/>
      <c r="BG280" s="30"/>
      <c r="BH280" s="28"/>
      <c r="BJ280" s="1"/>
      <c r="BN280" s="1"/>
      <c r="BO280" s="1"/>
    </row>
    <row r="281" spans="1:6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1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N281" s="1"/>
      <c r="BO281" s="1"/>
    </row>
    <row r="282" spans="1:6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1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N282" s="1"/>
      <c r="BO282" s="1"/>
    </row>
    <row r="283" spans="1:6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1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1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1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1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1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1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1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1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1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1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1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1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1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1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1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1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1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1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1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1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1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1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1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1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1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1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1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1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1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1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1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1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1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1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1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1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1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1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1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1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1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1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1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1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1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1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1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1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1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1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1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1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1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1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1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1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1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1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1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1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1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1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1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1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1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1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1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1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1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1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1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1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1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1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1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1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1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1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1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1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1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1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1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1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1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1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1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1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1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1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1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1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1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1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1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1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1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1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1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1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1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1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1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1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1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1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1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1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1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1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1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1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1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1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1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1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1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1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1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1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1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1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1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1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1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1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1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1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1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1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1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1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1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1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1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1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1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1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1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1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1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1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1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1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1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1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1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1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1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1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1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1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1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1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1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1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1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1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1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1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1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1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1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1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1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1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1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1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1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1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1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1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1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1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1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1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1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1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1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1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1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1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1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1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1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1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1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1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1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1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1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1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1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1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1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1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1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1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1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1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1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1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1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1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1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1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1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1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1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1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1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1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1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1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1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1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1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1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1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1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1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1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1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1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1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1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1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1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1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1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1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1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1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1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1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1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1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1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1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1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1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1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1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1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1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1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1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1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1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1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1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1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1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1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1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1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1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1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1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1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1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1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1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1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1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1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1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1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1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1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1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1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1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1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1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1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1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1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1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1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1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1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1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1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1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1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1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1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1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1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1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1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1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1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1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1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1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1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1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1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1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1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1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1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1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1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1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1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1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1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1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1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1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1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1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1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1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1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1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1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1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1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1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1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1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1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1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1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1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1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1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1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1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1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1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1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1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1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1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1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1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1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1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1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1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1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1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1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1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1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1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1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1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1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1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1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1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1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1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1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1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1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1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1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1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1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1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1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1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1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1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1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1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1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1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1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1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1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1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1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1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1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1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1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1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1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1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1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1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1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1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1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1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1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1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1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1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1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1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1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1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1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1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1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1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1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1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1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1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1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1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1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1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1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1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1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1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1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1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1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1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1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1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1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1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1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1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1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1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1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1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1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1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1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1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1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1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1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1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1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1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1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1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1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1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1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1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1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1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1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1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1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1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1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1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1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1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1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1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1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1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1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1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1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1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1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1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1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1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1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1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1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1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1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1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1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1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1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1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1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1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1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1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1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1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1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1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1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1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1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1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1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1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1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1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1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1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1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1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1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1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1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1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1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1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1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1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1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1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1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1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1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1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1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1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1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1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1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1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1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1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1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1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1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1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1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1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1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1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1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1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1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1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1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1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1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1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1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1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1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1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1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1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1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1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1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1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1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1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1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1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1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1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1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1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1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1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1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1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1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1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1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1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1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1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1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1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1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1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1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1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1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1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1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1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1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1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1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1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1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1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1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1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1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1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1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1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1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1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1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1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1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1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1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1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1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1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1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1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1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1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1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1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1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1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1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1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1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1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1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1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1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1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1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1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1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1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1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1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1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1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1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1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1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1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1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1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1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1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1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1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1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1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1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1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1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1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1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1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1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1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1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1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1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1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1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1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1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1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1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1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1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1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1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1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1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1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1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1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1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1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1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1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1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1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1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1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1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1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1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1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1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1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1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1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1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1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1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1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1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1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1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1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1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1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1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1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1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1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1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1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1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1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1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1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1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1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1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1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1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1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1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1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1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1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1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1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1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1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1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1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1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1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1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1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1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1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1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1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1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1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1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1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1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1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1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1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1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1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1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1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1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1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1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1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1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1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1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1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1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1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1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1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1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1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1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1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1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1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1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1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1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1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1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1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1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1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1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1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1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1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1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1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1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1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1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1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1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1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1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1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1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1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1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1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1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1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1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1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1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1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1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1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1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1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1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1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1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1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1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1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1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1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1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1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1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1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1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1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1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1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1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1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1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1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1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1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1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1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1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1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1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1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1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1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1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1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1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1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1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1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1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1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1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1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1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1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1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1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1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1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1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1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1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1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1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1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1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1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1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1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1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1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1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1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1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1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1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1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1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1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1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1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1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1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1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1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1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1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1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1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1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1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1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1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1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1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1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1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1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1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1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1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1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1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1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1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1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1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1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1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1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1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1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1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1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1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1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1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1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1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1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1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1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1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1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1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1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1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1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1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1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1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1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1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1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1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1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1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1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1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1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1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1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1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1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1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1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1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1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1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1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1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1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1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1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1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1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1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1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1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1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1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1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1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1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1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1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1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1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1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1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1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1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1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1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1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1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1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1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1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1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1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1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1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1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1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1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1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1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1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1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1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1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1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1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1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1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1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1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1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1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1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1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1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1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1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1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1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1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1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1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1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1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1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1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1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1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1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1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1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1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1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1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1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1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1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1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1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1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1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1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1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1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1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1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1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1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1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1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1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1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1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1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1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1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1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1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1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1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1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1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1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1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1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1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1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1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1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1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1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1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1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1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1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1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1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1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1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1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1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1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1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1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1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1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1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1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1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1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1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1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1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1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1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1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1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1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1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1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1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1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1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1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1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1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1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1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1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1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1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1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1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1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1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1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1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1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1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1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1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1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1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1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1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1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1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1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1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1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1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1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1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1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1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1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1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1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1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1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1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1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1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1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1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1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1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1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1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1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1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1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1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1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1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1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1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1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1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1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1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1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1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1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1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1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1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1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1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1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1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1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1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1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1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1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1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1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1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1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1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1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1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1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1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1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1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1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1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1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1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1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1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1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1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1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1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1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1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1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1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1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1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1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1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1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1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1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1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1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1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1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1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1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1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1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1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1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1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1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1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1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1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1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1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1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1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1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1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1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1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1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1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1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1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1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1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1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1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1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1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1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1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1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1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1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1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1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1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1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1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1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1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1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1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1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1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1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1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1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1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1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1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1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1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1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1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1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1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1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1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1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1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1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1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1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1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1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1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1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1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1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1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1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1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1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1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1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1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1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1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1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1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1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1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1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1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1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1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1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1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1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1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1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1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1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1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1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1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1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1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1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1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1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1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1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1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1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1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1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1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1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1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1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1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1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1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1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1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1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1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1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1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1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1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1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1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1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1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1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1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1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1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1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1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1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1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1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1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1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1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1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1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1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1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1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1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1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1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1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1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1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1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1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1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1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1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1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1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1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1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1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1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1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1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1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1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1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1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1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1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1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1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1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1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1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1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1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1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1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1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1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1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1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1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1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1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1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1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1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1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1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1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1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1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1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1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1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1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1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1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1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1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1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1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1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1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1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1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1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1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1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1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1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1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1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1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1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1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1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1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1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1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1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1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1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1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1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1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1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1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1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1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1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1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1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1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1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1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1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1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1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1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1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1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1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1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1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1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1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1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1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1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1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1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1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1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1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1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1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1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1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1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1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1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1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1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1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1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1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1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1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1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1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1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1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1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1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1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1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1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1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1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1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1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1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1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1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1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1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1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1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1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1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1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1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1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1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1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1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1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1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1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1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1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1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1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1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1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1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1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1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1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1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1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1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1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1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1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1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1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1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1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1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1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1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1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1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1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1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1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1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1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1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1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1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1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1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1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1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1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1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1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1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1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1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1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1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1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1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1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1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1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1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1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1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1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1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1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1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1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1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1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1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1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1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1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1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1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1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1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1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1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1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1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1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1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1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1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1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1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1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1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1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1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1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1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1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1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1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1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1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1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1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1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1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1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1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1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1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1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1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1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1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1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1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1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1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1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1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1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1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1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1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1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1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1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1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1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1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1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1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1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1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1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1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1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1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1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1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1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1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1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1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1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1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1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1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1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1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1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1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1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1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1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1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1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1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1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1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1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1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1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1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1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1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1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1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1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1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1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1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1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1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1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1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1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1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1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1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1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1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1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1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1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1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1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1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1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1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1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1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1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1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1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1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1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1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1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1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1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1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1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1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1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1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1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1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1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1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1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1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1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1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1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1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1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1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1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1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1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1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1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1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1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1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1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1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1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1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1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1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1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1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1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1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1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1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1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1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1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1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1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1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1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1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1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1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1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1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1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1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1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1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1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1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1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1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1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1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1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1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1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1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1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1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1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1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1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1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1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1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1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1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1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1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1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1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1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1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1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1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1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1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1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1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1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1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1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1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1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1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1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1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1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1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1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1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1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1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1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1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1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1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1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1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1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1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1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1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1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1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1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1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1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1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1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1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1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1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1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1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1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1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1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1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1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1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1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1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1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1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1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1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1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1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1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1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1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1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1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1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1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1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1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1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1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1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1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1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1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1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1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1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1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1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1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1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1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1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1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1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1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1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1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1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1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1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1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1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1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1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1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1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1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1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1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1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1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1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1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1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1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1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1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1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1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1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1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1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1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1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1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1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1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1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1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1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1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1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1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1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1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1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1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1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1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1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1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1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1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1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1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1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1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1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1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1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1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1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1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1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1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1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1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1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1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1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1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1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1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1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1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1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1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1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1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1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1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1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1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1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1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1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1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1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1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1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1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1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1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1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1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1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1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1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1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1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1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1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1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1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1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1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1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1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1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1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1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1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1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1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1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1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1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1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1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1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1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1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1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1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1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1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1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1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1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1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1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1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1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1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1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1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1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1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1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1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1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1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1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1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1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1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1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1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1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1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1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1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1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1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1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1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1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1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1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1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1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1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1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1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1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1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1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1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1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1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1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1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1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1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1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1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1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1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1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1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1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1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1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1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1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1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1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1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1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1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1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1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1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1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1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1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1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1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1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1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1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1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1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1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1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1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1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1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1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1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1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1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1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1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1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1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1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1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1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1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1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1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1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1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1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1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1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1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1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1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1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1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1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1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1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1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1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1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1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1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1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1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1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1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1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1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1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1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1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1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1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1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1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1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1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1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1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1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1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1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1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1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1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1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1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1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1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1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1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1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1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1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1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1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1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1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1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1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1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1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1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1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1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1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1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1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1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1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1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1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1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1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1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1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1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1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1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1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1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1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1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1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1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1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1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1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1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1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1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1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1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1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1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1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1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1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1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1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1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1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1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1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1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1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1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1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1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1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1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1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1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1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1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1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1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1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1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1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1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1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1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1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1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1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1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1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1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1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1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1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1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1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1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1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1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1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1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1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1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1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1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1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1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1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1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1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1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1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1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1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1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1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1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1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1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1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1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1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1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1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1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1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1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1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1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1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1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1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1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1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1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1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1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1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1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1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1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1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1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1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1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1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1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1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1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1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1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1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1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1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1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1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1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1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1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1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1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1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1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1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1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1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1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1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1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1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1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1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1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1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1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1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1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1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1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1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1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1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1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1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1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1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1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1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1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1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1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1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1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1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1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1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1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1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1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1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1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1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1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1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1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1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1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1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1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1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1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1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1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1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1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1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1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1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1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1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1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1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1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1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1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1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1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1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1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1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1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1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1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1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1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1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1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1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1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1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1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1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1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1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1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1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1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1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1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1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1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1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1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1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1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1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1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1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1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1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1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1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1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1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1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1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1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1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1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1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1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1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1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1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1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1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1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1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1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1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1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1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1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1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1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1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1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1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1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1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1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1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1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1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1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1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1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1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1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1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1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1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1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1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1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1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1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1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1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1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1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1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1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1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1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1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1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1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1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1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1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1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1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1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1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1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1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1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1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1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1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1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1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1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1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1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1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1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1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1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1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1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1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1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1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1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1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1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1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1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1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1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1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1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1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1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1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1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1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1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1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1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1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1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1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1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1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1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1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1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1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1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1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1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1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1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1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1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1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1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1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1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1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1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1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1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1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1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1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1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1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1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1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1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1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1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1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1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1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1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1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1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1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1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1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1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1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1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1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1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1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1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1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1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1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1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1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1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1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1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1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1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1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1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1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1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1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1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1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1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1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1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1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1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1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1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1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1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1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1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1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1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1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1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1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1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1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1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1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1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1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1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1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1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1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1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1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1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1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1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1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1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1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1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1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1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1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1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1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1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1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1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1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1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1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1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1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1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1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1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1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1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1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1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1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1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1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1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1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1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1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1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1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1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1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1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1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1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1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1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1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1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1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1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1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1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1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1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1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1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1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1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1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1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1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1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1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1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1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1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1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1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1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1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1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1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1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1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1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1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1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1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1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1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1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1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1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1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1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1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1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1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1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1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1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1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1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1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1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1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1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1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1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1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1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1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1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1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1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1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1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1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1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1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1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1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1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1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1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1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1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1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1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1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1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1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1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1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1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1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1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1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1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1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1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1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1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1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1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1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1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1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1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1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1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1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1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1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1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1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1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1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1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1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1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1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1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1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1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1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1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1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1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1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1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1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1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1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1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1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1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1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1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1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1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1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1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1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1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1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1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1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1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1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1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1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1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1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1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1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1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1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1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1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1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1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1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1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1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1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1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1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1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1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1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1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1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1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1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1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1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1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1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1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1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1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1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1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1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1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1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1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1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1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1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1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1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1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1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1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1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1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1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1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1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1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1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1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1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1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1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1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1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1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1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1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1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1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1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1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1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1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1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1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1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1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1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1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1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1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1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1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1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1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1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1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1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1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1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1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1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1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1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1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1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1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1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1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1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1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1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1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1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1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1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1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1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1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1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1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1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1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1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1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1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1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1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1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1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1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1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1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1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1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1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1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1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1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1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1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1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1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1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1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1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1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1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1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1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1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1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1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1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1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1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1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1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1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1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1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1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1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1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1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1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1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1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1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1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1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1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1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1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1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1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1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1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1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1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1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1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1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1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1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1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1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1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1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1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1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1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1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1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1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1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1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1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1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1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1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1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1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1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1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1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1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1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1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1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1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1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1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1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1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1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1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1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1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1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1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1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1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1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1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1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1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1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1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1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1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1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1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1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1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1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1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1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1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1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1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1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1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1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1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1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1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1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1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1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1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1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1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1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1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1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1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1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1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1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1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1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1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1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1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1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1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1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1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1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1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1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1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1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1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1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1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1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1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1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1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1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1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1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1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1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1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1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1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1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1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1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1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1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1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1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1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1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1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1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1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1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1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1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1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1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1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1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1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1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1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1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1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1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1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1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1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1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1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1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1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1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1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1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1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1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1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1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1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1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1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1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1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1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1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1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1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1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1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1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1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1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1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1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1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1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1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1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1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1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1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1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1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1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1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1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1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1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1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1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1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1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1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1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1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1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1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1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1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1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1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1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1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1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1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1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1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1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1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1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1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1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1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1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1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1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1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1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1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1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1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1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1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1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1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1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1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1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1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1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1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1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1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1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1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1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1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1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1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1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1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1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1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1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1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1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1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1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1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1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1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1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1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1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1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1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1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1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1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1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1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1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1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1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1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1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1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1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1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1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1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1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1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1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1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1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1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1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1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1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1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1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1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1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1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1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1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1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1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1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1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1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1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1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1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1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1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1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1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1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1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1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1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1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1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1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1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1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1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1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1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1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1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1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1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1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1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1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1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1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1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1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1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1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1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1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1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1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1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1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1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1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1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1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1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1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1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1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1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1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1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1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1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1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1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1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1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1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1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1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1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1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1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1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1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1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1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1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1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1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1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1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1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1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1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1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1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1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1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1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1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1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1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1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1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1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1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1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1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1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1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1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1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1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1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1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1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1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1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1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1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1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1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1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1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1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1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1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1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1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1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1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1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1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1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1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1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1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1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1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1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1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1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1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1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1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1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1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1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1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1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1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1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1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1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1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1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1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1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1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1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1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1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1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1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1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1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1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1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1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1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1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1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1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1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1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1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1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1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1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1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1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1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1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1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1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1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1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1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1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1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1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1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1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1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1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1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1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1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1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1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1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1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1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1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1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1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1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1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1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1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1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1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1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1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1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1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1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1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1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1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1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1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1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1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1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1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1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1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1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1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1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1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1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1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1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1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1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1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1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1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1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1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1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1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1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1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1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1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1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1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1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1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1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1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1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1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1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1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1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1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1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1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1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1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1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1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1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1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1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1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1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1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1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1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1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1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1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1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1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1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1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1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1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1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1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1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1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1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1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1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1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1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1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1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1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1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1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1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1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1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1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1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1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1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1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1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1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1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1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1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1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1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1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1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1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1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1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1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1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1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1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1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1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1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1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1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1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1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1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1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1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1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1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1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1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1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1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1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1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1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1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1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1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1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1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1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1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1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1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1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1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1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1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1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1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1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1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1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1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1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1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1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1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1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1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1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1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1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1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1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1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1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1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1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1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1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1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1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1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1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1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1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1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1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1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1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1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1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1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1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1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1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1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1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1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1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1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1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1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1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1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1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1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1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1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1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1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1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1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1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1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1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1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1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1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1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1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1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1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1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1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1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1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1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1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1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1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1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1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1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1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1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1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1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1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1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1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1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1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1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  <row r="3857" spans="1:67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"/>
      <c r="N3857" s="1"/>
      <c r="Q3857" s="6"/>
      <c r="S3857" s="1"/>
      <c r="T3857" s="1"/>
      <c r="U3857" s="1"/>
      <c r="V3857" s="1"/>
      <c r="W3857" s="1"/>
      <c r="X3857" s="1"/>
      <c r="Y3857" s="6"/>
      <c r="AB3857" s="6"/>
      <c r="AE3857" s="6"/>
      <c r="AG3857" s="1"/>
      <c r="AM3857" s="6"/>
      <c r="AP3857" s="6"/>
      <c r="AS3857" s="6"/>
      <c r="AU3857" s="1"/>
      <c r="BA3857" s="6"/>
      <c r="BD3857" s="6"/>
      <c r="BG3857" s="1"/>
      <c r="BH3857" s="6"/>
      <c r="BJ3857" s="1"/>
      <c r="BN3857" s="1"/>
      <c r="BO3857" s="1"/>
    </row>
    <row r="3858" spans="1:67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"/>
      <c r="N3858" s="1"/>
      <c r="Q3858" s="6"/>
      <c r="S3858" s="1"/>
      <c r="T3858" s="1"/>
      <c r="U3858" s="1"/>
      <c r="V3858" s="1"/>
      <c r="W3858" s="1"/>
      <c r="X3858" s="1"/>
      <c r="Y3858" s="6"/>
      <c r="AB3858" s="6"/>
      <c r="AE3858" s="6"/>
      <c r="AG3858" s="1"/>
      <c r="AM3858" s="6"/>
      <c r="AP3858" s="6"/>
      <c r="AS3858" s="6"/>
      <c r="AU3858" s="1"/>
      <c r="BA3858" s="6"/>
      <c r="BD3858" s="6"/>
      <c r="BG3858" s="1"/>
      <c r="BH3858" s="6"/>
      <c r="BJ3858" s="1"/>
      <c r="BN3858" s="1"/>
      <c r="BO3858" s="1"/>
    </row>
    <row r="3859" spans="1:67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"/>
      <c r="N3859" s="1"/>
      <c r="Q3859" s="6"/>
      <c r="S3859" s="1"/>
      <c r="T3859" s="1"/>
      <c r="U3859" s="1"/>
      <c r="V3859" s="1"/>
      <c r="W3859" s="1"/>
      <c r="X3859" s="1"/>
      <c r="Y3859" s="6"/>
      <c r="AB3859" s="6"/>
      <c r="AE3859" s="6"/>
      <c r="AG3859" s="1"/>
      <c r="AM3859" s="6"/>
      <c r="AP3859" s="6"/>
      <c r="AS3859" s="6"/>
      <c r="AU3859" s="1"/>
      <c r="BA3859" s="6"/>
      <c r="BD3859" s="6"/>
      <c r="BG3859" s="1"/>
      <c r="BH3859" s="6"/>
      <c r="BJ3859" s="1"/>
      <c r="BN3859" s="1"/>
      <c r="BO3859" s="1"/>
    </row>
  </sheetData>
  <mergeCells count="226">
    <mergeCell ref="A132:C137"/>
    <mergeCell ref="A144:C144"/>
    <mergeCell ref="A145:C150"/>
    <mergeCell ref="A161:C166"/>
    <mergeCell ref="A138:C143"/>
    <mergeCell ref="A151:C155"/>
    <mergeCell ref="A156:C160"/>
    <mergeCell ref="A167:C171"/>
    <mergeCell ref="BN167:BN171"/>
    <mergeCell ref="BO167:BO171"/>
    <mergeCell ref="BN156:BN160"/>
    <mergeCell ref="BO156:BO160"/>
    <mergeCell ref="BN151:BN155"/>
    <mergeCell ref="BO151:BO155"/>
    <mergeCell ref="S184:AB184"/>
    <mergeCell ref="S178:AB178"/>
    <mergeCell ref="R179:AB179"/>
    <mergeCell ref="R180:AB180"/>
    <mergeCell ref="R182:AB182"/>
    <mergeCell ref="U183:X183"/>
    <mergeCell ref="BO172:BO177"/>
    <mergeCell ref="BN126:BN131"/>
    <mergeCell ref="BN116:BN120"/>
    <mergeCell ref="BO116:BO120"/>
    <mergeCell ref="BN161:BN166"/>
    <mergeCell ref="BO161:BO166"/>
    <mergeCell ref="BO126:BO131"/>
    <mergeCell ref="BO138:BO143"/>
    <mergeCell ref="BN121:BN123"/>
    <mergeCell ref="AG121:AG123"/>
    <mergeCell ref="AM121:AM123"/>
    <mergeCell ref="AN121:AN123"/>
    <mergeCell ref="AO121:AO123"/>
    <mergeCell ref="AP121:AP123"/>
    <mergeCell ref="AQ121:AQ123"/>
    <mergeCell ref="BO132:BO137"/>
    <mergeCell ref="BN132:BN137"/>
    <mergeCell ref="BN145:BN150"/>
    <mergeCell ref="A126:D131"/>
    <mergeCell ref="BO94:BO98"/>
    <mergeCell ref="BO105:BO109"/>
    <mergeCell ref="BO110:BO114"/>
    <mergeCell ref="A116:A120"/>
    <mergeCell ref="B116:B120"/>
    <mergeCell ref="C116:C120"/>
    <mergeCell ref="A105:A109"/>
    <mergeCell ref="B105:B109"/>
    <mergeCell ref="BN99:BN103"/>
    <mergeCell ref="BO99:BO103"/>
    <mergeCell ref="A121:A123"/>
    <mergeCell ref="BN110:BN114"/>
    <mergeCell ref="A110:A114"/>
    <mergeCell ref="B121:B123"/>
    <mergeCell ref="H121:H123"/>
    <mergeCell ref="C121:C123"/>
    <mergeCell ref="A99:A104"/>
    <mergeCell ref="C99:C104"/>
    <mergeCell ref="A94:A98"/>
    <mergeCell ref="BN94:BN98"/>
    <mergeCell ref="B110:B114"/>
    <mergeCell ref="C110:C114"/>
    <mergeCell ref="BN105:BN109"/>
    <mergeCell ref="BJ1:BO1"/>
    <mergeCell ref="BJ2:BO2"/>
    <mergeCell ref="D64:D67"/>
    <mergeCell ref="D49:D52"/>
    <mergeCell ref="D54:D57"/>
    <mergeCell ref="BO145:BO150"/>
    <mergeCell ref="BO121:BO123"/>
    <mergeCell ref="BN138:BN143"/>
    <mergeCell ref="E144:BJ144"/>
    <mergeCell ref="BO89:BO93"/>
    <mergeCell ref="BN75:BN79"/>
    <mergeCell ref="BN59:BN63"/>
    <mergeCell ref="D32:D35"/>
    <mergeCell ref="BN49:BN53"/>
    <mergeCell ref="BD10:BG10"/>
    <mergeCell ref="AE10:AG10"/>
    <mergeCell ref="B7:AF7"/>
    <mergeCell ref="T10:V10"/>
    <mergeCell ref="Y10:AA10"/>
    <mergeCell ref="K10:M10"/>
    <mergeCell ref="E9:E11"/>
    <mergeCell ref="D9:D11"/>
    <mergeCell ref="AP10:AR10"/>
    <mergeCell ref="Q10:S10"/>
    <mergeCell ref="BO86:BO88"/>
    <mergeCell ref="A80:A84"/>
    <mergeCell ref="B80:B84"/>
    <mergeCell ref="D80:D83"/>
    <mergeCell ref="BN80:BN84"/>
    <mergeCell ref="BO80:BO84"/>
    <mergeCell ref="BN86:BN88"/>
    <mergeCell ref="B86:B88"/>
    <mergeCell ref="C80:C84"/>
    <mergeCell ref="C86:C88"/>
    <mergeCell ref="D86:D88"/>
    <mergeCell ref="C59:C63"/>
    <mergeCell ref="A49:A52"/>
    <mergeCell ref="D72:D74"/>
    <mergeCell ref="A75:A79"/>
    <mergeCell ref="BN64:BN74"/>
    <mergeCell ref="A89:A93"/>
    <mergeCell ref="B89:B93"/>
    <mergeCell ref="C89:C93"/>
    <mergeCell ref="BN89:BN93"/>
    <mergeCell ref="BA10:BC10"/>
    <mergeCell ref="BN9:BN11"/>
    <mergeCell ref="BO9:BO11"/>
    <mergeCell ref="AH10:AJ10"/>
    <mergeCell ref="B5:AF5"/>
    <mergeCell ref="B6:AE6"/>
    <mergeCell ref="A64:A74"/>
    <mergeCell ref="BO75:BO79"/>
    <mergeCell ref="D43:D46"/>
    <mergeCell ref="BO59:BO63"/>
    <mergeCell ref="B49:B52"/>
    <mergeCell ref="B64:B74"/>
    <mergeCell ref="C14:BJ14"/>
    <mergeCell ref="D27:D30"/>
    <mergeCell ref="D59:D62"/>
    <mergeCell ref="C49:C52"/>
    <mergeCell ref="C64:C74"/>
    <mergeCell ref="D68:D70"/>
    <mergeCell ref="C43:C48"/>
    <mergeCell ref="D15:D20"/>
    <mergeCell ref="BO64:BO74"/>
    <mergeCell ref="A54:A58"/>
    <mergeCell ref="A59:A63"/>
    <mergeCell ref="B59:B63"/>
    <mergeCell ref="C27:C31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O37:BO41"/>
    <mergeCell ref="BN37:BN41"/>
    <mergeCell ref="BN27:BN31"/>
    <mergeCell ref="BO27:BO31"/>
    <mergeCell ref="BN21:BN25"/>
    <mergeCell ref="F9:H10"/>
    <mergeCell ref="BN5:BO5"/>
    <mergeCell ref="BN6:BO6"/>
    <mergeCell ref="BN15:BN18"/>
    <mergeCell ref="K9:BM9"/>
    <mergeCell ref="M121:M123"/>
    <mergeCell ref="N121:N123"/>
    <mergeCell ref="O121:O123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D21:D26"/>
    <mergeCell ref="B21:B26"/>
    <mergeCell ref="C21:C26"/>
    <mergeCell ref="A27:A31"/>
    <mergeCell ref="B27:B31"/>
    <mergeCell ref="S121:S123"/>
    <mergeCell ref="Y121:Y123"/>
    <mergeCell ref="Z121:Z123"/>
    <mergeCell ref="B99:B104"/>
    <mergeCell ref="C75:C79"/>
    <mergeCell ref="B94:B98"/>
    <mergeCell ref="C94:C98"/>
    <mergeCell ref="C105:C109"/>
    <mergeCell ref="BO43:BO47"/>
    <mergeCell ref="B54:B58"/>
    <mergeCell ref="C54:C58"/>
    <mergeCell ref="E121:E123"/>
    <mergeCell ref="F121:F123"/>
    <mergeCell ref="G121:G123"/>
    <mergeCell ref="BO49:BO53"/>
    <mergeCell ref="BN54:BN58"/>
    <mergeCell ref="BO54:BO58"/>
    <mergeCell ref="B75:B79"/>
    <mergeCell ref="K121:K123"/>
    <mergeCell ref="C85:BJ85"/>
    <mergeCell ref="BN43:BN47"/>
    <mergeCell ref="D75:D78"/>
    <mergeCell ref="D121:D123"/>
    <mergeCell ref="L121:L123"/>
    <mergeCell ref="A172:C177"/>
    <mergeCell ref="BN172:BN177"/>
    <mergeCell ref="BJ121:BJ123"/>
    <mergeCell ref="BC121:BC123"/>
    <mergeCell ref="BD121:BD123"/>
    <mergeCell ref="BE121:BE123"/>
    <mergeCell ref="BA121:BA123"/>
    <mergeCell ref="BB121:BB123"/>
    <mergeCell ref="AA121:AA123"/>
    <mergeCell ref="AB121:AB123"/>
    <mergeCell ref="BG121:BG123"/>
    <mergeCell ref="BH121:BH123"/>
    <mergeCell ref="BI121:BI123"/>
    <mergeCell ref="AR121:AR123"/>
    <mergeCell ref="AS121:AS123"/>
    <mergeCell ref="AT121:AT123"/>
    <mergeCell ref="AU121:AU123"/>
    <mergeCell ref="P121:P123"/>
    <mergeCell ref="Q121:Q123"/>
    <mergeCell ref="AC121:AC123"/>
    <mergeCell ref="AD121:AD123"/>
    <mergeCell ref="AE121:AE123"/>
    <mergeCell ref="AF121:AF123"/>
    <mergeCell ref="R121:R123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2021-04-15T12:12:42Z</cp:lastPrinted>
  <dcterms:created xsi:type="dcterms:W3CDTF">2013-05-08T10:07:11Z</dcterms:created>
  <dcterms:modified xsi:type="dcterms:W3CDTF">2022-10-19T10:17:14Z</dcterms:modified>
</cp:coreProperties>
</file>