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4" yWindow="-14" windowWidth="17606" windowHeight="6371"/>
  </bookViews>
  <sheets>
    <sheet name="2022г. (2)" sheetId="34" r:id="rId1"/>
    <sheet name="Целевые" sheetId="33" r:id="rId2"/>
  </sheets>
  <definedNames>
    <definedName name="_xlnm.Print_Titles" localSheetId="0">'2022г. (2)'!$8:$11</definedName>
    <definedName name="_xlnm.Print_Area" localSheetId="1">Целевые!$A$1:$G$19</definedName>
  </definedNames>
  <calcPr calcId="125725" iterate="1"/>
</workbook>
</file>

<file path=xl/calcChain.xml><?xml version="1.0" encoding="utf-8"?>
<calcChain xmlns="http://schemas.openxmlformats.org/spreadsheetml/2006/main">
  <c r="AO157" i="34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O157"/>
  <c r="N157"/>
  <c r="L157"/>
  <c r="K157"/>
  <c r="I157"/>
  <c r="H157"/>
  <c r="F157"/>
  <c r="E157"/>
  <c r="AP156"/>
  <c r="AQ156" s="1"/>
  <c r="AO156"/>
  <c r="AN156"/>
  <c r="AM156"/>
  <c r="AL156"/>
  <c r="AK156"/>
  <c r="AJ156"/>
  <c r="AI156"/>
  <c r="AH156"/>
  <c r="AG156"/>
  <c r="AF156"/>
  <c r="AD156"/>
  <c r="AB156"/>
  <c r="AA156"/>
  <c r="Z156"/>
  <c r="Y156"/>
  <c r="X156"/>
  <c r="W156"/>
  <c r="U156"/>
  <c r="T156"/>
  <c r="S156"/>
  <c r="R156"/>
  <c r="Q156"/>
  <c r="P156"/>
  <c r="O156"/>
  <c r="N156"/>
  <c r="M156"/>
  <c r="L156"/>
  <c r="K156"/>
  <c r="J156"/>
  <c r="I156"/>
  <c r="H156"/>
  <c r="AP155"/>
  <c r="AQ155" s="1"/>
  <c r="AO155"/>
  <c r="AN155"/>
  <c r="AN153" s="1"/>
  <c r="AM155"/>
  <c r="AL155"/>
  <c r="AL153" s="1"/>
  <c r="AK155"/>
  <c r="AJ155"/>
  <c r="AJ153" s="1"/>
  <c r="AI155"/>
  <c r="AH155"/>
  <c r="AH153" s="1"/>
  <c r="AG155"/>
  <c r="AF155"/>
  <c r="AF153" s="1"/>
  <c r="AE155"/>
  <c r="AD155"/>
  <c r="AC155"/>
  <c r="AB155"/>
  <c r="AB153" s="1"/>
  <c r="AA155"/>
  <c r="Z155"/>
  <c r="Z153" s="1"/>
  <c r="Y155"/>
  <c r="X155"/>
  <c r="X153" s="1"/>
  <c r="W155"/>
  <c r="U155"/>
  <c r="U153" s="1"/>
  <c r="T155"/>
  <c r="S155"/>
  <c r="S153" s="1"/>
  <c r="R155"/>
  <c r="Q155"/>
  <c r="Q153" s="1"/>
  <c r="O155"/>
  <c r="N155"/>
  <c r="N153" s="1"/>
  <c r="L155"/>
  <c r="K155"/>
  <c r="K153" s="1"/>
  <c r="I155"/>
  <c r="H155"/>
  <c r="H153" s="1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U154"/>
  <c r="T154"/>
  <c r="S154"/>
  <c r="R154"/>
  <c r="Q154"/>
  <c r="O154"/>
  <c r="N154"/>
  <c r="L154"/>
  <c r="K154"/>
  <c r="I154"/>
  <c r="H154"/>
  <c r="F154"/>
  <c r="E154"/>
  <c r="AO153"/>
  <c r="AM153"/>
  <c r="AK153"/>
  <c r="AI153"/>
  <c r="AG153"/>
  <c r="AD153"/>
  <c r="AA153"/>
  <c r="Y153"/>
  <c r="W153"/>
  <c r="T153"/>
  <c r="R153"/>
  <c r="O153"/>
  <c r="L153"/>
  <c r="I153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O152"/>
  <c r="N152"/>
  <c r="L152"/>
  <c r="K152"/>
  <c r="I152"/>
  <c r="H152"/>
  <c r="F152"/>
  <c r="E152"/>
  <c r="E149"/>
  <c r="AP147"/>
  <c r="V147"/>
  <c r="S147"/>
  <c r="AP146"/>
  <c r="AM146"/>
  <c r="AL146"/>
  <c r="AJ146"/>
  <c r="AI146"/>
  <c r="AG146"/>
  <c r="AD146"/>
  <c r="AC146"/>
  <c r="AA146"/>
  <c r="Z146"/>
  <c r="AB146" s="1"/>
  <c r="X146"/>
  <c r="U146"/>
  <c r="T146"/>
  <c r="R146"/>
  <c r="S146" s="1"/>
  <c r="Q146"/>
  <c r="O146"/>
  <c r="N146"/>
  <c r="L146"/>
  <c r="M146" s="1"/>
  <c r="K146"/>
  <c r="I146"/>
  <c r="H146"/>
  <c r="F146"/>
  <c r="AQ145"/>
  <c r="AP145"/>
  <c r="AO145"/>
  <c r="AN145"/>
  <c r="AK145"/>
  <c r="AH145"/>
  <c r="AE145"/>
  <c r="AB145"/>
  <c r="Y145"/>
  <c r="V145"/>
  <c r="S145"/>
  <c r="AQ144"/>
  <c r="AP144"/>
  <c r="AO144"/>
  <c r="V144"/>
  <c r="S144"/>
  <c r="AI143"/>
  <c r="AC143"/>
  <c r="T143"/>
  <c r="Q143"/>
  <c r="O143"/>
  <c r="P143" s="1"/>
  <c r="N143"/>
  <c r="L143"/>
  <c r="M143" s="1"/>
  <c r="K143"/>
  <c r="I143"/>
  <c r="H143"/>
  <c r="F143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O142"/>
  <c r="N142"/>
  <c r="L142"/>
  <c r="K142"/>
  <c r="I142"/>
  <c r="H142"/>
  <c r="F142"/>
  <c r="E142"/>
  <c r="AP141"/>
  <c r="AM141"/>
  <c r="AL141"/>
  <c r="AJ141"/>
  <c r="AG141"/>
  <c r="AD141"/>
  <c r="AA141"/>
  <c r="X141"/>
  <c r="U141"/>
  <c r="R141"/>
  <c r="O141"/>
  <c r="L141"/>
  <c r="I141"/>
  <c r="F141" s="1"/>
  <c r="F138" s="1"/>
  <c r="AO140"/>
  <c r="AN140"/>
  <c r="AM140"/>
  <c r="AL140"/>
  <c r="AK140"/>
  <c r="AJ140"/>
  <c r="AI140"/>
  <c r="AH140"/>
  <c r="AG140"/>
  <c r="AG138" s="1"/>
  <c r="AF140"/>
  <c r="AE140"/>
  <c r="AD140"/>
  <c r="AC140"/>
  <c r="AB140"/>
  <c r="AA140"/>
  <c r="AA138" s="1"/>
  <c r="Z140"/>
  <c r="Y140"/>
  <c r="X140"/>
  <c r="W140"/>
  <c r="V140"/>
  <c r="U140"/>
  <c r="U138" s="1"/>
  <c r="T140"/>
  <c r="S140"/>
  <c r="R140"/>
  <c r="Q140"/>
  <c r="O140"/>
  <c r="N140"/>
  <c r="L140"/>
  <c r="K140"/>
  <c r="I140"/>
  <c r="H140"/>
  <c r="F140"/>
  <c r="E140"/>
  <c r="AO139"/>
  <c r="AN139"/>
  <c r="AM139"/>
  <c r="AL139"/>
  <c r="AL138" s="1"/>
  <c r="AK139"/>
  <c r="AJ139"/>
  <c r="AJ138" s="1"/>
  <c r="AI139"/>
  <c r="AH139"/>
  <c r="AG139"/>
  <c r="AF139"/>
  <c r="AE139"/>
  <c r="AD139"/>
  <c r="AC139"/>
  <c r="AB139"/>
  <c r="AA139"/>
  <c r="Z139"/>
  <c r="Y139"/>
  <c r="X139"/>
  <c r="X138" s="1"/>
  <c r="W139"/>
  <c r="V139"/>
  <c r="U139"/>
  <c r="T139"/>
  <c r="S139"/>
  <c r="R139"/>
  <c r="Q139"/>
  <c r="O139"/>
  <c r="O138" s="1"/>
  <c r="N139"/>
  <c r="L139"/>
  <c r="K139"/>
  <c r="I139"/>
  <c r="I138" s="1"/>
  <c r="H139"/>
  <c r="F139"/>
  <c r="E139"/>
  <c r="AM138"/>
  <c r="AD138"/>
  <c r="R138"/>
  <c r="L138"/>
  <c r="AQ129"/>
  <c r="Y129"/>
  <c r="V129"/>
  <c r="V135" s="1"/>
  <c r="S129"/>
  <c r="S135" s="1"/>
  <c r="M129"/>
  <c r="AM128"/>
  <c r="AJ128"/>
  <c r="AJ125" s="1"/>
  <c r="AG128"/>
  <c r="AD128"/>
  <c r="AA128"/>
  <c r="X128"/>
  <c r="U128"/>
  <c r="R128"/>
  <c r="O128"/>
  <c r="L128"/>
  <c r="I128"/>
  <c r="AP126"/>
  <c r="AM125"/>
  <c r="AG125"/>
  <c r="AD125"/>
  <c r="AA125"/>
  <c r="X125"/>
  <c r="U125"/>
  <c r="R125"/>
  <c r="O125"/>
  <c r="L125"/>
  <c r="I125"/>
  <c r="AO118"/>
  <c r="AM118"/>
  <c r="AL118"/>
  <c r="AJ118"/>
  <c r="AI118"/>
  <c r="AG118"/>
  <c r="AF118"/>
  <c r="AD118"/>
  <c r="AC118"/>
  <c r="AA118"/>
  <c r="Z118"/>
  <c r="X118"/>
  <c r="W118"/>
  <c r="U118"/>
  <c r="T118"/>
  <c r="R118"/>
  <c r="Q118"/>
  <c r="O118"/>
  <c r="N118"/>
  <c r="L118"/>
  <c r="K118"/>
  <c r="I118"/>
  <c r="H118"/>
  <c r="H113" s="1"/>
  <c r="F118"/>
  <c r="E118"/>
  <c r="M117"/>
  <c r="F117"/>
  <c r="E117"/>
  <c r="AP116"/>
  <c r="AP128" s="1"/>
  <c r="AM116"/>
  <c r="AL116"/>
  <c r="AN116" s="1"/>
  <c r="AJ116"/>
  <c r="AI116"/>
  <c r="AI113" s="1"/>
  <c r="AG116"/>
  <c r="AD116"/>
  <c r="AC116"/>
  <c r="AC113" s="1"/>
  <c r="AA116"/>
  <c r="Z116"/>
  <c r="AB116" s="1"/>
  <c r="X116"/>
  <c r="U116"/>
  <c r="T116"/>
  <c r="R116"/>
  <c r="Q116"/>
  <c r="O116"/>
  <c r="N116"/>
  <c r="L116"/>
  <c r="K116"/>
  <c r="I116"/>
  <c r="H116"/>
  <c r="AO115"/>
  <c r="AM115"/>
  <c r="AL115"/>
  <c r="AJ115"/>
  <c r="AI115"/>
  <c r="AG115"/>
  <c r="AF115"/>
  <c r="AD115"/>
  <c r="AC115"/>
  <c r="AA115"/>
  <c r="Z115"/>
  <c r="X115"/>
  <c r="W115"/>
  <c r="U115"/>
  <c r="T115"/>
  <c r="R115"/>
  <c r="Q115"/>
  <c r="O115"/>
  <c r="N115"/>
  <c r="L115"/>
  <c r="K115"/>
  <c r="I115"/>
  <c r="H115"/>
  <c r="E115"/>
  <c r="AO114"/>
  <c r="AM114"/>
  <c r="AL114"/>
  <c r="AJ114"/>
  <c r="AJ113" s="1"/>
  <c r="AI114"/>
  <c r="AG114"/>
  <c r="AF114"/>
  <c r="AD114"/>
  <c r="AD113" s="1"/>
  <c r="AC114"/>
  <c r="AA114"/>
  <c r="Z114"/>
  <c r="X114"/>
  <c r="X113" s="1"/>
  <c r="W114"/>
  <c r="U114"/>
  <c r="U113" s="1"/>
  <c r="T114"/>
  <c r="R114"/>
  <c r="R113" s="1"/>
  <c r="Q114"/>
  <c r="O114"/>
  <c r="O113" s="1"/>
  <c r="N114"/>
  <c r="L114"/>
  <c r="L113" s="1"/>
  <c r="K114"/>
  <c r="I114"/>
  <c r="I113" s="1"/>
  <c r="H114"/>
  <c r="F114"/>
  <c r="E114"/>
  <c r="AM113"/>
  <c r="AG113"/>
  <c r="AA113"/>
  <c r="Q113"/>
  <c r="K113"/>
  <c r="M111"/>
  <c r="F111"/>
  <c r="E111"/>
  <c r="AO110"/>
  <c r="AO146" s="1"/>
  <c r="AN110"/>
  <c r="AN146" s="1"/>
  <c r="AN143" s="1"/>
  <c r="AK110"/>
  <c r="AK146" s="1"/>
  <c r="AK143" s="1"/>
  <c r="AF110"/>
  <c r="AF146" s="1"/>
  <c r="AE110"/>
  <c r="AB110"/>
  <c r="W110"/>
  <c r="W146" s="1"/>
  <c r="W143" s="1"/>
  <c r="V110"/>
  <c r="S110"/>
  <c r="P110"/>
  <c r="M110"/>
  <c r="J110"/>
  <c r="J146" s="1"/>
  <c r="F110"/>
  <c r="F116" s="1"/>
  <c r="F109"/>
  <c r="E109"/>
  <c r="AP107"/>
  <c r="AP143" s="1"/>
  <c r="AM107"/>
  <c r="AN107" s="1"/>
  <c r="AL107"/>
  <c r="AJ107"/>
  <c r="AI107"/>
  <c r="AG107"/>
  <c r="AD107"/>
  <c r="AC107"/>
  <c r="AA107"/>
  <c r="AB107" s="1"/>
  <c r="Z107"/>
  <c r="X107"/>
  <c r="U107"/>
  <c r="V107" s="1"/>
  <c r="T107"/>
  <c r="R107"/>
  <c r="Q107"/>
  <c r="O107"/>
  <c r="P107" s="1"/>
  <c r="N107"/>
  <c r="L107"/>
  <c r="K107"/>
  <c r="I107"/>
  <c r="J107" s="1"/>
  <c r="H107"/>
  <c r="AO102"/>
  <c r="AL102"/>
  <c r="AI102"/>
  <c r="AF102"/>
  <c r="AC102"/>
  <c r="Z102"/>
  <c r="W102"/>
  <c r="T102"/>
  <c r="Q102"/>
  <c r="O102"/>
  <c r="N102"/>
  <c r="L102"/>
  <c r="K102"/>
  <c r="I102"/>
  <c r="H102"/>
  <c r="F102"/>
  <c r="E102"/>
  <c r="P101"/>
  <c r="M101"/>
  <c r="F101"/>
  <c r="E101"/>
  <c r="AP100"/>
  <c r="AM100"/>
  <c r="AL100"/>
  <c r="AN100" s="1"/>
  <c r="AJ100"/>
  <c r="AG100"/>
  <c r="AD100"/>
  <c r="AA100"/>
  <c r="X100"/>
  <c r="U100"/>
  <c r="R100"/>
  <c r="O100"/>
  <c r="L100"/>
  <c r="I100"/>
  <c r="F100"/>
  <c r="AP99"/>
  <c r="AO99"/>
  <c r="AM99"/>
  <c r="AL99"/>
  <c r="AJ99"/>
  <c r="AI99"/>
  <c r="AG99"/>
  <c r="AF99"/>
  <c r="AD99"/>
  <c r="AC99"/>
  <c r="AA99"/>
  <c r="Z99"/>
  <c r="X99"/>
  <c r="W99"/>
  <c r="U99"/>
  <c r="T99"/>
  <c r="R99"/>
  <c r="Q99"/>
  <c r="O99"/>
  <c r="N99"/>
  <c r="L99"/>
  <c r="K99"/>
  <c r="I99"/>
  <c r="H99"/>
  <c r="AO98"/>
  <c r="AL98"/>
  <c r="AI98"/>
  <c r="AF98"/>
  <c r="AC98"/>
  <c r="Z98"/>
  <c r="W98"/>
  <c r="T98"/>
  <c r="Q98"/>
  <c r="O98"/>
  <c r="N98"/>
  <c r="L98"/>
  <c r="K98"/>
  <c r="I98"/>
  <c r="H98"/>
  <c r="F98"/>
  <c r="E98"/>
  <c r="P95"/>
  <c r="M95"/>
  <c r="F95"/>
  <c r="E95"/>
  <c r="G95" s="1"/>
  <c r="AO94"/>
  <c r="AO141" s="1"/>
  <c r="AO138" s="1"/>
  <c r="AN94"/>
  <c r="AI94"/>
  <c r="AI141" s="1"/>
  <c r="AI138" s="1"/>
  <c r="AF94"/>
  <c r="AF141" s="1"/>
  <c r="AF138" s="1"/>
  <c r="AC94"/>
  <c r="AC141" s="1"/>
  <c r="AC138" s="1"/>
  <c r="Z94"/>
  <c r="Z141" s="1"/>
  <c r="W94"/>
  <c r="W141" s="1"/>
  <c r="W138" s="1"/>
  <c r="T94"/>
  <c r="T141" s="1"/>
  <c r="Q94"/>
  <c r="Q141" s="1"/>
  <c r="Q138" s="1"/>
  <c r="N94"/>
  <c r="N141" s="1"/>
  <c r="K94"/>
  <c r="K141" s="1"/>
  <c r="K138" s="1"/>
  <c r="H94"/>
  <c r="H141" s="1"/>
  <c r="F94"/>
  <c r="E94"/>
  <c r="G94" s="1"/>
  <c r="F93"/>
  <c r="E93"/>
  <c r="E91" s="1"/>
  <c r="AP91"/>
  <c r="AM91"/>
  <c r="AL91"/>
  <c r="AJ91"/>
  <c r="AG91"/>
  <c r="AD91"/>
  <c r="AA91"/>
  <c r="X91"/>
  <c r="U91"/>
  <c r="R91"/>
  <c r="O91"/>
  <c r="L91"/>
  <c r="I91"/>
  <c r="F91"/>
  <c r="G91" s="1"/>
  <c r="AQ89"/>
  <c r="AN89"/>
  <c r="AK89"/>
  <c r="AH89"/>
  <c r="AE89"/>
  <c r="AB89"/>
  <c r="Y89"/>
  <c r="V89"/>
  <c r="S89"/>
  <c r="P89"/>
  <c r="M89"/>
  <c r="J89"/>
  <c r="F89"/>
  <c r="E89"/>
  <c r="E100" s="1"/>
  <c r="F88"/>
  <c r="F99" s="1"/>
  <c r="E88"/>
  <c r="AP86"/>
  <c r="AO86"/>
  <c r="AM86"/>
  <c r="AL86"/>
  <c r="AL97" s="1"/>
  <c r="AJ86"/>
  <c r="AI86"/>
  <c r="AG86"/>
  <c r="AF86"/>
  <c r="AD86"/>
  <c r="AC86"/>
  <c r="AA86"/>
  <c r="Z86"/>
  <c r="X86"/>
  <c r="W86"/>
  <c r="U86"/>
  <c r="T86"/>
  <c r="R86"/>
  <c r="Q86"/>
  <c r="O86"/>
  <c r="N86"/>
  <c r="L86"/>
  <c r="K86"/>
  <c r="I86"/>
  <c r="H86"/>
  <c r="F86"/>
  <c r="Y84"/>
  <c r="Y124" s="1"/>
  <c r="Y135" s="1"/>
  <c r="V84"/>
  <c r="S84"/>
  <c r="F78"/>
  <c r="E78"/>
  <c r="F77"/>
  <c r="E77"/>
  <c r="AP75"/>
  <c r="AO75"/>
  <c r="AM75"/>
  <c r="AL75"/>
  <c r="AJ75"/>
  <c r="AI75"/>
  <c r="AG75"/>
  <c r="AF75"/>
  <c r="AD75"/>
  <c r="AC75"/>
  <c r="AA75"/>
  <c r="Z75"/>
  <c r="X75"/>
  <c r="W75"/>
  <c r="U75"/>
  <c r="T75"/>
  <c r="R75"/>
  <c r="Q75"/>
  <c r="O75"/>
  <c r="N75"/>
  <c r="L75"/>
  <c r="K75"/>
  <c r="I75"/>
  <c r="H75"/>
  <c r="F75"/>
  <c r="E75"/>
  <c r="AN73"/>
  <c r="F73"/>
  <c r="E73"/>
  <c r="F72"/>
  <c r="F70" s="1"/>
  <c r="G70" s="1"/>
  <c r="E72"/>
  <c r="E70" s="1"/>
  <c r="AP70"/>
  <c r="AM70"/>
  <c r="AL70"/>
  <c r="AJ70"/>
  <c r="AI70"/>
  <c r="AG70"/>
  <c r="AF70"/>
  <c r="AD70"/>
  <c r="AC70"/>
  <c r="AA70"/>
  <c r="Z70"/>
  <c r="X70"/>
  <c r="W70"/>
  <c r="U70"/>
  <c r="T70"/>
  <c r="R70"/>
  <c r="Q70"/>
  <c r="O70"/>
  <c r="N70"/>
  <c r="L70"/>
  <c r="K70"/>
  <c r="I70"/>
  <c r="H70"/>
  <c r="F68"/>
  <c r="E68"/>
  <c r="F67"/>
  <c r="E67"/>
  <c r="F66"/>
  <c r="F64" s="1"/>
  <c r="E66"/>
  <c r="E64" s="1"/>
  <c r="AP64"/>
  <c r="AM64"/>
  <c r="AL64"/>
  <c r="AJ64"/>
  <c r="AI64"/>
  <c r="AG64"/>
  <c r="AF64"/>
  <c r="AD64"/>
  <c r="AC64"/>
  <c r="AA64"/>
  <c r="Z64"/>
  <c r="X64"/>
  <c r="W64"/>
  <c r="U64"/>
  <c r="T64"/>
  <c r="R64"/>
  <c r="Q64"/>
  <c r="O64"/>
  <c r="N64"/>
  <c r="L64"/>
  <c r="K64"/>
  <c r="I64"/>
  <c r="H64"/>
  <c r="AQ62"/>
  <c r="AC62"/>
  <c r="AC156" s="1"/>
  <c r="AC153" s="1"/>
  <c r="F62"/>
  <c r="F156" s="1"/>
  <c r="F61"/>
  <c r="F155" s="1"/>
  <c r="E61"/>
  <c r="E155" s="1"/>
  <c r="AP59"/>
  <c r="AP153" s="1"/>
  <c r="AQ153" s="1"/>
  <c r="AO59"/>
  <c r="AM59"/>
  <c r="AL59"/>
  <c r="AJ59"/>
  <c r="AI59"/>
  <c r="AG59"/>
  <c r="AF59"/>
  <c r="AD59"/>
  <c r="AC59"/>
  <c r="AE59" s="1"/>
  <c r="AA59"/>
  <c r="Z59"/>
  <c r="X59"/>
  <c r="W59"/>
  <c r="U59"/>
  <c r="T59"/>
  <c r="R59"/>
  <c r="Q59"/>
  <c r="O59"/>
  <c r="N59"/>
  <c r="L59"/>
  <c r="K59"/>
  <c r="I59"/>
  <c r="H59"/>
  <c r="AQ57"/>
  <c r="AP57"/>
  <c r="AN57"/>
  <c r="AL57"/>
  <c r="AK57"/>
  <c r="AF57"/>
  <c r="AE57"/>
  <c r="AE151" s="1"/>
  <c r="Z57"/>
  <c r="AB57" s="1"/>
  <c r="Y57"/>
  <c r="V57"/>
  <c r="S57"/>
  <c r="P57"/>
  <c r="M57"/>
  <c r="F57"/>
  <c r="E57"/>
  <c r="F56"/>
  <c r="E56"/>
  <c r="E150" s="1"/>
  <c r="AP54"/>
  <c r="AO54"/>
  <c r="AO48" s="1"/>
  <c r="AM54"/>
  <c r="AL54"/>
  <c r="AJ54"/>
  <c r="AI54"/>
  <c r="AG54"/>
  <c r="AF54"/>
  <c r="AF48" s="1"/>
  <c r="AD54"/>
  <c r="AC54"/>
  <c r="AA54"/>
  <c r="Z54"/>
  <c r="X54"/>
  <c r="W54"/>
  <c r="U54"/>
  <c r="T54"/>
  <c r="T48" s="1"/>
  <c r="V48" s="1"/>
  <c r="R54"/>
  <c r="Q54"/>
  <c r="O54"/>
  <c r="N54"/>
  <c r="L54"/>
  <c r="K54"/>
  <c r="I54"/>
  <c r="H54"/>
  <c r="F54"/>
  <c r="E54"/>
  <c r="G54" s="1"/>
  <c r="AP53"/>
  <c r="AO53"/>
  <c r="AM53"/>
  <c r="AL53"/>
  <c r="AJ53"/>
  <c r="AI53"/>
  <c r="AG53"/>
  <c r="AF53"/>
  <c r="AD53"/>
  <c r="AC53"/>
  <c r="AA53"/>
  <c r="Z53"/>
  <c r="X53"/>
  <c r="W53"/>
  <c r="U53"/>
  <c r="T53"/>
  <c r="R53"/>
  <c r="Q53"/>
  <c r="O53"/>
  <c r="N53"/>
  <c r="L53"/>
  <c r="K53"/>
  <c r="I53"/>
  <c r="H53"/>
  <c r="E53" s="1"/>
  <c r="F53"/>
  <c r="AP51"/>
  <c r="AO51"/>
  <c r="AM51"/>
  <c r="AN51" s="1"/>
  <c r="AL51"/>
  <c r="AJ51"/>
  <c r="AI51"/>
  <c r="AG51"/>
  <c r="AH51" s="1"/>
  <c r="AF51"/>
  <c r="AD51"/>
  <c r="AD83" s="1"/>
  <c r="AC51"/>
  <c r="AA51"/>
  <c r="X51"/>
  <c r="W51"/>
  <c r="U51"/>
  <c r="T51"/>
  <c r="R51"/>
  <c r="Q51"/>
  <c r="O51"/>
  <c r="N51"/>
  <c r="L51"/>
  <c r="K51"/>
  <c r="I51"/>
  <c r="H51"/>
  <c r="AP50"/>
  <c r="AO50"/>
  <c r="AM50"/>
  <c r="AL50"/>
  <c r="AJ50"/>
  <c r="AI50"/>
  <c r="AG50"/>
  <c r="AF50"/>
  <c r="AD50"/>
  <c r="AC50"/>
  <c r="AA50"/>
  <c r="Z50"/>
  <c r="X50"/>
  <c r="W50"/>
  <c r="U50"/>
  <c r="T50"/>
  <c r="R50"/>
  <c r="Q50"/>
  <c r="O50"/>
  <c r="N50"/>
  <c r="L50"/>
  <c r="K50"/>
  <c r="I50"/>
  <c r="H50"/>
  <c r="F50"/>
  <c r="F82" s="1"/>
  <c r="AP49"/>
  <c r="AP81" s="1"/>
  <c r="AP120" s="1"/>
  <c r="AO49"/>
  <c r="AM49"/>
  <c r="AL49"/>
  <c r="AJ49"/>
  <c r="AJ81" s="1"/>
  <c r="AJ120" s="1"/>
  <c r="AI49"/>
  <c r="AG49"/>
  <c r="AF49"/>
  <c r="AD49"/>
  <c r="AD81" s="1"/>
  <c r="AD120" s="1"/>
  <c r="AC49"/>
  <c r="AA49"/>
  <c r="Z49"/>
  <c r="X49"/>
  <c r="X81" s="1"/>
  <c r="X120" s="1"/>
  <c r="W49"/>
  <c r="U49"/>
  <c r="T49"/>
  <c r="R49"/>
  <c r="R81" s="1"/>
  <c r="R120" s="1"/>
  <c r="Q49"/>
  <c r="O49"/>
  <c r="N49"/>
  <c r="L49"/>
  <c r="L81" s="1"/>
  <c r="K49"/>
  <c r="I49"/>
  <c r="H49"/>
  <c r="F49"/>
  <c r="E49"/>
  <c r="AP48"/>
  <c r="AL48"/>
  <c r="AJ48"/>
  <c r="AI48"/>
  <c r="AD48"/>
  <c r="AA48"/>
  <c r="Z48"/>
  <c r="AB48" s="1"/>
  <c r="X48"/>
  <c r="U48"/>
  <c r="R48"/>
  <c r="O48"/>
  <c r="N48"/>
  <c r="P48" s="1"/>
  <c r="L48"/>
  <c r="I48"/>
  <c r="F46"/>
  <c r="E46"/>
  <c r="F45"/>
  <c r="E45"/>
  <c r="E42" s="1"/>
  <c r="G42" s="1"/>
  <c r="AJ44"/>
  <c r="AP42"/>
  <c r="AO42"/>
  <c r="AM42"/>
  <c r="AL42"/>
  <c r="AJ42"/>
  <c r="AI42"/>
  <c r="AG42"/>
  <c r="AF42"/>
  <c r="AD42"/>
  <c r="AC42"/>
  <c r="AA42"/>
  <c r="AB42" s="1"/>
  <c r="Z42"/>
  <c r="X42"/>
  <c r="W42"/>
  <c r="U42"/>
  <c r="T42"/>
  <c r="R42"/>
  <c r="Q42"/>
  <c r="O42"/>
  <c r="N42"/>
  <c r="L42"/>
  <c r="K42"/>
  <c r="I42"/>
  <c r="H42"/>
  <c r="F42"/>
  <c r="F40"/>
  <c r="E40"/>
  <c r="AJ39"/>
  <c r="AJ37" s="1"/>
  <c r="E39"/>
  <c r="AP37"/>
  <c r="AO37"/>
  <c r="AM37"/>
  <c r="AL37"/>
  <c r="AI37"/>
  <c r="AG37"/>
  <c r="AF37"/>
  <c r="AD37"/>
  <c r="AC37"/>
  <c r="AA37"/>
  <c r="Z37"/>
  <c r="X37"/>
  <c r="W37"/>
  <c r="U37"/>
  <c r="T37"/>
  <c r="R37"/>
  <c r="Q37"/>
  <c r="O37"/>
  <c r="N37"/>
  <c r="L37"/>
  <c r="K37"/>
  <c r="I37"/>
  <c r="H37"/>
  <c r="F35"/>
  <c r="E35"/>
  <c r="F34"/>
  <c r="E34"/>
  <c r="AJ33"/>
  <c r="AJ31" s="1"/>
  <c r="E33"/>
  <c r="AP31"/>
  <c r="AO31"/>
  <c r="AM31"/>
  <c r="AL31"/>
  <c r="AL14" s="1"/>
  <c r="AI31"/>
  <c r="AG31"/>
  <c r="AF31"/>
  <c r="AD31"/>
  <c r="AC31"/>
  <c r="AA31"/>
  <c r="Z31"/>
  <c r="X31"/>
  <c r="W31"/>
  <c r="U31"/>
  <c r="T31"/>
  <c r="R31"/>
  <c r="Q31"/>
  <c r="O31"/>
  <c r="N31"/>
  <c r="L31"/>
  <c r="K31"/>
  <c r="I31"/>
  <c r="H31"/>
  <c r="E31"/>
  <c r="W29"/>
  <c r="J29"/>
  <c r="H29"/>
  <c r="F29"/>
  <c r="E29"/>
  <c r="AH28"/>
  <c r="Z28"/>
  <c r="AB28" s="1"/>
  <c r="S28"/>
  <c r="F28"/>
  <c r="AM27"/>
  <c r="AM16" s="1"/>
  <c r="AM150" s="1"/>
  <c r="AL27"/>
  <c r="AJ27"/>
  <c r="AI27"/>
  <c r="AG27"/>
  <c r="AG16" s="1"/>
  <c r="AG150" s="1"/>
  <c r="AF27"/>
  <c r="AD27"/>
  <c r="AC27"/>
  <c r="AA27"/>
  <c r="AA16" s="1"/>
  <c r="AA150" s="1"/>
  <c r="Z27"/>
  <c r="X27"/>
  <c r="W27"/>
  <c r="U27"/>
  <c r="U16" s="1"/>
  <c r="U150" s="1"/>
  <c r="T27"/>
  <c r="R27"/>
  <c r="Q27"/>
  <c r="O27"/>
  <c r="O16" s="1"/>
  <c r="O150" s="1"/>
  <c r="N27"/>
  <c r="L27"/>
  <c r="K27"/>
  <c r="I27"/>
  <c r="I16" s="1"/>
  <c r="I150" s="1"/>
  <c r="H27"/>
  <c r="F26"/>
  <c r="F15" s="1"/>
  <c r="F149" s="1"/>
  <c r="E26"/>
  <c r="AP25"/>
  <c r="AP14" s="1"/>
  <c r="AO25"/>
  <c r="AM25"/>
  <c r="AM14" s="1"/>
  <c r="AL25"/>
  <c r="AJ25"/>
  <c r="AI25"/>
  <c r="AG25"/>
  <c r="AG14" s="1"/>
  <c r="AF25"/>
  <c r="AD25"/>
  <c r="AD14" s="1"/>
  <c r="AC25"/>
  <c r="AA25"/>
  <c r="AA14" s="1"/>
  <c r="X25"/>
  <c r="X14" s="1"/>
  <c r="W25"/>
  <c r="U25"/>
  <c r="U14" s="1"/>
  <c r="T25"/>
  <c r="R25"/>
  <c r="R14" s="1"/>
  <c r="S14" s="1"/>
  <c r="Q25"/>
  <c r="O25"/>
  <c r="O14" s="1"/>
  <c r="N25"/>
  <c r="L25"/>
  <c r="K25"/>
  <c r="I25"/>
  <c r="I14" s="1"/>
  <c r="H25"/>
  <c r="AM23"/>
  <c r="AL23"/>
  <c r="AJ23"/>
  <c r="AI23"/>
  <c r="AI17" s="1"/>
  <c r="AG23"/>
  <c r="AF23"/>
  <c r="AD23"/>
  <c r="AC23"/>
  <c r="AA23"/>
  <c r="Z23"/>
  <c r="Z17" s="1"/>
  <c r="Z128" s="1"/>
  <c r="Z125" s="1"/>
  <c r="X23"/>
  <c r="W23"/>
  <c r="U23"/>
  <c r="T23"/>
  <c r="T17" s="1"/>
  <c r="R23"/>
  <c r="Q23"/>
  <c r="O23"/>
  <c r="N23"/>
  <c r="N17" s="1"/>
  <c r="L23"/>
  <c r="K23"/>
  <c r="K17" s="1"/>
  <c r="I23"/>
  <c r="H23"/>
  <c r="H17" s="1"/>
  <c r="F23"/>
  <c r="E23"/>
  <c r="AP22"/>
  <c r="AO22"/>
  <c r="AO16" s="1"/>
  <c r="AO150" s="1"/>
  <c r="AM22"/>
  <c r="AL22"/>
  <c r="AJ22"/>
  <c r="AI22"/>
  <c r="AI16" s="1"/>
  <c r="AI150" s="1"/>
  <c r="AG22"/>
  <c r="AF22"/>
  <c r="AD22"/>
  <c r="AC22"/>
  <c r="AC16" s="1"/>
  <c r="AC150" s="1"/>
  <c r="AA22"/>
  <c r="Z22"/>
  <c r="X22"/>
  <c r="W22"/>
  <c r="W16" s="1"/>
  <c r="W150" s="1"/>
  <c r="U22"/>
  <c r="T22"/>
  <c r="R22"/>
  <c r="Q22"/>
  <c r="Q16" s="1"/>
  <c r="Q150" s="1"/>
  <c r="O22"/>
  <c r="N22"/>
  <c r="L22"/>
  <c r="K22"/>
  <c r="K16" s="1"/>
  <c r="K150" s="1"/>
  <c r="I22"/>
  <c r="H22"/>
  <c r="F22"/>
  <c r="E22"/>
  <c r="AP20"/>
  <c r="AO20"/>
  <c r="AO14" s="1"/>
  <c r="I20"/>
  <c r="H20"/>
  <c r="F20"/>
  <c r="E20"/>
  <c r="AP19"/>
  <c r="AP129" s="1"/>
  <c r="AO19"/>
  <c r="AN19"/>
  <c r="AN129" s="1"/>
  <c r="AM19"/>
  <c r="AL19"/>
  <c r="AL129" s="1"/>
  <c r="AK19"/>
  <c r="AJ19"/>
  <c r="AJ129" s="1"/>
  <c r="AI19"/>
  <c r="AH19"/>
  <c r="AH129" s="1"/>
  <c r="AG19"/>
  <c r="AF19"/>
  <c r="AF129" s="1"/>
  <c r="AE19"/>
  <c r="AD19"/>
  <c r="AD129" s="1"/>
  <c r="AC19"/>
  <c r="AB19"/>
  <c r="AB129" s="1"/>
  <c r="AA19"/>
  <c r="Z19"/>
  <c r="Z129" s="1"/>
  <c r="X19"/>
  <c r="X129" s="1"/>
  <c r="W19"/>
  <c r="U19"/>
  <c r="T19"/>
  <c r="T129" s="1"/>
  <c r="R19"/>
  <c r="R129" s="1"/>
  <c r="Q19"/>
  <c r="O19"/>
  <c r="O129" s="1"/>
  <c r="N19"/>
  <c r="L19"/>
  <c r="L129" s="1"/>
  <c r="K19"/>
  <c r="I19"/>
  <c r="I129" s="1"/>
  <c r="H19"/>
  <c r="E19"/>
  <c r="AP18"/>
  <c r="AO18"/>
  <c r="AJ18"/>
  <c r="AI18"/>
  <c r="AD18"/>
  <c r="AC18"/>
  <c r="X18"/>
  <c r="W18"/>
  <c r="U18"/>
  <c r="T18"/>
  <c r="R18"/>
  <c r="Q18"/>
  <c r="O18"/>
  <c r="N18"/>
  <c r="L18"/>
  <c r="K18"/>
  <c r="I18"/>
  <c r="H18"/>
  <c r="AQ17"/>
  <c r="AP17"/>
  <c r="AO17"/>
  <c r="AN17"/>
  <c r="AM17"/>
  <c r="AM151" s="1"/>
  <c r="AL17"/>
  <c r="AL128" s="1"/>
  <c r="AL125" s="1"/>
  <c r="AK17"/>
  <c r="AJ17"/>
  <c r="AJ151" s="1"/>
  <c r="AG17"/>
  <c r="AG151" s="1"/>
  <c r="AF17"/>
  <c r="AF128" s="1"/>
  <c r="AF125" s="1"/>
  <c r="AD17"/>
  <c r="AD151" s="1"/>
  <c r="AC17"/>
  <c r="AA17"/>
  <c r="AA151" s="1"/>
  <c r="Y17"/>
  <c r="X17"/>
  <c r="X151" s="1"/>
  <c r="W17"/>
  <c r="V17"/>
  <c r="U17"/>
  <c r="U151" s="1"/>
  <c r="R17"/>
  <c r="R151" s="1"/>
  <c r="Q17"/>
  <c r="P17"/>
  <c r="O17"/>
  <c r="O151" s="1"/>
  <c r="M17"/>
  <c r="L17"/>
  <c r="L151" s="1"/>
  <c r="J17"/>
  <c r="J151" s="1"/>
  <c r="I17"/>
  <c r="I151" s="1"/>
  <c r="AQ16"/>
  <c r="AQ150" s="1"/>
  <c r="AP16"/>
  <c r="AP150" s="1"/>
  <c r="AN16"/>
  <c r="AN150" s="1"/>
  <c r="AL16"/>
  <c r="AL150" s="1"/>
  <c r="AK16"/>
  <c r="AK150" s="1"/>
  <c r="AJ16"/>
  <c r="AJ150" s="1"/>
  <c r="AH16"/>
  <c r="AH150" s="1"/>
  <c r="AF16"/>
  <c r="AF150" s="1"/>
  <c r="AE16"/>
  <c r="AE150" s="1"/>
  <c r="AD16"/>
  <c r="AD150" s="1"/>
  <c r="AB16"/>
  <c r="AB150" s="1"/>
  <c r="Z16"/>
  <c r="Z150" s="1"/>
  <c r="Y16"/>
  <c r="Y150" s="1"/>
  <c r="X16"/>
  <c r="X150" s="1"/>
  <c r="V16"/>
  <c r="V150" s="1"/>
  <c r="T16"/>
  <c r="T150" s="1"/>
  <c r="S16"/>
  <c r="S150" s="1"/>
  <c r="R16"/>
  <c r="R150" s="1"/>
  <c r="P16"/>
  <c r="P150" s="1"/>
  <c r="N16"/>
  <c r="N150" s="1"/>
  <c r="M16"/>
  <c r="M150" s="1"/>
  <c r="L16"/>
  <c r="L150" s="1"/>
  <c r="J16"/>
  <c r="J150" s="1"/>
  <c r="H16"/>
  <c r="H150" s="1"/>
  <c r="G16"/>
  <c r="G150" s="1"/>
  <c r="AQ15"/>
  <c r="AQ149" s="1"/>
  <c r="AP15"/>
  <c r="AP149" s="1"/>
  <c r="AO15"/>
  <c r="AO149" s="1"/>
  <c r="AN15"/>
  <c r="AN149" s="1"/>
  <c r="AM15"/>
  <c r="AM149" s="1"/>
  <c r="AL15"/>
  <c r="AL149" s="1"/>
  <c r="AK15"/>
  <c r="AK149" s="1"/>
  <c r="AJ15"/>
  <c r="AJ149" s="1"/>
  <c r="AI15"/>
  <c r="AI149" s="1"/>
  <c r="AH15"/>
  <c r="AH149" s="1"/>
  <c r="AG15"/>
  <c r="AG149" s="1"/>
  <c r="AF15"/>
  <c r="AF149" s="1"/>
  <c r="AE15"/>
  <c r="AE149" s="1"/>
  <c r="AD15"/>
  <c r="AD149" s="1"/>
  <c r="AC15"/>
  <c r="AC149" s="1"/>
  <c r="AB15"/>
  <c r="AB149" s="1"/>
  <c r="AA15"/>
  <c r="AA149" s="1"/>
  <c r="Z15"/>
  <c r="Z149" s="1"/>
  <c r="Y15"/>
  <c r="Y149" s="1"/>
  <c r="X15"/>
  <c r="X149" s="1"/>
  <c r="W15"/>
  <c r="W149" s="1"/>
  <c r="V15"/>
  <c r="V149" s="1"/>
  <c r="U15"/>
  <c r="U149" s="1"/>
  <c r="T15"/>
  <c r="T149" s="1"/>
  <c r="S15"/>
  <c r="S149" s="1"/>
  <c r="R15"/>
  <c r="R149" s="1"/>
  <c r="Q15"/>
  <c r="Q149" s="1"/>
  <c r="P15"/>
  <c r="P149" s="1"/>
  <c r="O15"/>
  <c r="O149" s="1"/>
  <c r="N15"/>
  <c r="N149" s="1"/>
  <c r="M15"/>
  <c r="M149" s="1"/>
  <c r="L15"/>
  <c r="L149" s="1"/>
  <c r="K15"/>
  <c r="K149" s="1"/>
  <c r="J15"/>
  <c r="J149" s="1"/>
  <c r="I15"/>
  <c r="I149" s="1"/>
  <c r="H15"/>
  <c r="H149" s="1"/>
  <c r="G15"/>
  <c r="G149" s="1"/>
  <c r="E15"/>
  <c r="AQ14"/>
  <c r="AN14"/>
  <c r="AK14"/>
  <c r="AI14"/>
  <c r="AH14"/>
  <c r="AF14"/>
  <c r="AE14"/>
  <c r="AC14"/>
  <c r="Y14"/>
  <c r="W14"/>
  <c r="V14"/>
  <c r="T14"/>
  <c r="Q14"/>
  <c r="P14"/>
  <c r="N14"/>
  <c r="M14"/>
  <c r="L14"/>
  <c r="K14"/>
  <c r="J14"/>
  <c r="J148" s="1"/>
  <c r="H14"/>
  <c r="AQ3"/>
  <c r="AQ7" s="1"/>
  <c r="AN141" l="1"/>
  <c r="Z143"/>
  <c r="P146"/>
  <c r="V146"/>
  <c r="AE146"/>
  <c r="AE143" s="1"/>
  <c r="G28"/>
  <c r="AJ14"/>
  <c r="F31"/>
  <c r="I80"/>
  <c r="R80"/>
  <c r="AD80"/>
  <c r="AQ48"/>
  <c r="I81"/>
  <c r="O81"/>
  <c r="U81"/>
  <c r="U120" s="1"/>
  <c r="AA81"/>
  <c r="AA120" s="1"/>
  <c r="AG81"/>
  <c r="AG120" s="1"/>
  <c r="AM81"/>
  <c r="AM120" s="1"/>
  <c r="L82"/>
  <c r="R82"/>
  <c r="X82"/>
  <c r="AD82"/>
  <c r="AJ82"/>
  <c r="AP82"/>
  <c r="AJ83"/>
  <c r="AP83"/>
  <c r="H48"/>
  <c r="K48"/>
  <c r="Q48"/>
  <c r="W48"/>
  <c r="N80"/>
  <c r="T80"/>
  <c r="AF80"/>
  <c r="AI80"/>
  <c r="M91"/>
  <c r="Y91"/>
  <c r="AK91"/>
  <c r="N100"/>
  <c r="P100" s="1"/>
  <c r="Z100"/>
  <c r="AB100" s="1"/>
  <c r="M113"/>
  <c r="S113"/>
  <c r="AE113"/>
  <c r="AK113"/>
  <c r="AF116"/>
  <c r="AH116" s="1"/>
  <c r="Z25"/>
  <c r="Z14" s="1"/>
  <c r="AB14" s="1"/>
  <c r="E28"/>
  <c r="G29"/>
  <c r="F33"/>
  <c r="F39"/>
  <c r="F37" s="1"/>
  <c r="E37"/>
  <c r="AH42"/>
  <c r="L80"/>
  <c r="O80"/>
  <c r="P80" s="1"/>
  <c r="X80"/>
  <c r="AA80"/>
  <c r="AK48"/>
  <c r="E50"/>
  <c r="E82" s="1"/>
  <c r="F51"/>
  <c r="I83"/>
  <c r="L83"/>
  <c r="P51"/>
  <c r="R83"/>
  <c r="V51"/>
  <c r="X83"/>
  <c r="AF83"/>
  <c r="AL83"/>
  <c r="G53"/>
  <c r="AP84"/>
  <c r="AP124" s="1"/>
  <c r="AP135" s="1"/>
  <c r="M54"/>
  <c r="S54"/>
  <c r="Y54"/>
  <c r="Y148" s="1"/>
  <c r="AE54"/>
  <c r="AE148" s="1"/>
  <c r="AQ54"/>
  <c r="F150"/>
  <c r="F59"/>
  <c r="AG48"/>
  <c r="AM48"/>
  <c r="AN48" s="1"/>
  <c r="G68"/>
  <c r="I97"/>
  <c r="O97"/>
  <c r="U97"/>
  <c r="AA97"/>
  <c r="AG97"/>
  <c r="AM97"/>
  <c r="AN97" s="1"/>
  <c r="H91"/>
  <c r="J91" s="1"/>
  <c r="K91"/>
  <c r="K97" s="1"/>
  <c r="N91"/>
  <c r="P91" s="1"/>
  <c r="Q91"/>
  <c r="Q97" s="1"/>
  <c r="T91"/>
  <c r="V91" s="1"/>
  <c r="W91"/>
  <c r="W97" s="1"/>
  <c r="Z91"/>
  <c r="AB91" s="1"/>
  <c r="AC91"/>
  <c r="AC97" s="1"/>
  <c r="AF91"/>
  <c r="AH91" s="1"/>
  <c r="AI91"/>
  <c r="AI97" s="1"/>
  <c r="AN91"/>
  <c r="J94"/>
  <c r="M94"/>
  <c r="P94"/>
  <c r="S94"/>
  <c r="V94"/>
  <c r="Y94"/>
  <c r="AB94"/>
  <c r="AE94"/>
  <c r="AH94"/>
  <c r="AK94"/>
  <c r="H100"/>
  <c r="J100" s="1"/>
  <c r="T100"/>
  <c r="V100" s="1"/>
  <c r="AF100"/>
  <c r="AH100" s="1"/>
  <c r="G101"/>
  <c r="M107"/>
  <c r="S107"/>
  <c r="W107"/>
  <c r="Y107" s="1"/>
  <c r="AE107"/>
  <c r="AF107"/>
  <c r="AH107" s="1"/>
  <c r="AK107"/>
  <c r="AO107"/>
  <c r="AO143" s="1"/>
  <c r="E110"/>
  <c r="Y110"/>
  <c r="AH110"/>
  <c r="AQ110"/>
  <c r="AQ146" s="1"/>
  <c r="G111"/>
  <c r="N113"/>
  <c r="P113" s="1"/>
  <c r="T113"/>
  <c r="V113" s="1"/>
  <c r="Z113"/>
  <c r="AF113"/>
  <c r="AL113"/>
  <c r="P116"/>
  <c r="V116"/>
  <c r="G117"/>
  <c r="S143"/>
  <c r="AB143"/>
  <c r="AN138"/>
  <c r="H151"/>
  <c r="H128"/>
  <c r="H125" s="1"/>
  <c r="N151"/>
  <c r="N128"/>
  <c r="N125" s="1"/>
  <c r="T151"/>
  <c r="T128"/>
  <c r="T125" s="1"/>
  <c r="AI128"/>
  <c r="AI125" s="1"/>
  <c r="AI151"/>
  <c r="R132"/>
  <c r="U132"/>
  <c r="X132"/>
  <c r="AA132"/>
  <c r="AD132"/>
  <c r="AG132"/>
  <c r="AJ132"/>
  <c r="AM132"/>
  <c r="U80"/>
  <c r="V80" s="1"/>
  <c r="F81"/>
  <c r="I82"/>
  <c r="O82"/>
  <c r="U82"/>
  <c r="AA82"/>
  <c r="AG82"/>
  <c r="AM82"/>
  <c r="N83"/>
  <c r="T83"/>
  <c r="H80"/>
  <c r="K80"/>
  <c r="M80" s="1"/>
  <c r="Q80"/>
  <c r="S80" s="1"/>
  <c r="W80"/>
  <c r="AH48"/>
  <c r="AG80"/>
  <c r="AH80" s="1"/>
  <c r="AM80"/>
  <c r="Y80"/>
  <c r="AO80"/>
  <c r="Q151"/>
  <c r="Q128"/>
  <c r="Q125" s="1"/>
  <c r="W151"/>
  <c r="W128"/>
  <c r="W125" s="1"/>
  <c r="AC151"/>
  <c r="AC128"/>
  <c r="AC125" s="1"/>
  <c r="K129"/>
  <c r="K84"/>
  <c r="K124" s="1"/>
  <c r="AC129"/>
  <c r="AC84"/>
  <c r="AC124" s="1"/>
  <c r="AG129"/>
  <c r="AG84"/>
  <c r="AG124" s="1"/>
  <c r="AK129"/>
  <c r="AK84"/>
  <c r="AK124" s="1"/>
  <c r="AO129"/>
  <c r="AO84"/>
  <c r="AO124" s="1"/>
  <c r="AO128"/>
  <c r="AO125" s="1"/>
  <c r="AO151"/>
  <c r="H129"/>
  <c r="H84"/>
  <c r="Q129"/>
  <c r="Q84"/>
  <c r="Q124" s="1"/>
  <c r="W129"/>
  <c r="W84"/>
  <c r="W124" s="1"/>
  <c r="F153"/>
  <c r="G155"/>
  <c r="F97"/>
  <c r="R97"/>
  <c r="S86"/>
  <c r="AD97"/>
  <c r="AE86"/>
  <c r="AP97"/>
  <c r="AQ86"/>
  <c r="S17"/>
  <c r="AH17"/>
  <c r="AH151" s="1"/>
  <c r="F17"/>
  <c r="S151"/>
  <c r="AB17"/>
  <c r="AB151" s="1"/>
  <c r="F19"/>
  <c r="G19" s="1"/>
  <c r="J19"/>
  <c r="J129" s="1"/>
  <c r="F25"/>
  <c r="F48"/>
  <c r="M48"/>
  <c r="S48"/>
  <c r="Y48"/>
  <c r="AC48"/>
  <c r="AC80" s="1"/>
  <c r="AE80" s="1"/>
  <c r="Z51"/>
  <c r="Z83" s="1"/>
  <c r="H148"/>
  <c r="K148"/>
  <c r="O148"/>
  <c r="Q148"/>
  <c r="U148"/>
  <c r="W148"/>
  <c r="AA148"/>
  <c r="AC148"/>
  <c r="AG148"/>
  <c r="AI148"/>
  <c r="AK54"/>
  <c r="AK148" s="1"/>
  <c r="AM148"/>
  <c r="AO148"/>
  <c r="F151"/>
  <c r="Y151"/>
  <c r="AF151"/>
  <c r="AL151"/>
  <c r="AN151" s="1"/>
  <c r="AP151"/>
  <c r="AQ151" s="1"/>
  <c r="AQ59"/>
  <c r="E62"/>
  <c r="E156" s="1"/>
  <c r="G62"/>
  <c r="AE62"/>
  <c r="AE156" s="1"/>
  <c r="AE153" s="1"/>
  <c r="F83"/>
  <c r="I84"/>
  <c r="O84"/>
  <c r="O124" s="1"/>
  <c r="AB84"/>
  <c r="AB124" s="1"/>
  <c r="AB135" s="1"/>
  <c r="AF84"/>
  <c r="AF124" s="1"/>
  <c r="AJ84"/>
  <c r="AJ124" s="1"/>
  <c r="AN84"/>
  <c r="AN124" s="1"/>
  <c r="AN135" s="1"/>
  <c r="P86"/>
  <c r="AB86"/>
  <c r="AN86"/>
  <c r="AI120"/>
  <c r="G100"/>
  <c r="AP122"/>
  <c r="F121"/>
  <c r="AB113"/>
  <c r="AH113"/>
  <c r="AN113"/>
  <c r="I122"/>
  <c r="L122"/>
  <c r="R122"/>
  <c r="K151"/>
  <c r="M151" s="1"/>
  <c r="K128"/>
  <c r="K125" s="1"/>
  <c r="N129"/>
  <c r="N84"/>
  <c r="N124" s="1"/>
  <c r="U129"/>
  <c r="U84"/>
  <c r="U124" s="1"/>
  <c r="AA129"/>
  <c r="AA84"/>
  <c r="AA124" s="1"/>
  <c r="AE129"/>
  <c r="AE84"/>
  <c r="AE124" s="1"/>
  <c r="AI129"/>
  <c r="AI84"/>
  <c r="AI124" s="1"/>
  <c r="AM129"/>
  <c r="AM84"/>
  <c r="AM124" s="1"/>
  <c r="L97"/>
  <c r="M86"/>
  <c r="X97"/>
  <c r="Y86"/>
  <c r="AJ97"/>
  <c r="AK86"/>
  <c r="E99"/>
  <c r="E121" s="1"/>
  <c r="E133" s="1"/>
  <c r="E86"/>
  <c r="E97" s="1"/>
  <c r="P19"/>
  <c r="P129" s="1"/>
  <c r="AJ80"/>
  <c r="AK80" s="1"/>
  <c r="AP80"/>
  <c r="AQ80" s="1"/>
  <c r="E81"/>
  <c r="E120" s="1"/>
  <c r="H81"/>
  <c r="H120" s="1"/>
  <c r="K81"/>
  <c r="K120" s="1"/>
  <c r="N81"/>
  <c r="N120" s="1"/>
  <c r="Q81"/>
  <c r="Q120" s="1"/>
  <c r="T81"/>
  <c r="T120" s="1"/>
  <c r="W81"/>
  <c r="W120" s="1"/>
  <c r="Z81"/>
  <c r="AC81"/>
  <c r="AC120" s="1"/>
  <c r="AF81"/>
  <c r="AF120" s="1"/>
  <c r="AI81"/>
  <c r="AL81"/>
  <c r="AO81"/>
  <c r="AO120" s="1"/>
  <c r="H82"/>
  <c r="H121" s="1"/>
  <c r="H133" s="1"/>
  <c r="K82"/>
  <c r="K121" s="1"/>
  <c r="K133" s="1"/>
  <c r="N82"/>
  <c r="N121" s="1"/>
  <c r="N133" s="1"/>
  <c r="Q82"/>
  <c r="Q121" s="1"/>
  <c r="Q133" s="1"/>
  <c r="T82"/>
  <c r="T121" s="1"/>
  <c r="T133" s="1"/>
  <c r="W82"/>
  <c r="W121" s="1"/>
  <c r="W133" s="1"/>
  <c r="Z82"/>
  <c r="Z121" s="1"/>
  <c r="Z133" s="1"/>
  <c r="AC82"/>
  <c r="AC121" s="1"/>
  <c r="AC133" s="1"/>
  <c r="AF82"/>
  <c r="AF121" s="1"/>
  <c r="AF133" s="1"/>
  <c r="AI82"/>
  <c r="AI121" s="1"/>
  <c r="AI133" s="1"/>
  <c r="AL82"/>
  <c r="AL121" s="1"/>
  <c r="AL133" s="1"/>
  <c r="AL145" s="1"/>
  <c r="AO82"/>
  <c r="AO121" s="1"/>
  <c r="AO133" s="1"/>
  <c r="AQ50"/>
  <c r="H83"/>
  <c r="K83"/>
  <c r="M83" s="1"/>
  <c r="M51"/>
  <c r="O83"/>
  <c r="P83" s="1"/>
  <c r="Q83"/>
  <c r="S83" s="1"/>
  <c r="S51"/>
  <c r="U83"/>
  <c r="U122" s="1"/>
  <c r="W83"/>
  <c r="Y83" s="1"/>
  <c r="Y51"/>
  <c r="AA83"/>
  <c r="AB83" s="1"/>
  <c r="AC83"/>
  <c r="AE83" s="1"/>
  <c r="AE51"/>
  <c r="AG83"/>
  <c r="AH83" s="1"/>
  <c r="AI83"/>
  <c r="AK83" s="1"/>
  <c r="AK51"/>
  <c r="AM83"/>
  <c r="AN83" s="1"/>
  <c r="AO83"/>
  <c r="AQ83" s="1"/>
  <c r="AQ51"/>
  <c r="I148"/>
  <c r="L148"/>
  <c r="M148" s="1"/>
  <c r="N148"/>
  <c r="P54"/>
  <c r="R148"/>
  <c r="T148"/>
  <c r="V54"/>
  <c r="V148" s="1"/>
  <c r="X148"/>
  <c r="Z148"/>
  <c r="AB54"/>
  <c r="AD148"/>
  <c r="AF148"/>
  <c r="AH54"/>
  <c r="AH148" s="1"/>
  <c r="AJ148"/>
  <c r="AL148"/>
  <c r="AN54"/>
  <c r="AP148"/>
  <c r="AQ148" s="1"/>
  <c r="G57"/>
  <c r="P151"/>
  <c r="V151"/>
  <c r="Z151"/>
  <c r="AK151"/>
  <c r="E153"/>
  <c r="G61"/>
  <c r="G156"/>
  <c r="AL80"/>
  <c r="AN70"/>
  <c r="G73"/>
  <c r="L84"/>
  <c r="L124" s="1"/>
  <c r="R84"/>
  <c r="R124" s="1"/>
  <c r="T84"/>
  <c r="T124" s="1"/>
  <c r="T135" s="1"/>
  <c r="X84"/>
  <c r="X124" s="1"/>
  <c r="Z84"/>
  <c r="Z124" s="1"/>
  <c r="AD84"/>
  <c r="AD124" s="1"/>
  <c r="AH84"/>
  <c r="AH124" s="1"/>
  <c r="AH135" s="1"/>
  <c r="AL84"/>
  <c r="AL124" s="1"/>
  <c r="J86"/>
  <c r="V86"/>
  <c r="AH86"/>
  <c r="G89"/>
  <c r="F120"/>
  <c r="I120"/>
  <c r="L120"/>
  <c r="O120"/>
  <c r="Z120"/>
  <c r="AL120"/>
  <c r="I121"/>
  <c r="I133" s="1"/>
  <c r="L121"/>
  <c r="L133" s="1"/>
  <c r="O121"/>
  <c r="O133" s="1"/>
  <c r="R121"/>
  <c r="R133" s="1"/>
  <c r="R145" s="1"/>
  <c r="U121"/>
  <c r="U133" s="1"/>
  <c r="U145" s="1"/>
  <c r="X121"/>
  <c r="X133" s="1"/>
  <c r="X145" s="1"/>
  <c r="X143" s="1"/>
  <c r="Y143" s="1"/>
  <c r="AA121"/>
  <c r="AA133" s="1"/>
  <c r="AA145" s="1"/>
  <c r="AA143" s="1"/>
  <c r="AD121"/>
  <c r="AD133" s="1"/>
  <c r="AD145" s="1"/>
  <c r="AD143" s="1"/>
  <c r="AG121"/>
  <c r="AG133" s="1"/>
  <c r="AG145" s="1"/>
  <c r="AG143" s="1"/>
  <c r="AJ121"/>
  <c r="AJ133" s="1"/>
  <c r="AJ145" s="1"/>
  <c r="AJ143" s="1"/>
  <c r="AM121"/>
  <c r="AM133" s="1"/>
  <c r="AM145" s="1"/>
  <c r="AM143" s="1"/>
  <c r="AP121"/>
  <c r="AA122"/>
  <c r="H122"/>
  <c r="H134" s="1"/>
  <c r="X122"/>
  <c r="AD122"/>
  <c r="AJ122"/>
  <c r="E141"/>
  <c r="E138" s="1"/>
  <c r="G138" s="1"/>
  <c r="H138"/>
  <c r="J138" s="1"/>
  <c r="P141"/>
  <c r="N138"/>
  <c r="V141"/>
  <c r="T138"/>
  <c r="AB141"/>
  <c r="AB138" s="1"/>
  <c r="Z138"/>
  <c r="AF143"/>
  <c r="AH146"/>
  <c r="AH143" s="1"/>
  <c r="AO91"/>
  <c r="AQ91" s="1"/>
  <c r="AQ94"/>
  <c r="K100"/>
  <c r="K122" s="1"/>
  <c r="K134" s="1"/>
  <c r="Q100"/>
  <c r="Q122" s="1"/>
  <c r="Q134" s="1"/>
  <c r="W100"/>
  <c r="Y100" s="1"/>
  <c r="AC100"/>
  <c r="AC122" s="1"/>
  <c r="AC134" s="1"/>
  <c r="AI100"/>
  <c r="AI122" s="1"/>
  <c r="AI134" s="1"/>
  <c r="AO100"/>
  <c r="AQ100"/>
  <c r="F107"/>
  <c r="G110"/>
  <c r="AP113"/>
  <c r="F115"/>
  <c r="F113" s="1"/>
  <c r="AP115"/>
  <c r="M116"/>
  <c r="S116"/>
  <c r="W116"/>
  <c r="AE116"/>
  <c r="AK116"/>
  <c r="AO116"/>
  <c r="AQ116" s="1"/>
  <c r="N122"/>
  <c r="N134" s="1"/>
  <c r="T122"/>
  <c r="T134" s="1"/>
  <c r="Z122"/>
  <c r="Z134" s="1"/>
  <c r="AF122"/>
  <c r="AF134" s="1"/>
  <c r="AL122"/>
  <c r="AL134" s="1"/>
  <c r="P138"/>
  <c r="V138"/>
  <c r="M141"/>
  <c r="S141"/>
  <c r="Y141"/>
  <c r="AE141"/>
  <c r="AE138" s="1"/>
  <c r="AK141"/>
  <c r="AK138" s="1"/>
  <c r="E146"/>
  <c r="G146" s="1"/>
  <c r="Y146"/>
  <c r="AQ107"/>
  <c r="AQ143" s="1"/>
  <c r="AP119"/>
  <c r="AP138"/>
  <c r="AQ138" s="1"/>
  <c r="M138"/>
  <c r="S138"/>
  <c r="Y138"/>
  <c r="J141"/>
  <c r="AH141"/>
  <c r="AH138" s="1"/>
  <c r="AQ141"/>
  <c r="E25" l="1"/>
  <c r="E14" s="1"/>
  <c r="E17"/>
  <c r="AM122"/>
  <c r="AN122" s="1"/>
  <c r="O122"/>
  <c r="AG122"/>
  <c r="AN148"/>
  <c r="G86"/>
  <c r="AK135"/>
  <c r="K135"/>
  <c r="AE91"/>
  <c r="S91"/>
  <c r="Z80"/>
  <c r="E116"/>
  <c r="E107"/>
  <c r="G107" s="1"/>
  <c r="AB148"/>
  <c r="AK97"/>
  <c r="Y97"/>
  <c r="M97"/>
  <c r="F129"/>
  <c r="AE97"/>
  <c r="S97"/>
  <c r="AQ82"/>
  <c r="AB80"/>
  <c r="AF97"/>
  <c r="AH97" s="1"/>
  <c r="Z97"/>
  <c r="AB97" s="1"/>
  <c r="T97"/>
  <c r="V97" s="1"/>
  <c r="N97"/>
  <c r="P97" s="1"/>
  <c r="H97"/>
  <c r="J97" s="1"/>
  <c r="AO132"/>
  <c r="AC132"/>
  <c r="AC131" s="1"/>
  <c r="AC119"/>
  <c r="Q132"/>
  <c r="Q131" s="1"/>
  <c r="Q119"/>
  <c r="K132"/>
  <c r="K131" s="1"/>
  <c r="K119"/>
  <c r="E132"/>
  <c r="Q135"/>
  <c r="Q136"/>
  <c r="AL143"/>
  <c r="E145"/>
  <c r="E143" s="1"/>
  <c r="G143" s="1"/>
  <c r="AF132"/>
  <c r="AF131" s="1"/>
  <c r="AF119"/>
  <c r="T132"/>
  <c r="T131" s="1"/>
  <c r="T119"/>
  <c r="N132"/>
  <c r="N131" s="1"/>
  <c r="N119"/>
  <c r="H132"/>
  <c r="H131" s="1"/>
  <c r="H119"/>
  <c r="W122"/>
  <c r="W134" s="1"/>
  <c r="W113"/>
  <c r="Y113" s="1"/>
  <c r="AD134"/>
  <c r="AE134" s="1"/>
  <c r="AE122"/>
  <c r="AM134"/>
  <c r="AN134" s="1"/>
  <c r="O134"/>
  <c r="P134" s="1"/>
  <c r="P122"/>
  <c r="Z132"/>
  <c r="Z131" s="1"/>
  <c r="Z119"/>
  <c r="I132"/>
  <c r="I119"/>
  <c r="AD136"/>
  <c r="AD135"/>
  <c r="X136"/>
  <c r="X135"/>
  <c r="R134"/>
  <c r="S134" s="1"/>
  <c r="S122"/>
  <c r="I134"/>
  <c r="J134" s="1"/>
  <c r="J122"/>
  <c r="F133"/>
  <c r="G133" s="1"/>
  <c r="G121"/>
  <c r="W132"/>
  <c r="W131" s="1"/>
  <c r="AP125"/>
  <c r="AJ134"/>
  <c r="AK134" s="1"/>
  <c r="AK122"/>
  <c r="X134"/>
  <c r="L132"/>
  <c r="L119"/>
  <c r="F132"/>
  <c r="Z136"/>
  <c r="Z135"/>
  <c r="L135"/>
  <c r="M135" s="1"/>
  <c r="M124"/>
  <c r="AM136"/>
  <c r="AM135"/>
  <c r="AA135"/>
  <c r="AA136"/>
  <c r="U135"/>
  <c r="U136"/>
  <c r="U147" s="1"/>
  <c r="L134"/>
  <c r="M134" s="1"/>
  <c r="M122"/>
  <c r="AP134"/>
  <c r="AJ136"/>
  <c r="AJ135"/>
  <c r="I124"/>
  <c r="F84"/>
  <c r="G25"/>
  <c r="F14"/>
  <c r="G14" s="1"/>
  <c r="U144"/>
  <c r="U143" s="1"/>
  <c r="V143" s="1"/>
  <c r="R144"/>
  <c r="R143" s="1"/>
  <c r="AO97"/>
  <c r="G141"/>
  <c r="Y116"/>
  <c r="AK100"/>
  <c r="M100"/>
  <c r="S148"/>
  <c r="V83"/>
  <c r="AE135"/>
  <c r="N135"/>
  <c r="AE100"/>
  <c r="S100"/>
  <c r="E59"/>
  <c r="P148"/>
  <c r="AE48"/>
  <c r="AQ97"/>
  <c r="G97"/>
  <c r="G153"/>
  <c r="E129"/>
  <c r="E51"/>
  <c r="AB51"/>
  <c r="F148"/>
  <c r="AO122"/>
  <c r="AO134" s="1"/>
  <c r="AO113"/>
  <c r="AQ113" s="1"/>
  <c r="AA134"/>
  <c r="AB134" s="1"/>
  <c r="AB122"/>
  <c r="AP133"/>
  <c r="AQ121"/>
  <c r="AL132"/>
  <c r="AL131" s="1"/>
  <c r="AL119"/>
  <c r="O132"/>
  <c r="O131" s="1"/>
  <c r="P131" s="1"/>
  <c r="O119"/>
  <c r="AL135"/>
  <c r="AL136"/>
  <c r="R136"/>
  <c r="R147" s="1"/>
  <c r="R135"/>
  <c r="AG134"/>
  <c r="AH134" s="1"/>
  <c r="AH122"/>
  <c r="U134"/>
  <c r="V134" s="1"/>
  <c r="V122"/>
  <c r="AI132"/>
  <c r="AI131" s="1"/>
  <c r="AI119"/>
  <c r="AF136"/>
  <c r="AF135"/>
  <c r="O135"/>
  <c r="P135" s="1"/>
  <c r="P124"/>
  <c r="F80"/>
  <c r="F128"/>
  <c r="G17"/>
  <c r="W136"/>
  <c r="W135"/>
  <c r="H124"/>
  <c r="E84"/>
  <c r="AO136"/>
  <c r="AO135"/>
  <c r="AG135"/>
  <c r="AG136"/>
  <c r="AC136"/>
  <c r="AC135"/>
  <c r="F122"/>
  <c r="AN80"/>
  <c r="E80"/>
  <c r="AM119"/>
  <c r="AN119" s="1"/>
  <c r="AJ119"/>
  <c r="AK119" s="1"/>
  <c r="AG119"/>
  <c r="AH119" s="1"/>
  <c r="AD119"/>
  <c r="AA119"/>
  <c r="AB119" s="1"/>
  <c r="X119"/>
  <c r="U119"/>
  <c r="V119" s="1"/>
  <c r="R119"/>
  <c r="E113" l="1"/>
  <c r="G113" s="1"/>
  <c r="G116"/>
  <c r="AM131"/>
  <c r="G129"/>
  <c r="Y134"/>
  <c r="H158"/>
  <c r="E128"/>
  <c r="E125" s="1"/>
  <c r="E151"/>
  <c r="H135"/>
  <c r="E135" s="1"/>
  <c r="E124"/>
  <c r="F125"/>
  <c r="G125" s="1"/>
  <c r="G128"/>
  <c r="AQ133"/>
  <c r="AP131"/>
  <c r="E48"/>
  <c r="G48" s="1"/>
  <c r="G59"/>
  <c r="I135"/>
  <c r="J124"/>
  <c r="F124"/>
  <c r="G124" s="1"/>
  <c r="F134"/>
  <c r="G51"/>
  <c r="E83"/>
  <c r="I158"/>
  <c r="J119"/>
  <c r="AA131"/>
  <c r="AB131" s="1"/>
  <c r="AG131"/>
  <c r="AH131" s="1"/>
  <c r="AN131"/>
  <c r="AQ134"/>
  <c r="F131"/>
  <c r="L131"/>
  <c r="M131" s="1"/>
  <c r="I131"/>
  <c r="J131" s="1"/>
  <c r="AO119"/>
  <c r="AQ119" s="1"/>
  <c r="S119"/>
  <c r="AE119"/>
  <c r="G80"/>
  <c r="P119"/>
  <c r="X131"/>
  <c r="Y131" s="1"/>
  <c r="AD131"/>
  <c r="AE131" s="1"/>
  <c r="AJ131"/>
  <c r="AK131" s="1"/>
  <c r="R131"/>
  <c r="S131" s="1"/>
  <c r="U131"/>
  <c r="V131" s="1"/>
  <c r="G84"/>
  <c r="AQ122"/>
  <c r="F119"/>
  <c r="M119"/>
  <c r="Y122"/>
  <c r="W119"/>
  <c r="Q158" s="1"/>
  <c r="Z158"/>
  <c r="AO131"/>
  <c r="E148" l="1"/>
  <c r="G148" s="1"/>
  <c r="G151"/>
  <c r="E122"/>
  <c r="G83"/>
  <c r="J135"/>
  <c r="F135"/>
  <c r="G135" s="1"/>
  <c r="Y119"/>
  <c r="J158"/>
  <c r="AP142"/>
  <c r="AQ131"/>
  <c r="AI158"/>
  <c r="E158" s="1"/>
  <c r="E134" l="1"/>
  <c r="E119"/>
  <c r="G119" s="1"/>
  <c r="G122"/>
  <c r="E131" l="1"/>
  <c r="G131" s="1"/>
  <c r="G134"/>
  <c r="F8" i="33" l="1"/>
  <c r="E11"/>
  <c r="D11"/>
  <c r="F11"/>
</calcChain>
</file>

<file path=xl/sharedStrings.xml><?xml version="1.0" encoding="utf-8"?>
<sst xmlns="http://schemas.openxmlformats.org/spreadsheetml/2006/main" count="329" uniqueCount="143">
  <si>
    <t>№</t>
  </si>
  <si>
    <t>Исполнитель</t>
  </si>
  <si>
    <t xml:space="preserve">Объем финансирования, </t>
  </si>
  <si>
    <t>всего на год, тыс. руб.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</si>
  <si>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</si>
  <si>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</si>
  <si>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</si>
  <si>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</si>
  <si>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</si>
  <si>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</si>
  <si>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</si>
  <si>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</si>
  <si>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8=7/6*100</t>
  </si>
  <si>
    <t>1.</t>
  </si>
  <si>
    <t>1.1.</t>
  </si>
  <si>
    <t>1.1.1.</t>
  </si>
  <si>
    <t>Наименование  программных   мероприятий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</si>
  <si>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</si>
  <si>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</si>
  <si>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</si>
  <si>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</si>
  <si>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</si>
  <si>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</si>
  <si>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</si>
  <si>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</si>
  <si>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</si>
  <si>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</si>
  <si>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</si>
  <si>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МКУ «УКС г.Урай»</t>
  </si>
  <si>
    <t>Подпрограмма 1 "Дорожное хозяйство"</t>
  </si>
  <si>
    <t>1.2.</t>
  </si>
  <si>
    <t>1.2.1.</t>
  </si>
  <si>
    <t>местный бюджет</t>
  </si>
  <si>
    <t>2.</t>
  </si>
  <si>
    <t>итого</t>
  </si>
  <si>
    <t>1.2.2.</t>
  </si>
  <si>
    <t>МКУ «УЖКХ г.Урай»</t>
  </si>
  <si>
    <t>1.3.</t>
  </si>
  <si>
    <t>ОДХиТ</t>
  </si>
  <si>
    <t>Подпрограмма 2 "Транспорт"</t>
  </si>
  <si>
    <t>2.1.</t>
  </si>
  <si>
    <t>Бюджет ХМАО</t>
  </si>
  <si>
    <t>2.2.</t>
  </si>
  <si>
    <t>Всего</t>
  </si>
  <si>
    <t xml:space="preserve">                                                                                           </t>
  </si>
  <si>
    <t>ИТОГО по подпрограмме 2:</t>
  </si>
  <si>
    <t>ИТОГО по программе:</t>
  </si>
  <si>
    <t>ИТОГО по подпрограмме 1:</t>
  </si>
  <si>
    <t>Федеральный бюджет</t>
  </si>
  <si>
    <t>Иные источники финансирования</t>
  </si>
  <si>
    <t>Подпрограмма 3 «Формирование законопослушного поведения участников дорожного движения»</t>
  </si>
  <si>
    <t>Установка опор дорожных знаков на регулируемых перекрестках автомобильных дорог города Урай</t>
  </si>
  <si>
    <t>мероприятие  планируется  выполнить в рамках программы УЖКХ по благоустройству, по которой производился закуп опор. Приказ о внесении изменений в сводную бюджетную роспись находится на стадии согласования</t>
  </si>
  <si>
    <t>МКУ «УКС г.Урай» МКУ «УЖКХ г.Урай»</t>
  </si>
  <si>
    <t xml:space="preserve"> Таблица 1</t>
  </si>
  <si>
    <t>Содержание объекта «Объездная автомобильная дорога г.Урай» (3)</t>
  </si>
  <si>
    <t>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 (7)</t>
  </si>
  <si>
    <t>Организация транспортного обслуживания населения на городских автобусных маршрутах (7)</t>
  </si>
  <si>
    <t>ИТОГО по подпрограмме 3:</t>
  </si>
  <si>
    <t>Функционирование системы фотовидеофиксации нарушения правил дорожного движения (8)</t>
  </si>
  <si>
    <t>Инвестиции в объекты муниципальной собственности</t>
  </si>
  <si>
    <t>Прочие расходы</t>
  </si>
  <si>
    <t xml:space="preserve">Ответственный исполнитель 
(отдел дорожного хозяйства и транспорта администрации города Урай)
</t>
  </si>
  <si>
    <t xml:space="preserve">Соисполнитель 2
(МКУ «УКС г.Урай»)
</t>
  </si>
  <si>
    <t xml:space="preserve">Соисполнитель 3
(МКУ «УЖКХ  г.Урай»)
</t>
  </si>
  <si>
    <t>Реконструкция автомобильной дороги по ул. Солнечная . (1,2)</t>
  </si>
  <si>
    <t>Строительство и реконструкция  автомобильных дорог (1,2)</t>
  </si>
  <si>
    <t>1.1.3.</t>
  </si>
  <si>
    <t xml:space="preserve">Нормативно-техническое обеспечение дорожной деятельности (далее - НТО ДД).
(1,2)
</t>
  </si>
  <si>
    <t>Капитальный ремонт, ремонт  и содержание автомобильных дорог. (1,2)</t>
  </si>
  <si>
    <t xml:space="preserve">Капитальный ремонт и ремонт городских дорог г.Урай.  (1,2) 
</t>
  </si>
  <si>
    <t xml:space="preserve">Соисполнитель 1
(органы администрации города Урай: 
 управление по информационным технологиям и связи администрации города Урай)
</t>
  </si>
  <si>
    <t>1.1.4.</t>
  </si>
  <si>
    <t>Строительство дорог и проездов  в микрораионах ИЖС . (1,2)</t>
  </si>
  <si>
    <t>Реконструкция Объездной автомобильной дороги г.Урай (1, 2)</t>
  </si>
  <si>
    <t>1.2.3</t>
  </si>
  <si>
    <t xml:space="preserve">Капитальный ремонт и ремонт мостовых сооружений
</t>
  </si>
  <si>
    <t xml:space="preserve">МКУ «УКС г.Урай» </t>
  </si>
  <si>
    <t>кроме того, местный бюджет, за счёт остатков прошлых лет</t>
  </si>
  <si>
    <t>управление по информационным технологиям и связи администрации города Урай</t>
  </si>
  <si>
    <t>1.1.5.</t>
  </si>
  <si>
    <t>Строительство проезда к стационару</t>
  </si>
  <si>
    <t xml:space="preserve">В рамках данного мероприятия финансируются объекты:                                                                                                                                                                                                                           "Объездная автомобильная дорога г.Урай"  в сумме 6 480,4 тыс. руб. Средства предусмотрены на корректировку проектной документации в 4 квартале 2022 г.;                                                   </t>
  </si>
  <si>
    <t xml:space="preserve">  </t>
  </si>
  <si>
    <t>Согласовано:</t>
  </si>
  <si>
    <t xml:space="preserve">                                                                 </t>
  </si>
  <si>
    <t>Комитет по финансам  администрации города Урай</t>
  </si>
  <si>
    <t>подпись</t>
  </si>
  <si>
    <t>Исполнитель: гл. специалист ОДХиТ администрации г.Урай Попович А.В., тел.: 24-156</t>
  </si>
  <si>
    <t>Исполнитель: начальник ПЭО МКУ "УЖКХ г.Урай" Сиденко Л.А., тел.: 2-84-61</t>
  </si>
  <si>
    <t xml:space="preserve">Отвтственный исполнитель программы начальниак  ОДХиТ  В.В.Покровский       </t>
  </si>
  <si>
    <t>По плану произведена оплата за оказание услуг по обслуживанию системы видеонаблюдения "Безопасный город" и "Системы безопасность дорожного движения" и за  потребляемую оборудованием электроэнергию</t>
  </si>
  <si>
    <t xml:space="preserve">Заключены  муниципальные контракты на выполнение работ по транспортному обслуживанию населения на городских круглогодичных и сезонныхиавтобусных маршрутах №2,, №11,  №17, №5, №6, №7, №8, №9, </t>
  </si>
  <si>
    <t>заключено  Соглашенияе от 01.11.2019  №303/19 с ООО "Урайречфлот" на период с 01.11.2019 по 31.10.2022, организовано транспортное обслуживание населения и юр.лиц при переправлении через р.Конда в летний и зимний периоды</t>
  </si>
  <si>
    <t>За счет остатков средств прошлого года финансируется объект "Капитальный ремонт моста через р.Колосья" в сумме 2 116,0 тыс. руб. В январе  оплачены работы по инженерным изысканиям в сумме 762,3 тыс. руб. Заключен МК 619 на выполнение работ по подготовке проектной документации в сумме 1 353,4 тыс. руб. работы выполнены и оплачены. Заключен договор на тех.присоединение с ООО "ЮТЭК-РС"</t>
  </si>
  <si>
    <t>Исполнитель: ведущий инженер ППО МКУ "УКС г.Урай" Демакова Е.Н., тел.2-65-88, доб.448</t>
  </si>
  <si>
    <t>Заключен  договор на сумму 27 349,6 тыс. руб., в том числе: 1. На выполнение работ по ремонту  автомобильных дорог местного значения  . по ул. Узбекистанская, ул. Яковлева, проезд Кольцевой - 16 859,2 тыс.руб.; 2. На выполнение работ по ремонту автодорог мкр.Первомайский, ул.Березовая, ул.Цветочная- 179,8 тыс.руб.; 3 . На выполнение работ по ремонту автодорог ул.Береговая- 477,5 тыс. руб.; 4.На выполнение работ по ремонту автодорог ул.Весенняя, мкр.Первомайский - 189,8 тыс.руб.; 5.На  выполнение работ по отсыпке щебнем автодорог в грунтовом исполнении - 9 643,3 тыс.руб.</t>
  </si>
  <si>
    <t>На выполнение работ по ремонту дорог по ул.Ивана Шестакова, промзоны и ул. Речной был заключен муниципальный контракт № 308 от 24.09.2022г. (средства выделены РД от 21.07.2022  №78) со сроком исполнения не позднее 15 октября 2022 года. В связи с тем, что к 14.10.2022 г.  подрядчик не приступил к работам по ремонту автомобильных дорог местного значения,  , было  принято решение 15.10.2022 г. о расторжении  контракта. Так как ремонт дорог носит сезонный характер (работы выпоняются в теплое время), было нецелесообразно выходить на торги на текущий финансовый год.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декабре Подготовлен пакет документов на выполнение работ по ремонту дорог  по ул. Ивана Шестакова, проезд Речной, ремонт остановочного кармана, остановка Буровиков и размещен на электронной торговой площадке 23.12.2022, проведение аукциона (НМЦ контракта 12 456,2 тыс. руб.) будет проходить 13.01.2023, срок исполнения муниципального контракта планируется со дня заключения контракта и не позднее 30.06.2023г.</t>
  </si>
  <si>
    <t xml:space="preserve">Выполнены работы по изготовлению технических паспортов дорог мкр.Южный. </t>
  </si>
  <si>
    <t>кассовое исполнение за декабрь месяц при работе автобусных маршрутов 2,11,17 произведено в январе 2023 года по условиям контракта</t>
  </si>
  <si>
    <t xml:space="preserve">В рамках данного мероприятия финансируется объект:                                                                               "Объездная автомобильная дорога г.Урай" (содержание) в сумме 2 587,2 тыс. руб., средства на содержание дороги.  Оплата за выполненные работы произведена в сумме 2 587,2 тыс.руб.                                                                                                                                      </t>
  </si>
  <si>
    <t>переплата 4,9 тыс.руб образовалась по фактическому расходу электроэнергии</t>
  </si>
  <si>
    <t>Таблица 2</t>
  </si>
  <si>
    <t>ОТЧЕТ</t>
  </si>
  <si>
    <t>о достижении целевых показателей муниципальной программы «Развитие транспортной системы города Урай» на 2021 - 2030 годы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</si>
  <si>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</si>
  <si>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</si>
  <si>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</si>
  <si>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 &lt;2&gt;, %</t>
  </si>
  <si>
    <t>Обоснование отклонений значений целевого показателя на конец отчетного года (при наличии)</t>
  </si>
  <si>
    <t>отчетный год (план)</t>
  </si>
  <si>
    <t>отчетный год (факт)</t>
  </si>
  <si>
    <r>
      <t xml:space="preserve">Протяженность сети автомобильных дорог общего пользования с твердым и переходным типами покрытия  </t>
    </r>
    <r>
      <rPr>
        <sz val="11.5"/>
        <color theme="1"/>
        <rFont val="Symbol"/>
        <family val="1"/>
        <charset val="2"/>
      </rPr>
      <t>&lt;</t>
    </r>
    <r>
      <rPr>
        <sz val="11.5"/>
        <color theme="1"/>
        <rFont val="Times New Roman"/>
        <family val="1"/>
        <charset val="204"/>
      </rPr>
      <t>1</t>
    </r>
    <r>
      <rPr>
        <sz val="11.5"/>
        <color theme="1"/>
        <rFont val="Symbol"/>
        <family val="1"/>
        <charset val="2"/>
      </rPr>
      <t>&gt;</t>
    </r>
  </si>
  <si>
    <t>км.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</si>
  <si>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
&lt;2&gt;
</t>
  </si>
  <si>
    <r>
      <t xml:space="preserve">Уровень обеспеченности населения в транспортном обслуживании </t>
    </r>
    <r>
      <rPr>
        <sz val="11.5"/>
        <color theme="1"/>
        <rFont val="Symbol"/>
        <family val="1"/>
        <charset val="2"/>
      </rPr>
      <t>&lt;</t>
    </r>
    <r>
      <rPr>
        <sz val="11.5"/>
        <color theme="1"/>
        <rFont val="Times New Roman"/>
        <family val="1"/>
        <charset val="204"/>
      </rPr>
      <t>3</t>
    </r>
    <r>
      <rPr>
        <sz val="11.5"/>
        <color theme="1"/>
        <rFont val="Symbol"/>
        <family val="1"/>
        <charset val="2"/>
      </rPr>
      <t>&gt;</t>
    </r>
  </si>
  <si>
    <t>%</t>
  </si>
  <si>
    <t>Доля зарегистрированных ДТП на 1000 человек населения &lt; 4 &gt;</t>
  </si>
  <si>
    <t>ед.</t>
  </si>
  <si>
    <r>
      <t xml:space="preserve">&lt;1&gt; ссылка на Указ Президента Российской Федерации, государственную программу Ханты-Мансийского автономного округа - Югры или иной правовой акт, которым установлен данный показатель.
&lt;2&gt; Расчет степени достижения целевого показателя осуществляется по следующей формуле: 
</t>
    </r>
    <r>
      <rPr>
        <b/>
        <sz val="11"/>
        <color theme="1"/>
        <rFont val="Calibri"/>
        <family val="2"/>
        <charset val="204"/>
        <scheme val="minor"/>
      </rPr>
      <t>1) Для прямого показателя  факт/план*100 (положительной динамикой является увеличение значения показателя).
2) Для обратного показателя  (100-факт/план*100)+100 (положительной динамикой является снижение значения показателя).</t>
    </r>
    <r>
      <rPr>
        <sz val="11"/>
        <color theme="1"/>
        <rFont val="Calibri"/>
        <family val="2"/>
        <charset val="204"/>
        <scheme val="minor"/>
      </rPr>
      <t xml:space="preserve">
3) Для показателя, плановое значение которого установлено в интервале не менее/не более пограничного значения, степень достижения составляет 100% в случае, если фактическое значение показателя находится в диапазоне интервала. Если фактическое значение показателя не соответствует диапазону интервала плановых условий, то степень достижения рассчитывается как отношение фактического значения показателя к пограничному значению диапазона интервала.
(в редакции постановления администрации города Урай от 20.12.2019 №3099)
</t>
    </r>
  </si>
  <si>
    <t xml:space="preserve">&lt;1&gt;Форма федерального статистического наблюдения №3-ДГ (МО) «Сведения об автомобильных дорогах общего пользования местного значения и искусственных сооружениях на них, находящихся в собственности муниципальных образований».
&lt;2&gt; Постановление Правительства Ханты-Мансийского автономного округа – Югры от 05.10.2018  № 354-п «О государственной программе Ханты-Мансийского автономного округа – Югры «Современная транспортная система».
&lt;3&gt;Доклад главы города Урай о достигнутых значениях показателей для оценки эффективности деятельности органов местного самоуправления городского округа города Урай.
&lt;4&gt; Указ Президента Российской Федерации от 07.05.2018 №204 «О национальных целях и стратегических задачах развития Российской Федерации на период до 2024 года».
</t>
  </si>
  <si>
    <t>за 2022 год</t>
  </si>
  <si>
    <t>помимо запланированных работ по ремонту дорог в рамках выделенного финансирования, дополнительно  проведен ремонт грунтовых дорог с отсыпкой щебеночного покрытия за счет субсидии из окружного бюджета в декабре месяце. Кроме того выполнено устройство дороги с щебеночным покрытием до станции Орбита. Так же за рамками программы проведена отсыпка грунтовых проездов асфальтовой крошкой , учтенных при актуализации перечня дорог.</t>
  </si>
  <si>
    <t>Выполнен ямочный ремонт асфальтового покрытия на участках дорог с сверхнормативным износом покрытия  по улицам Яковлева, Узбекистанская, Парковая, Нефтяников, , проезд Кольцевой, а/д Урай -Головные, ул. Береговая. Объемы выполнены за счет выделения доп. финансирования на ремонт асфальта 14,8 млн и  устройство щебеночного покрытия на грунтовых дорогах в размере 9,643 млн. руб. (в том числе субсидия из бюджета округа 9,161 млн. руб.)</t>
  </si>
  <si>
    <t>Ответственный исполнитель программы  начальник  ОДХиТ Покровский В.В.</t>
  </si>
  <si>
    <t>«__30__»____01_____2023г. _________________</t>
  </si>
  <si>
    <t>Отклонение в сумме 66,1 тыс.руб. в рамках договора УКС/37/К/2022 от 29.08.2022г по объекту "Устройство тротуара и проезда от улицы Южная до станции «Орбита», экономия по факту выполненных работ.</t>
  </si>
  <si>
    <t xml:space="preserve"> Отклонение в сумме 6480,1тыс.руб. по объекту "Объездная автомобильная дорога г.Урай"  на выполнение инженерных изысканий, осуществление подготовки проектной и рабочей документации, в целях реконструкции объекта, срок выполнения ПИР в 2023г. в соответствии с графиком производства работ.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</si>
  <si>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зарегистрировано 244 ДТП, ожидаемое расчетное колличество было на уровне 238 ед. Расчет на численность 40,6 тыс.жителей</t>
  </si>
  <si>
    <t xml:space="preserve">Отчет  (сетевой график) по  реализации финансовых средств муниципальной программы  «Развитие транспортной системы города Урай за январь -декабрь 2022 года </t>
  </si>
  <si>
    <t>В рамках данного мероприятия финансируются объекты:    "Устройство проездов в микрорайоне Солнечный" в сумме 15,0 тыс. руб., работы по изготовлению техпланов на проезды мкр. Солнечный выполнены и оплачены;                                             "Устройство тротуара и проезда от улицы Южная до станции «Орбита» в сумме 6 976,5 тыс. руб.  Заключен МК № 081 на строительство проезда, выполнены и оплачены работы в сумме 5 604,4 тыс.руб., 01.08.2022г. Заключен МК № 226 от 01.08.2022 на сумму 737,1тыс.руб.на выполнение работ по устройству тротуара работы выполнены и оплачены.                                                                    Заключен договор УКС/37/К/2022 от 29.08.2022г.выполнение работ по водопонижению, работы выполнены и оплачены в сумме 533,8тыс.руб.                                                        Заключен договор УКС/43/К/2022 от 22.07.2022г.  выполнение кадастровых работ по изготовлению технического плана на проезд (протяженность – 620 м)  на сумму 35,0тыс.руб.,работы выполнены и оплачены.</t>
  </si>
  <si>
    <t>«__»_________2023г. _________________</t>
  </si>
  <si>
    <t>«____»_________2023г. ______________________</t>
  </si>
  <si>
    <t>3.1.</t>
  </si>
  <si>
    <t xml:space="preserve">Проведение в социальных сетях пропаганды о соблюдении правил дорожного движения с привлечением групп (интернет сообществ), в том числе «Кибердружин» </t>
  </si>
  <si>
    <t>Отдел дорожного хозяйства и транспорта администрации города Урай, Управление образования администрации города Урай</t>
  </si>
  <si>
    <t>Без финансирования</t>
  </si>
  <si>
    <t>В 2022 году в городе Урай с участием детей и подростков в возрасте до 18
лет зарегистрировано 7 дорожно – транспортных происшествий (АППГ7).
В дорожно транспортных происшествиях ранения различной степени тяжести
получили 7 человек (АППГ7), погибло 0 человек (АППГ0). В целях повышения эффективности профилактической работы среди несовершеннолетних участников дорожного движения проведено 16 информационнопропагандистских акций и мероприятий: «Я соблюдаю ПДД!», «Внимание на дорогу!», «Внимание, пешеход!», «Я пропускаю пешехода», «Засветись!», «Мама водитель – мой Ангел Хранитель!», «Стань заметнее на дороге», «Светофор – мой друг!», «Дорога не место для игр!», «Возьми маму за руку!», «Будь ярче!», «Мой друг – велосипед», «Водитель, пропусти пешехода», «Через дорогу на велосипеде – только пешком!», «Юный пешеход», «Я соблюдаю ПДД – соблюдай и ты!». Также, приняли участие в 13 общеокружных информационнопропагандистских акциях: Всероссийская Неделя безопасности дорожного движения, «Дети Югры за автокресло», «По дорогам Югры, 30.12.2022 46-14/32197 соблюдая правила», «Весенний вектор безопасности», «Нам не все равно», «Внимание, дети!» (2 этапа), «Дети и ГИБДД – за соблюдение ПДД!», «Безопасные дворы – для веселой детворы», «Проведи диагональ безопасности – пристегнись», «Детству – зеленый свет», «Ради жизни на землесоблюдайте ПДД», «По зимней дороге – без ДТП».
В средствах массовой информации было подготовлено следующее
количество материалов: радиостанции – 395 (АППГ – 314; +25.79%)
информаций, в периодические издания направлено – 159 (АППГ – 130; +33.30)
информационных заметок, телекомпании заметок 128 (АППГ – 120; +6.7%)
репортажей, интернетиздания и информационные агентства – 2996 (АППГ –
2269; +32.04%) информация. Также, информация по профилактике травматизма
среди несовершеннолетних регулярно освещается на сайте администрации
города Урай.
Сотрудниками ГИБДД в образовательных учреждениях города проведено –
1680 (АППГ 1261; +33.22 %) бесед и лекций по безопасности дорожного
движения, в том числе: в дошкольных учреждениях – 660 (АППГ – 498;
+32.53%), в общеобразовательных организациях – 565 (АППГ – 410; +37.80%), в
профессиональных образовательных организациях – 22 (АППГ – 20; +10%), в
организациях дополнительного образования – 106 (АППГ – 105; +0.95%), на
родительских собраниях – 125 (АППГ – 83; +50.60%), в отрядах ЮИД – 136
(АППГ – 80; +70%), в автогородках – 66 (АППГ – 65; +1.53%).</t>
  </si>
  <si>
    <t>3.2.</t>
  </si>
  <si>
    <t xml:space="preserve">Проведение рейдов, рекламных акций на дорогах, в местах массового пребывания людей с использованием средств коллективного отображения информации </t>
  </si>
  <si>
    <t>Отдел дорожного хозяйства и транспорта администрации города Урай,
 Управление образования администрации города Урай</t>
  </si>
  <si>
    <t>3.3.</t>
  </si>
  <si>
    <t xml:space="preserve">Проведение пропагандистской работы, в том числе в трудовых коллективах, по культуре вождения, выявления и минимизации количества так называемых «опасных водителей», «лихачей», любителей «агрессивной езды», создание на телевидении и радио специальных программ.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</si>
</sst>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_р_._-;_-@_-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rgb="FF0000CC"/>
      <name val="Times New Roman"/>
      <family val="1"/>
      <charset val="204"/>
    </font>
    <font>
      <sz val="9"/>
      <color rgb="FF0000CC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theme="1"/>
      <name val="Symbol"/>
      <family val="1"/>
      <charset val="2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4">
    <xf numFmtId="0" fontId="0" fillId="0" borderId="0" xfId="0"/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6" fontId="9" fillId="0" borderId="7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6" fontId="5" fillId="0" borderId="0" xfId="0" applyNumberFormat="1" applyFont="1" applyFill="1" applyBorder="1"/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68" fontId="9" fillId="0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/>
    <xf numFmtId="167" fontId="5" fillId="0" borderId="0" xfId="0" applyNumberFormat="1" applyFont="1" applyFill="1" applyAlignment="1"/>
    <xf numFmtId="49" fontId="4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/>
    <xf numFmtId="166" fontId="5" fillId="0" borderId="0" xfId="0" applyNumberFormat="1" applyFont="1" applyFill="1"/>
    <xf numFmtId="166" fontId="4" fillId="0" borderId="0" xfId="0" applyNumberFormat="1" applyFont="1" applyFill="1" applyAlignment="1">
      <alignment wrapText="1"/>
    </xf>
    <xf numFmtId="166" fontId="5" fillId="0" borderId="0" xfId="0" applyNumberFormat="1" applyFont="1" applyFill="1" applyAlignment="1"/>
    <xf numFmtId="166" fontId="5" fillId="0" borderId="1" xfId="0" applyNumberFormat="1" applyFont="1" applyFill="1" applyBorder="1"/>
    <xf numFmtId="16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/>
    <xf numFmtId="166" fontId="11" fillId="0" borderId="7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168" fontId="11" fillId="0" borderId="1" xfId="1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166" fontId="15" fillId="0" borderId="3" xfId="0" applyNumberFormat="1" applyFon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/>
    </xf>
    <xf numFmtId="167" fontId="2" fillId="0" borderId="0" xfId="0" applyNumberFormat="1" applyFont="1" applyFill="1"/>
    <xf numFmtId="0" fontId="16" fillId="0" borderId="0" xfId="0" applyFont="1" applyFill="1" applyAlignment="1">
      <alignment horizontal="center"/>
    </xf>
    <xf numFmtId="166" fontId="11" fillId="0" borderId="0" xfId="0" applyNumberFormat="1" applyFont="1" applyFill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/>
    <xf numFmtId="0" fontId="0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166" fontId="19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23" fillId="0" borderId="0" xfId="0" applyFont="1" applyFill="1"/>
    <xf numFmtId="0" fontId="23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vertical="top"/>
    </xf>
    <xf numFmtId="0" fontId="13" fillId="0" borderId="0" xfId="0" applyFont="1" applyFill="1" applyAlignment="1">
      <alignment horizontal="justify" wrapText="1"/>
    </xf>
    <xf numFmtId="0" fontId="13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1" xfId="0" applyFont="1" applyBorder="1" applyAlignment="1">
      <alignment horizontal="center" vertical="top" wrapText="1"/>
    </xf>
    <xf numFmtId="166" fontId="25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167" fontId="4" fillId="0" borderId="0" xfId="0" applyNumberFormat="1" applyFont="1" applyFill="1"/>
    <xf numFmtId="0" fontId="5" fillId="0" borderId="0" xfId="0" applyFont="1" applyFill="1" applyBorder="1"/>
    <xf numFmtId="49" fontId="5" fillId="0" borderId="0" xfId="0" applyNumberFormat="1" applyFont="1" applyFill="1"/>
    <xf numFmtId="166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top" wrapText="1"/>
    </xf>
    <xf numFmtId="165" fontId="11" fillId="0" borderId="23" xfId="0" applyNumberFormat="1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165" fontId="11" fillId="0" borderId="2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67" fontId="16" fillId="0" borderId="0" xfId="0" applyNumberFormat="1" applyFont="1" applyFill="1"/>
    <xf numFmtId="166" fontId="2" fillId="0" borderId="0" xfId="0" applyNumberFormat="1" applyFont="1" applyFill="1"/>
    <xf numFmtId="167" fontId="2" fillId="0" borderId="0" xfId="0" applyNumberFormat="1" applyFont="1" applyFill="1" applyAlignment="1">
      <alignment horizontal="center"/>
    </xf>
    <xf numFmtId="0" fontId="2" fillId="0" borderId="0" xfId="0" applyFont="1" applyFill="1"/>
    <xf numFmtId="166" fontId="2" fillId="0" borderId="0" xfId="0" applyNumberFormat="1" applyFont="1" applyFill="1" applyBorder="1"/>
    <xf numFmtId="0" fontId="16" fillId="0" borderId="0" xfId="0" applyFont="1" applyFill="1"/>
    <xf numFmtId="166" fontId="16" fillId="0" borderId="0" xfId="0" applyNumberFormat="1" applyFont="1" applyFill="1"/>
    <xf numFmtId="166" fontId="4" fillId="0" borderId="0" xfId="0" applyNumberFormat="1" applyFont="1" applyFill="1" applyBorder="1"/>
    <xf numFmtId="167" fontId="2" fillId="0" borderId="0" xfId="0" applyNumberFormat="1" applyFont="1" applyFill="1" applyBorder="1"/>
    <xf numFmtId="166" fontId="4" fillId="0" borderId="0" xfId="0" applyNumberFormat="1" applyFont="1" applyFill="1"/>
    <xf numFmtId="165" fontId="13" fillId="0" borderId="7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27" xfId="0" applyNumberFormat="1" applyFont="1" applyFill="1" applyBorder="1" applyAlignment="1">
      <alignment horizontal="center" vertical="center" wrapText="1"/>
    </xf>
    <xf numFmtId="166" fontId="0" fillId="0" borderId="0" xfId="0" applyNumberFormat="1" applyFont="1"/>
    <xf numFmtId="167" fontId="5" fillId="0" borderId="0" xfId="0" applyNumberFormat="1" applyFont="1" applyFill="1" applyAlignment="1">
      <alignment horizontal="right"/>
    </xf>
    <xf numFmtId="166" fontId="10" fillId="0" borderId="0" xfId="0" applyNumberFormat="1" applyFont="1" applyFill="1"/>
    <xf numFmtId="166" fontId="10" fillId="0" borderId="0" xfId="0" applyNumberFormat="1" applyFont="1" applyFill="1" applyAlignment="1"/>
    <xf numFmtId="166" fontId="26" fillId="0" borderId="0" xfId="0" applyNumberFormat="1" applyFont="1"/>
    <xf numFmtId="166" fontId="9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Alignment="1">
      <alignment horizontal="center"/>
    </xf>
    <xf numFmtId="166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1" applyNumberFormat="1" applyFont="1" applyFill="1" applyBorder="1" applyAlignment="1">
      <alignment horizontal="left" vertical="center" wrapText="1"/>
    </xf>
    <xf numFmtId="166" fontId="4" fillId="2" borderId="7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166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/>
    <xf numFmtId="0" fontId="5" fillId="2" borderId="0" xfId="0" applyFont="1" applyFill="1" applyBorder="1"/>
    <xf numFmtId="49" fontId="4" fillId="2" borderId="1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27" fillId="2" borderId="0" xfId="1" applyNumberFormat="1" applyFont="1" applyFill="1" applyAlignment="1">
      <alignment horizontal="right"/>
    </xf>
    <xf numFmtId="166" fontId="28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165" fontId="29" fillId="0" borderId="1" xfId="0" applyNumberFormat="1" applyFont="1" applyFill="1" applyBorder="1" applyAlignment="1">
      <alignment horizontal="center" vertical="center" wrapText="1"/>
    </xf>
    <xf numFmtId="165" fontId="29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167" fontId="16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0" fontId="16" fillId="0" borderId="0" xfId="0" applyFont="1" applyFill="1" applyAlignment="1">
      <alignment horizontal="justify" wrapText="1"/>
    </xf>
    <xf numFmtId="0" fontId="16" fillId="0" borderId="0" xfId="0" applyFont="1" applyFill="1" applyAlignment="1">
      <alignment wrapText="1"/>
    </xf>
    <xf numFmtId="167" fontId="16" fillId="0" borderId="0" xfId="0" applyNumberFormat="1" applyFont="1" applyFill="1" applyAlignment="1"/>
    <xf numFmtId="167" fontId="16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vertical="top" wrapText="1"/>
    </xf>
    <xf numFmtId="167" fontId="4" fillId="0" borderId="0" xfId="0" applyNumberFormat="1" applyFont="1" applyFill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justify" wrapText="1"/>
    </xf>
    <xf numFmtId="0" fontId="19" fillId="0" borderId="3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wrapText="1"/>
    </xf>
    <xf numFmtId="0" fontId="23" fillId="0" borderId="0" xfId="0" applyFont="1" applyFill="1" applyAlignment="1">
      <alignment horizontal="justify" wrapText="1"/>
    </xf>
    <xf numFmtId="0" fontId="13" fillId="0" borderId="0" xfId="0" applyFont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6" fontId="4" fillId="0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9"/>
  <sheetViews>
    <sheetView tabSelected="1" zoomScaleNormal="100" workbookViewId="0">
      <pane xSplit="3" ySplit="11" topLeftCell="AQ102" activePane="bottomRight" state="frozen"/>
      <selection pane="topRight" activeCell="D1" sqref="D1"/>
      <selection pane="bottomLeft" activeCell="A12" sqref="A12"/>
      <selection pane="bottomRight" activeCell="A119" sqref="A119:C124"/>
    </sheetView>
  </sheetViews>
  <sheetFormatPr defaultColWidth="9.125" defaultRowHeight="11.55"/>
  <cols>
    <col min="1" max="1" width="7.375" style="83" customWidth="1"/>
    <col min="2" max="2" width="29.375" style="51" customWidth="1"/>
    <col min="3" max="3" width="9.875" style="126" customWidth="1"/>
    <col min="4" max="4" width="17" style="51" customWidth="1"/>
    <col min="5" max="5" width="10.375" style="16" customWidth="1"/>
    <col min="6" max="6" width="7.875" style="16" customWidth="1"/>
    <col min="7" max="7" width="8.375" style="16" customWidth="1"/>
    <col min="8" max="8" width="7.875" style="16" customWidth="1"/>
    <col min="9" max="9" width="9" style="16" customWidth="1"/>
    <col min="10" max="10" width="9.375" style="23" customWidth="1"/>
    <col min="11" max="11" width="8.375" style="16" customWidth="1"/>
    <col min="12" max="12" width="7.375" style="16" customWidth="1"/>
    <col min="13" max="13" width="7.625" style="23" customWidth="1"/>
    <col min="14" max="14" width="7.625" style="16" customWidth="1"/>
    <col min="15" max="15" width="8.375" style="16" customWidth="1"/>
    <col min="16" max="16" width="8.375" style="23" customWidth="1"/>
    <col min="17" max="17" width="8.125" style="16" customWidth="1"/>
    <col min="18" max="18" width="7.875" style="16" customWidth="1"/>
    <col min="19" max="19" width="9.375" style="23" customWidth="1"/>
    <col min="20" max="20" width="8" style="16" customWidth="1"/>
    <col min="21" max="21" width="7.25" style="16" customWidth="1"/>
    <col min="22" max="22" width="7.625" style="23" customWidth="1"/>
    <col min="23" max="23" width="8.375" style="16" customWidth="1"/>
    <col min="24" max="24" width="7.375" style="41" customWidth="1"/>
    <col min="25" max="25" width="7.625" style="23" customWidth="1"/>
    <col min="26" max="26" width="10" style="16" customWidth="1"/>
    <col min="27" max="27" width="7.375" style="16" customWidth="1"/>
    <col min="28" max="28" width="7.625" style="16" customWidth="1"/>
    <col min="29" max="29" width="8.375" style="16" customWidth="1"/>
    <col min="30" max="30" width="7.125" style="16" customWidth="1"/>
    <col min="31" max="31" width="7.375" style="16" customWidth="1"/>
    <col min="32" max="32" width="8.625" style="16" customWidth="1"/>
    <col min="33" max="33" width="7.625" style="16" customWidth="1"/>
    <col min="34" max="34" width="7.125" style="16" customWidth="1"/>
    <col min="35" max="35" width="9.625" style="16" customWidth="1"/>
    <col min="36" max="36" width="8.875" style="16" customWidth="1"/>
    <col min="37" max="37" width="8.375" style="16" customWidth="1"/>
    <col min="38" max="38" width="9.625" style="16" customWidth="1"/>
    <col min="39" max="39" width="9.375" style="23" customWidth="1"/>
    <col min="40" max="40" width="8" style="16" customWidth="1"/>
    <col min="41" max="41" width="8.375" style="16" customWidth="1"/>
    <col min="42" max="42" width="8.625" style="23" customWidth="1"/>
    <col min="43" max="43" width="8.25" style="23" customWidth="1"/>
    <col min="44" max="44" width="58.875" style="51" customWidth="1"/>
    <col min="45" max="45" width="69.25" style="51" customWidth="1"/>
    <col min="46" max="48" width="6.875" style="51" customWidth="1"/>
    <col min="49" max="16384" width="9.125" style="51"/>
  </cols>
  <sheetData>
    <row r="1" spans="1:48">
      <c r="A1" s="80"/>
      <c r="K1" s="111"/>
      <c r="L1" s="111"/>
      <c r="M1" s="24"/>
      <c r="U1" s="17"/>
      <c r="AJ1" s="247"/>
      <c r="AK1" s="247"/>
      <c r="AL1" s="247"/>
      <c r="AM1" s="247"/>
      <c r="AN1" s="247"/>
      <c r="AO1" s="247"/>
      <c r="AP1" s="247"/>
      <c r="AQ1" s="247"/>
      <c r="AR1" s="247"/>
    </row>
    <row r="2" spans="1:48">
      <c r="A2" s="81"/>
      <c r="B2" s="149"/>
      <c r="C2" s="127"/>
      <c r="D2" s="149"/>
      <c r="E2" s="17"/>
      <c r="F2" s="17"/>
      <c r="G2" s="113"/>
      <c r="H2" s="17"/>
      <c r="I2" s="17"/>
      <c r="J2" s="25"/>
      <c r="K2" s="17"/>
      <c r="L2" s="17"/>
      <c r="M2" s="25"/>
      <c r="N2" s="112"/>
      <c r="U2" s="17"/>
      <c r="V2" s="25"/>
      <c r="W2" s="17"/>
      <c r="Y2" s="25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247"/>
      <c r="AK2" s="247"/>
      <c r="AL2" s="247"/>
      <c r="AM2" s="247"/>
      <c r="AN2" s="247"/>
      <c r="AO2" s="247"/>
      <c r="AP2" s="247"/>
      <c r="AQ2" s="247"/>
      <c r="AR2" s="247"/>
      <c r="AS2" s="149"/>
    </row>
    <row r="3" spans="1:48">
      <c r="A3" s="81"/>
      <c r="B3" s="149"/>
      <c r="C3" s="127"/>
      <c r="D3" s="149"/>
      <c r="E3" s="17"/>
      <c r="F3" s="17"/>
      <c r="G3" s="17"/>
      <c r="H3" s="17"/>
      <c r="I3" s="17"/>
      <c r="J3" s="17"/>
      <c r="K3" s="17"/>
      <c r="L3" s="17"/>
      <c r="M3" s="25"/>
      <c r="U3" s="17"/>
      <c r="V3" s="25"/>
      <c r="W3" s="17"/>
      <c r="Y3" s="25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39"/>
      <c r="AK3" s="139"/>
      <c r="AL3" s="139"/>
      <c r="AM3" s="82"/>
      <c r="AN3" s="139"/>
      <c r="AO3" s="139">
        <v>9018.5</v>
      </c>
      <c r="AP3" s="82">
        <v>8712.7999999999993</v>
      </c>
      <c r="AQ3" s="82">
        <f>SUM(AO3-AP3)</f>
        <v>305.70000000000073</v>
      </c>
      <c r="AR3" s="139"/>
      <c r="AS3" s="149"/>
    </row>
    <row r="4" spans="1:48">
      <c r="B4" s="149"/>
      <c r="C4" s="127"/>
      <c r="D4" s="149"/>
      <c r="E4" s="25"/>
      <c r="F4" s="149"/>
      <c r="G4" s="25"/>
      <c r="H4" s="25"/>
      <c r="I4" s="149"/>
      <c r="J4" s="25"/>
      <c r="K4" s="149"/>
      <c r="L4" s="149"/>
      <c r="M4" s="25"/>
      <c r="N4" s="149"/>
      <c r="O4" s="149"/>
      <c r="P4" s="25"/>
      <c r="Q4" s="149"/>
      <c r="R4" s="149"/>
      <c r="S4" s="25"/>
      <c r="T4" s="149"/>
      <c r="U4" s="17"/>
      <c r="AO4" s="84"/>
      <c r="AR4" s="80" t="s">
        <v>54</v>
      </c>
    </row>
    <row r="5" spans="1:48">
      <c r="A5" s="248" t="s">
        <v>44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</row>
    <row r="6" spans="1:48" ht="14.3" customHeight="1">
      <c r="A6" s="249" t="s">
        <v>129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</row>
    <row r="7" spans="1:48">
      <c r="A7" s="140"/>
      <c r="B7" s="85"/>
      <c r="C7" s="128"/>
      <c r="D7" s="85"/>
      <c r="E7" s="8"/>
      <c r="F7" s="8"/>
      <c r="G7" s="8"/>
      <c r="H7" s="8"/>
      <c r="I7" s="8"/>
      <c r="J7" s="9"/>
      <c r="K7" s="8"/>
      <c r="L7" s="8"/>
      <c r="M7" s="9"/>
      <c r="N7" s="8"/>
      <c r="O7" s="8"/>
      <c r="P7" s="9"/>
      <c r="Q7" s="8"/>
      <c r="R7" s="8"/>
      <c r="S7" s="9"/>
      <c r="T7" s="8"/>
      <c r="U7" s="8"/>
      <c r="V7" s="9"/>
      <c r="W7" s="8"/>
      <c r="X7" s="42"/>
      <c r="Y7" s="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9"/>
      <c r="AN7" s="8"/>
      <c r="AO7" s="8"/>
      <c r="AP7" s="9"/>
      <c r="AQ7" s="9">
        <f>SUM(AP94-AQ3)</f>
        <v>-9.7000000000007276</v>
      </c>
      <c r="AR7" s="85"/>
      <c r="AS7" s="85"/>
    </row>
    <row r="8" spans="1:48" ht="11.9" customHeight="1">
      <c r="A8" s="250" t="s">
        <v>0</v>
      </c>
      <c r="B8" s="250" t="s">
        <v>16</v>
      </c>
      <c r="C8" s="252" t="s">
        <v>1</v>
      </c>
      <c r="D8" s="250" t="s">
        <v>17</v>
      </c>
      <c r="E8" s="234" t="s">
        <v>2</v>
      </c>
      <c r="F8" s="234"/>
      <c r="G8" s="234"/>
      <c r="H8" s="234" t="s">
        <v>4</v>
      </c>
      <c r="I8" s="234"/>
      <c r="J8" s="234"/>
      <c r="K8" s="234"/>
      <c r="L8" s="234"/>
      <c r="M8" s="234"/>
      <c r="N8" s="234"/>
      <c r="O8" s="234"/>
      <c r="P8" s="234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0" t="s">
        <v>5</v>
      </c>
      <c r="AS8" s="254" t="s">
        <v>6</v>
      </c>
    </row>
    <row r="9" spans="1:48">
      <c r="A9" s="250"/>
      <c r="B9" s="251"/>
      <c r="C9" s="252"/>
      <c r="D9" s="251"/>
      <c r="E9" s="234" t="s">
        <v>3</v>
      </c>
      <c r="F9" s="234"/>
      <c r="G9" s="234"/>
      <c r="H9" s="234" t="s">
        <v>7</v>
      </c>
      <c r="I9" s="234"/>
      <c r="J9" s="234"/>
      <c r="K9" s="234" t="s">
        <v>18</v>
      </c>
      <c r="L9" s="234"/>
      <c r="M9" s="234"/>
      <c r="N9" s="234" t="s">
        <v>19</v>
      </c>
      <c r="O9" s="234"/>
      <c r="P9" s="234"/>
      <c r="Q9" s="234" t="s">
        <v>20</v>
      </c>
      <c r="R9" s="234"/>
      <c r="S9" s="234"/>
      <c r="T9" s="234" t="s">
        <v>21</v>
      </c>
      <c r="U9" s="234"/>
      <c r="V9" s="234"/>
      <c r="W9" s="234" t="s">
        <v>22</v>
      </c>
      <c r="X9" s="234"/>
      <c r="Y9" s="234"/>
      <c r="Z9" s="234" t="s">
        <v>23</v>
      </c>
      <c r="AA9" s="234"/>
      <c r="AB9" s="234"/>
      <c r="AC9" s="234" t="s">
        <v>24</v>
      </c>
      <c r="AD9" s="234"/>
      <c r="AE9" s="234"/>
      <c r="AF9" s="234" t="s">
        <v>25</v>
      </c>
      <c r="AG9" s="234"/>
      <c r="AH9" s="234"/>
      <c r="AI9" s="234" t="s">
        <v>26</v>
      </c>
      <c r="AJ9" s="234"/>
      <c r="AK9" s="234"/>
      <c r="AL9" s="234" t="s">
        <v>27</v>
      </c>
      <c r="AM9" s="234"/>
      <c r="AN9" s="234"/>
      <c r="AO9" s="234" t="s">
        <v>8</v>
      </c>
      <c r="AP9" s="234"/>
      <c r="AQ9" s="234"/>
      <c r="AR9" s="250"/>
      <c r="AS9" s="255"/>
    </row>
    <row r="10" spans="1:48">
      <c r="A10" s="250"/>
      <c r="B10" s="251"/>
      <c r="C10" s="252"/>
      <c r="D10" s="251"/>
      <c r="E10" s="234" t="s">
        <v>9</v>
      </c>
      <c r="F10" s="234" t="s">
        <v>10</v>
      </c>
      <c r="G10" s="246" t="s">
        <v>11</v>
      </c>
      <c r="H10" s="234" t="s">
        <v>9</v>
      </c>
      <c r="I10" s="234" t="s">
        <v>10</v>
      </c>
      <c r="J10" s="235" t="s">
        <v>11</v>
      </c>
      <c r="K10" s="234" t="s">
        <v>9</v>
      </c>
      <c r="L10" s="234" t="s">
        <v>10</v>
      </c>
      <c r="M10" s="235" t="s">
        <v>11</v>
      </c>
      <c r="N10" s="234" t="s">
        <v>9</v>
      </c>
      <c r="O10" s="234" t="s">
        <v>10</v>
      </c>
      <c r="P10" s="235" t="s">
        <v>11</v>
      </c>
      <c r="Q10" s="234" t="s">
        <v>9</v>
      </c>
      <c r="R10" s="234" t="s">
        <v>10</v>
      </c>
      <c r="S10" s="235" t="s">
        <v>11</v>
      </c>
      <c r="T10" s="234" t="s">
        <v>9</v>
      </c>
      <c r="U10" s="234" t="s">
        <v>10</v>
      </c>
      <c r="V10" s="235" t="s">
        <v>11</v>
      </c>
      <c r="W10" s="234" t="s">
        <v>9</v>
      </c>
      <c r="X10" s="234" t="s">
        <v>10</v>
      </c>
      <c r="Y10" s="235" t="s">
        <v>11</v>
      </c>
      <c r="Z10" s="234" t="s">
        <v>9</v>
      </c>
      <c r="AA10" s="234" t="s">
        <v>10</v>
      </c>
      <c r="AB10" s="246" t="s">
        <v>11</v>
      </c>
      <c r="AC10" s="234" t="s">
        <v>9</v>
      </c>
      <c r="AD10" s="234" t="s">
        <v>10</v>
      </c>
      <c r="AE10" s="246" t="s">
        <v>11</v>
      </c>
      <c r="AF10" s="234" t="s">
        <v>9</v>
      </c>
      <c r="AG10" s="234" t="s">
        <v>10</v>
      </c>
      <c r="AH10" s="246" t="s">
        <v>11</v>
      </c>
      <c r="AI10" s="234" t="s">
        <v>9</v>
      </c>
      <c r="AJ10" s="234" t="s">
        <v>10</v>
      </c>
      <c r="AK10" s="246" t="s">
        <v>11</v>
      </c>
      <c r="AL10" s="234" t="s">
        <v>9</v>
      </c>
      <c r="AM10" s="239" t="s">
        <v>10</v>
      </c>
      <c r="AN10" s="246" t="s">
        <v>11</v>
      </c>
      <c r="AO10" s="234" t="s">
        <v>9</v>
      </c>
      <c r="AP10" s="239" t="s">
        <v>10</v>
      </c>
      <c r="AQ10" s="235" t="s">
        <v>11</v>
      </c>
      <c r="AR10" s="250"/>
      <c r="AS10" s="255"/>
    </row>
    <row r="11" spans="1:48">
      <c r="A11" s="250"/>
      <c r="B11" s="251"/>
      <c r="C11" s="252"/>
      <c r="D11" s="251"/>
      <c r="E11" s="234"/>
      <c r="F11" s="234"/>
      <c r="G11" s="246"/>
      <c r="H11" s="234"/>
      <c r="I11" s="234"/>
      <c r="J11" s="235"/>
      <c r="K11" s="234"/>
      <c r="L11" s="234"/>
      <c r="M11" s="235"/>
      <c r="N11" s="234"/>
      <c r="O11" s="234"/>
      <c r="P11" s="235"/>
      <c r="Q11" s="234"/>
      <c r="R11" s="234"/>
      <c r="S11" s="235"/>
      <c r="T11" s="234"/>
      <c r="U11" s="234"/>
      <c r="V11" s="235"/>
      <c r="W11" s="234"/>
      <c r="X11" s="234"/>
      <c r="Y11" s="235"/>
      <c r="Z11" s="234"/>
      <c r="AA11" s="234"/>
      <c r="AB11" s="246"/>
      <c r="AC11" s="234"/>
      <c r="AD11" s="234"/>
      <c r="AE11" s="246"/>
      <c r="AF11" s="234"/>
      <c r="AG11" s="234"/>
      <c r="AH11" s="246"/>
      <c r="AI11" s="234"/>
      <c r="AJ11" s="234"/>
      <c r="AK11" s="246"/>
      <c r="AL11" s="234"/>
      <c r="AM11" s="239"/>
      <c r="AN11" s="246"/>
      <c r="AO11" s="234"/>
      <c r="AP11" s="239"/>
      <c r="AQ11" s="235"/>
      <c r="AR11" s="250"/>
      <c r="AS11" s="256"/>
    </row>
    <row r="12" spans="1:48" s="86" customFormat="1">
      <c r="A12" s="18">
        <v>1</v>
      </c>
      <c r="B12" s="18">
        <v>2</v>
      </c>
      <c r="C12" s="129">
        <v>3</v>
      </c>
      <c r="D12" s="18">
        <v>5</v>
      </c>
      <c r="E12" s="18">
        <v>6</v>
      </c>
      <c r="F12" s="18">
        <v>7</v>
      </c>
      <c r="G12" s="18" t="s">
        <v>12</v>
      </c>
      <c r="H12" s="18">
        <v>9</v>
      </c>
      <c r="I12" s="18">
        <v>10</v>
      </c>
      <c r="J12" s="142">
        <v>11</v>
      </c>
      <c r="K12" s="18">
        <v>12</v>
      </c>
      <c r="L12" s="18">
        <v>13</v>
      </c>
      <c r="M12" s="142">
        <v>14</v>
      </c>
      <c r="N12" s="18">
        <v>15</v>
      </c>
      <c r="O12" s="18">
        <v>16</v>
      </c>
      <c r="P12" s="142">
        <v>17</v>
      </c>
      <c r="Q12" s="18">
        <v>18</v>
      </c>
      <c r="R12" s="18">
        <v>19</v>
      </c>
      <c r="S12" s="142">
        <v>20</v>
      </c>
      <c r="T12" s="18">
        <v>21</v>
      </c>
      <c r="U12" s="18">
        <v>22</v>
      </c>
      <c r="V12" s="142">
        <v>23</v>
      </c>
      <c r="W12" s="18">
        <v>24</v>
      </c>
      <c r="X12" s="18">
        <v>25</v>
      </c>
      <c r="Y12" s="142">
        <v>26</v>
      </c>
      <c r="Z12" s="18">
        <v>27</v>
      </c>
      <c r="AA12" s="18">
        <v>28</v>
      </c>
      <c r="AB12" s="18">
        <v>29</v>
      </c>
      <c r="AC12" s="18">
        <v>30</v>
      </c>
      <c r="AD12" s="18">
        <v>31</v>
      </c>
      <c r="AE12" s="18">
        <v>32</v>
      </c>
      <c r="AF12" s="18">
        <v>33</v>
      </c>
      <c r="AG12" s="18">
        <v>34</v>
      </c>
      <c r="AH12" s="18">
        <v>35</v>
      </c>
      <c r="AI12" s="18">
        <v>36</v>
      </c>
      <c r="AJ12" s="18">
        <v>37</v>
      </c>
      <c r="AK12" s="18">
        <v>38</v>
      </c>
      <c r="AL12" s="18">
        <v>39</v>
      </c>
      <c r="AM12" s="142">
        <v>40</v>
      </c>
      <c r="AN12" s="18">
        <v>41</v>
      </c>
      <c r="AO12" s="18">
        <v>42</v>
      </c>
      <c r="AP12" s="142">
        <v>43</v>
      </c>
      <c r="AQ12" s="142">
        <v>44</v>
      </c>
      <c r="AR12" s="18">
        <v>45</v>
      </c>
      <c r="AS12" s="18">
        <v>46</v>
      </c>
    </row>
    <row r="13" spans="1:48">
      <c r="A13" s="141" t="s">
        <v>13</v>
      </c>
      <c r="B13" s="216" t="s">
        <v>29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</row>
    <row r="14" spans="1:48" s="28" customFormat="1" ht="12.25" customHeight="1">
      <c r="A14" s="240" t="s">
        <v>14</v>
      </c>
      <c r="B14" s="189" t="s">
        <v>66</v>
      </c>
      <c r="C14" s="243" t="s">
        <v>77</v>
      </c>
      <c r="D14" s="5" t="s">
        <v>34</v>
      </c>
      <c r="E14" s="2">
        <f>SUM(E20+E25+E31+E42)</f>
        <v>13471.6</v>
      </c>
      <c r="F14" s="2">
        <f>SUM(F20+F25+F31+F42)</f>
        <v>6925.3</v>
      </c>
      <c r="G14" s="49">
        <f>F14/E14*100</f>
        <v>51.40666290566822</v>
      </c>
      <c r="H14" s="2">
        <f t="shared" ref="H14:Y17" si="0">SUM(H20+H25+H31)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15</v>
      </c>
      <c r="R14" s="2">
        <f t="shared" si="0"/>
        <v>15</v>
      </c>
      <c r="S14" s="49">
        <f>R14/Q14*100</f>
        <v>100</v>
      </c>
      <c r="T14" s="2">
        <f t="shared" si="0"/>
        <v>0</v>
      </c>
      <c r="U14" s="2">
        <f t="shared" si="0"/>
        <v>0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>SUM(Z20+Z25+Z31+Z42)</f>
        <v>5604.4</v>
      </c>
      <c r="AA14" s="2">
        <f>SUM(AA20+AA25+AA31+AA42)</f>
        <v>5604.4</v>
      </c>
      <c r="AB14" s="49">
        <f>AA14/Z14*100</f>
        <v>100</v>
      </c>
      <c r="AC14" s="2">
        <f t="shared" ref="AA14:AM17" si="1">SUM(AC20+AC25+AC31)</f>
        <v>0</v>
      </c>
      <c r="AD14" s="2">
        <f t="shared" si="1"/>
        <v>0</v>
      </c>
      <c r="AE14" s="2">
        <f t="shared" si="1"/>
        <v>0</v>
      </c>
      <c r="AF14" s="2">
        <f>SUM(AF20+AF25+AF31+AF42)</f>
        <v>1372.1</v>
      </c>
      <c r="AG14" s="2">
        <f>SUM(AG20+AG25+AG31+AG42)</f>
        <v>533.79999999999995</v>
      </c>
      <c r="AH14" s="2">
        <f t="shared" si="1"/>
        <v>0</v>
      </c>
      <c r="AI14" s="2">
        <f>SUM(AI20+AI25+AI31+AI42)</f>
        <v>0</v>
      </c>
      <c r="AJ14" s="2">
        <f>SUM(AJ20+AJ25+AJ31+AJ42)</f>
        <v>737.1</v>
      </c>
      <c r="AK14" s="2">
        <f t="shared" si="1"/>
        <v>0</v>
      </c>
      <c r="AL14" s="2">
        <f>SUM(AL20+AL25+AL31+AL42)</f>
        <v>6480.1</v>
      </c>
      <c r="AM14" s="2">
        <f>SUM(AM20+AM25+AM31+AM42)</f>
        <v>35</v>
      </c>
      <c r="AN14" s="2">
        <f t="shared" ref="AM14:AR17" si="2">SUM(AN20+AN25+AN31)</f>
        <v>0</v>
      </c>
      <c r="AO14" s="2">
        <f t="shared" si="2"/>
        <v>0</v>
      </c>
      <c r="AP14" s="2">
        <f t="shared" si="2"/>
        <v>0</v>
      </c>
      <c r="AQ14" s="2">
        <f t="shared" si="2"/>
        <v>0</v>
      </c>
      <c r="AR14" s="189" t="s">
        <v>83</v>
      </c>
      <c r="AS14" s="160"/>
      <c r="AT14" s="27"/>
      <c r="AU14" s="27"/>
    </row>
    <row r="15" spans="1:48">
      <c r="A15" s="241"/>
      <c r="B15" s="190"/>
      <c r="C15" s="244"/>
      <c r="D15" s="5" t="s">
        <v>48</v>
      </c>
      <c r="E15" s="2">
        <f>SUM(E21+E26+E32)</f>
        <v>0</v>
      </c>
      <c r="F15" s="2">
        <f>SUM(F21+F26+F32)</f>
        <v>0</v>
      </c>
      <c r="G15" s="2">
        <f>SUM(G21+G26+G32)</f>
        <v>0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0</v>
      </c>
      <c r="L15" s="2">
        <f t="shared" si="0"/>
        <v>0</v>
      </c>
      <c r="M15" s="2">
        <f t="shared" si="0"/>
        <v>0</v>
      </c>
      <c r="N15" s="2">
        <f t="shared" si="0"/>
        <v>0</v>
      </c>
      <c r="O15" s="2">
        <f t="shared" si="0"/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2">
        <f t="shared" si="0"/>
        <v>0</v>
      </c>
      <c r="T15" s="2">
        <f t="shared" si="0"/>
        <v>0</v>
      </c>
      <c r="U15" s="2">
        <f t="shared" si="0"/>
        <v>0</v>
      </c>
      <c r="V15" s="2">
        <f t="shared" si="0"/>
        <v>0</v>
      </c>
      <c r="W15" s="2">
        <f t="shared" si="0"/>
        <v>0</v>
      </c>
      <c r="X15" s="2">
        <f t="shared" si="0"/>
        <v>0</v>
      </c>
      <c r="Y15" s="2">
        <f t="shared" si="0"/>
        <v>0</v>
      </c>
      <c r="Z15" s="2">
        <f>SUM(Z21+Z26+Z32)</f>
        <v>0</v>
      </c>
      <c r="AA15" s="2">
        <f t="shared" si="1"/>
        <v>0</v>
      </c>
      <c r="AB15" s="2">
        <f t="shared" si="1"/>
        <v>0</v>
      </c>
      <c r="AC15" s="2">
        <f t="shared" si="1"/>
        <v>0</v>
      </c>
      <c r="AD15" s="2">
        <f t="shared" si="1"/>
        <v>0</v>
      </c>
      <c r="AE15" s="2">
        <f t="shared" si="1"/>
        <v>0</v>
      </c>
      <c r="AF15" s="2">
        <f t="shared" si="1"/>
        <v>0</v>
      </c>
      <c r="AG15" s="2">
        <f t="shared" si="1"/>
        <v>0</v>
      </c>
      <c r="AH15" s="2">
        <f t="shared" si="1"/>
        <v>0</v>
      </c>
      <c r="AI15" s="2">
        <f t="shared" si="1"/>
        <v>0</v>
      </c>
      <c r="AJ15" s="2">
        <f t="shared" si="1"/>
        <v>0</v>
      </c>
      <c r="AK15" s="2">
        <f t="shared" si="1"/>
        <v>0</v>
      </c>
      <c r="AL15" s="2">
        <f>SUM(AL21+AL26+AL32)</f>
        <v>0</v>
      </c>
      <c r="AM15" s="2">
        <f t="shared" si="2"/>
        <v>0</v>
      </c>
      <c r="AN15" s="2">
        <f t="shared" si="2"/>
        <v>0</v>
      </c>
      <c r="AO15" s="2">
        <f t="shared" si="2"/>
        <v>0</v>
      </c>
      <c r="AP15" s="2">
        <f t="shared" si="2"/>
        <v>0</v>
      </c>
      <c r="AQ15" s="2">
        <f t="shared" si="2"/>
        <v>0</v>
      </c>
      <c r="AR15" s="190"/>
      <c r="AS15" s="208"/>
      <c r="AT15" s="27"/>
      <c r="AU15" s="27"/>
      <c r="AV15" s="28"/>
    </row>
    <row r="16" spans="1:48" s="28" customFormat="1" ht="12.25" customHeight="1">
      <c r="A16" s="241"/>
      <c r="B16" s="190"/>
      <c r="C16" s="244"/>
      <c r="D16" s="6" t="s">
        <v>41</v>
      </c>
      <c r="E16" s="2">
        <v>0</v>
      </c>
      <c r="F16" s="2">
        <v>0</v>
      </c>
      <c r="G16" s="2">
        <f>SUM(G22+G27+G33)</f>
        <v>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0</v>
      </c>
      <c r="L16" s="2">
        <f t="shared" si="0"/>
        <v>0</v>
      </c>
      <c r="M16" s="2">
        <f t="shared" si="0"/>
        <v>0</v>
      </c>
      <c r="N16" s="2">
        <f t="shared" si="0"/>
        <v>0</v>
      </c>
      <c r="O16" s="2">
        <f t="shared" si="0"/>
        <v>0</v>
      </c>
      <c r="P16" s="2">
        <f t="shared" si="0"/>
        <v>0</v>
      </c>
      <c r="Q16" s="2">
        <f t="shared" si="0"/>
        <v>0</v>
      </c>
      <c r="R16" s="2">
        <f t="shared" si="0"/>
        <v>0</v>
      </c>
      <c r="S16" s="2">
        <f t="shared" si="0"/>
        <v>0</v>
      </c>
      <c r="T16" s="2">
        <f t="shared" si="0"/>
        <v>0</v>
      </c>
      <c r="U16" s="2">
        <f t="shared" si="0"/>
        <v>0</v>
      </c>
      <c r="V16" s="2">
        <f t="shared" si="0"/>
        <v>0</v>
      </c>
      <c r="W16" s="2">
        <f t="shared" si="0"/>
        <v>0</v>
      </c>
      <c r="X16" s="2">
        <f t="shared" si="0"/>
        <v>0</v>
      </c>
      <c r="Y16" s="2">
        <f t="shared" si="0"/>
        <v>0</v>
      </c>
      <c r="Z16" s="2">
        <f>SUM(Z22+Z27+Z33)</f>
        <v>0</v>
      </c>
      <c r="AA16" s="2">
        <f t="shared" si="1"/>
        <v>0</v>
      </c>
      <c r="AB16" s="2">
        <f t="shared" si="1"/>
        <v>0</v>
      </c>
      <c r="AC16" s="2">
        <f t="shared" si="1"/>
        <v>0</v>
      </c>
      <c r="AD16" s="2">
        <f t="shared" si="1"/>
        <v>0</v>
      </c>
      <c r="AE16" s="2">
        <f t="shared" si="1"/>
        <v>0</v>
      </c>
      <c r="AF16" s="2">
        <f t="shared" si="1"/>
        <v>0</v>
      </c>
      <c r="AG16" s="2">
        <f t="shared" si="1"/>
        <v>0</v>
      </c>
      <c r="AH16" s="2">
        <f t="shared" si="1"/>
        <v>0</v>
      </c>
      <c r="AI16" s="2">
        <f t="shared" si="1"/>
        <v>0</v>
      </c>
      <c r="AJ16" s="2">
        <f t="shared" si="1"/>
        <v>0</v>
      </c>
      <c r="AK16" s="2">
        <f t="shared" si="1"/>
        <v>0</v>
      </c>
      <c r="AL16" s="2">
        <f>SUM(AL22+AL27+AL33)</f>
        <v>0</v>
      </c>
      <c r="AM16" s="2">
        <f t="shared" si="2"/>
        <v>0</v>
      </c>
      <c r="AN16" s="2">
        <f t="shared" si="2"/>
        <v>0</v>
      </c>
      <c r="AO16" s="2">
        <f t="shared" si="2"/>
        <v>0</v>
      </c>
      <c r="AP16" s="2">
        <f t="shared" si="2"/>
        <v>0</v>
      </c>
      <c r="AQ16" s="2">
        <f t="shared" si="2"/>
        <v>0</v>
      </c>
      <c r="AR16" s="190"/>
      <c r="AS16" s="208"/>
      <c r="AT16" s="27"/>
      <c r="AU16" s="27"/>
    </row>
    <row r="17" spans="1:48" s="88" customFormat="1" ht="12.25" customHeight="1">
      <c r="A17" s="241"/>
      <c r="B17" s="190"/>
      <c r="C17" s="244"/>
      <c r="D17" s="30" t="s">
        <v>32</v>
      </c>
      <c r="E17" s="31">
        <f>SUM(E23+E28+E34+E45)</f>
        <v>13471.6</v>
      </c>
      <c r="F17" s="31">
        <f>SUM(F23+F28+F34+F45)</f>
        <v>6925.3</v>
      </c>
      <c r="G17" s="34">
        <f>F17/E17*100</f>
        <v>51.40666290566822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15</v>
      </c>
      <c r="R17" s="31">
        <f t="shared" si="0"/>
        <v>15</v>
      </c>
      <c r="S17" s="34">
        <f>R17/Q17*100</f>
        <v>100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31">
        <f t="shared" si="0"/>
        <v>0</v>
      </c>
      <c r="Z17" s="31">
        <f>SUM(Z23+Z28+Z34+Z45)</f>
        <v>5604.4</v>
      </c>
      <c r="AA17" s="31">
        <f>SUM(AA23+AA28+AA34+AA45)</f>
        <v>5604.4</v>
      </c>
      <c r="AB17" s="34">
        <f>AA17/Z17*100</f>
        <v>100</v>
      </c>
      <c r="AC17" s="31">
        <f>SUM(AC23+AC28+AC34+AC45)</f>
        <v>0</v>
      </c>
      <c r="AD17" s="31">
        <f>SUM(AD23+AD28+AD34+AD45)</f>
        <v>0</v>
      </c>
      <c r="AE17" s="34">
        <v>0</v>
      </c>
      <c r="AF17" s="31">
        <f>SUM(AF23+AF28+AF34+AF45)</f>
        <v>1372.1</v>
      </c>
      <c r="AG17" s="31">
        <f>SUM(AG23+AG28+AG34+AG45)</f>
        <v>533.79999999999995</v>
      </c>
      <c r="AH17" s="34">
        <f>AG17/AF17*100</f>
        <v>38.903869980322128</v>
      </c>
      <c r="AI17" s="31">
        <f t="shared" si="1"/>
        <v>0</v>
      </c>
      <c r="AJ17" s="31">
        <f t="shared" si="1"/>
        <v>737.1</v>
      </c>
      <c r="AK17" s="31">
        <f t="shared" si="1"/>
        <v>0</v>
      </c>
      <c r="AL17" s="31">
        <f>SUM(AL23+AL28+AL34+AL45)</f>
        <v>6480.1</v>
      </c>
      <c r="AM17" s="31">
        <f t="shared" ref="AM17:AN17" si="3">SUM(AM23+AM28+AM34+AM45)</f>
        <v>35</v>
      </c>
      <c r="AN17" s="31">
        <f t="shared" si="3"/>
        <v>0</v>
      </c>
      <c r="AO17" s="31">
        <f t="shared" si="2"/>
        <v>0</v>
      </c>
      <c r="AP17" s="31">
        <f t="shared" si="2"/>
        <v>0</v>
      </c>
      <c r="AQ17" s="31">
        <f t="shared" si="2"/>
        <v>0</v>
      </c>
      <c r="AR17" s="190"/>
      <c r="AS17" s="208"/>
      <c r="AT17" s="87"/>
      <c r="AU17" s="87"/>
    </row>
    <row r="18" spans="1:48" ht="27.2" customHeight="1">
      <c r="A18" s="241"/>
      <c r="B18" s="190"/>
      <c r="C18" s="244"/>
      <c r="D18" s="6" t="s">
        <v>49</v>
      </c>
      <c r="E18" s="2">
        <v>0</v>
      </c>
      <c r="F18" s="2">
        <v>0</v>
      </c>
      <c r="G18" s="2">
        <v>0</v>
      </c>
      <c r="H18" s="2">
        <f>SUM(H23+H34+H45)</f>
        <v>0</v>
      </c>
      <c r="I18" s="2">
        <f>SUM(I23+I34+I45)</f>
        <v>0</v>
      </c>
      <c r="J18" s="2">
        <v>0</v>
      </c>
      <c r="K18" s="2">
        <f>SUM(K23+K34+K45)</f>
        <v>0</v>
      </c>
      <c r="L18" s="2">
        <f>SUM(L23+L34+L45)</f>
        <v>0</v>
      </c>
      <c r="M18" s="2">
        <v>0</v>
      </c>
      <c r="N18" s="2">
        <f>SUM(N23+N34+N45)</f>
        <v>0</v>
      </c>
      <c r="O18" s="2">
        <f>SUM(O23+O34+O45)</f>
        <v>0</v>
      </c>
      <c r="P18" s="2">
        <v>0</v>
      </c>
      <c r="Q18" s="2">
        <f>SUM(Q23+Q34+Q45)</f>
        <v>0</v>
      </c>
      <c r="R18" s="2">
        <f>SUM(R23+R34+R45)</f>
        <v>0</v>
      </c>
      <c r="S18" s="2">
        <v>0</v>
      </c>
      <c r="T18" s="2">
        <f>SUM(T23+T34+T45)</f>
        <v>0</v>
      </c>
      <c r="U18" s="2">
        <f>SUM(U23+U34+U45)</f>
        <v>0</v>
      </c>
      <c r="V18" s="2">
        <v>0</v>
      </c>
      <c r="W18" s="2">
        <f>SUM(W23+W34+W45)</f>
        <v>0</v>
      </c>
      <c r="X18" s="2">
        <f>SUM(X23+X34+X45)</f>
        <v>0</v>
      </c>
      <c r="Y18" s="2">
        <v>0</v>
      </c>
      <c r="Z18" s="2">
        <v>0</v>
      </c>
      <c r="AA18" s="2">
        <v>0</v>
      </c>
      <c r="AB18" s="2">
        <v>0</v>
      </c>
      <c r="AC18" s="2">
        <f>SUM(AC23+AC34+AC45)</f>
        <v>0</v>
      </c>
      <c r="AD18" s="2">
        <f>SUM(AD23+AD34+AD45)</f>
        <v>0</v>
      </c>
      <c r="AE18" s="2">
        <v>0</v>
      </c>
      <c r="AF18" s="2">
        <v>0</v>
      </c>
      <c r="AG18" s="2">
        <v>0</v>
      </c>
      <c r="AH18" s="2">
        <v>0</v>
      </c>
      <c r="AI18" s="2">
        <f>SUM(AI23+AI34+AI45)</f>
        <v>0</v>
      </c>
      <c r="AJ18" s="2">
        <f>SUM(AJ23+AJ34+AJ45)</f>
        <v>0</v>
      </c>
      <c r="AK18" s="2">
        <v>0</v>
      </c>
      <c r="AL18" s="2">
        <v>0</v>
      </c>
      <c r="AM18" s="2">
        <v>0</v>
      </c>
      <c r="AN18" s="2">
        <v>0</v>
      </c>
      <c r="AO18" s="2">
        <f>SUM(AO23+AO34+AO45)</f>
        <v>0</v>
      </c>
      <c r="AP18" s="2">
        <f>SUM(AP23+AP34+AP45)</f>
        <v>0</v>
      </c>
      <c r="AQ18" s="2">
        <v>0</v>
      </c>
      <c r="AR18" s="190"/>
      <c r="AS18" s="208"/>
      <c r="AT18" s="27"/>
      <c r="AU18" s="27"/>
      <c r="AV18" s="28"/>
    </row>
    <row r="19" spans="1:48" s="126" customFormat="1" ht="38.9" customHeight="1">
      <c r="A19" s="242"/>
      <c r="B19" s="191"/>
      <c r="C19" s="245"/>
      <c r="D19" s="121" t="s">
        <v>78</v>
      </c>
      <c r="E19" s="122">
        <f>H19+K19+N19+Q19+T19+W19+Z19+AC19+AF19+AI19+AL19+AO19</f>
        <v>1554.7</v>
      </c>
      <c r="F19" s="136">
        <f>I19+L19+O19+R19+U19+X19+AA19+AD19+AG19+AJ19+AM19+AP19</f>
        <v>1554.7</v>
      </c>
      <c r="G19" s="122">
        <f>F19/E19*100</f>
        <v>100</v>
      </c>
      <c r="H19" s="122">
        <f>H24+H29+H35+H46</f>
        <v>1359.9</v>
      </c>
      <c r="I19" s="122">
        <f>I24+I29+I35+I46</f>
        <v>1359.5</v>
      </c>
      <c r="J19" s="122">
        <f>I19/H19*100</f>
        <v>99.970586072505327</v>
      </c>
      <c r="K19" s="122">
        <f t="shared" ref="K19:L19" si="4">K24+K29+K35+K46</f>
        <v>0</v>
      </c>
      <c r="L19" s="122">
        <f t="shared" si="4"/>
        <v>0</v>
      </c>
      <c r="M19" s="122">
        <v>0</v>
      </c>
      <c r="N19" s="122">
        <f>N24+N29+N35+N46</f>
        <v>159.6</v>
      </c>
      <c r="O19" s="122">
        <f t="shared" ref="O19" si="5">O24+O29+O35+O46</f>
        <v>0</v>
      </c>
      <c r="P19" s="122">
        <f>O19/N19*100</f>
        <v>0</v>
      </c>
      <c r="Q19" s="122">
        <f t="shared" ref="Q19:R19" si="6">Q24+Q29+Q35+Q46</f>
        <v>0</v>
      </c>
      <c r="R19" s="122">
        <f t="shared" si="6"/>
        <v>0</v>
      </c>
      <c r="S19" s="122">
        <v>0</v>
      </c>
      <c r="T19" s="122">
        <f t="shared" ref="T19:U19" si="7">T24+T29+T35+T46</f>
        <v>0</v>
      </c>
      <c r="U19" s="122">
        <f t="shared" si="7"/>
        <v>160</v>
      </c>
      <c r="V19" s="122">
        <v>100</v>
      </c>
      <c r="W19" s="122">
        <f t="shared" ref="W19:AP19" si="8">W24+W29+W35+W46</f>
        <v>35.199999999999989</v>
      </c>
      <c r="X19" s="122">
        <f t="shared" si="8"/>
        <v>0</v>
      </c>
      <c r="Y19" s="122">
        <v>0</v>
      </c>
      <c r="Z19" s="122">
        <f t="shared" si="8"/>
        <v>0</v>
      </c>
      <c r="AA19" s="122">
        <f t="shared" si="8"/>
        <v>0</v>
      </c>
      <c r="AB19" s="122">
        <f t="shared" si="8"/>
        <v>0</v>
      </c>
      <c r="AC19" s="122">
        <f t="shared" si="8"/>
        <v>0</v>
      </c>
      <c r="AD19" s="122">
        <f t="shared" si="8"/>
        <v>0</v>
      </c>
      <c r="AE19" s="122">
        <f t="shared" si="8"/>
        <v>0</v>
      </c>
      <c r="AF19" s="122">
        <f t="shared" si="8"/>
        <v>0</v>
      </c>
      <c r="AG19" s="122">
        <f t="shared" si="8"/>
        <v>0</v>
      </c>
      <c r="AH19" s="122">
        <f t="shared" si="8"/>
        <v>0</v>
      </c>
      <c r="AI19" s="122">
        <f t="shared" si="8"/>
        <v>0</v>
      </c>
      <c r="AJ19" s="122">
        <f t="shared" si="8"/>
        <v>0</v>
      </c>
      <c r="AK19" s="122">
        <f t="shared" si="8"/>
        <v>0</v>
      </c>
      <c r="AL19" s="122">
        <f t="shared" si="8"/>
        <v>0</v>
      </c>
      <c r="AM19" s="122">
        <f t="shared" si="8"/>
        <v>0</v>
      </c>
      <c r="AN19" s="122">
        <f t="shared" si="8"/>
        <v>0</v>
      </c>
      <c r="AO19" s="122">
        <f t="shared" si="8"/>
        <v>0</v>
      </c>
      <c r="AP19" s="122">
        <f t="shared" si="8"/>
        <v>35.200000000000003</v>
      </c>
      <c r="AQ19" s="123">
        <v>0</v>
      </c>
      <c r="AR19" s="191"/>
      <c r="AS19" s="209"/>
      <c r="AT19" s="124"/>
      <c r="AU19" s="124"/>
      <c r="AV19" s="125"/>
    </row>
    <row r="20" spans="1:48" s="28" customFormat="1" hidden="1">
      <c r="A20" s="198" t="s">
        <v>15</v>
      </c>
      <c r="B20" s="190" t="s">
        <v>65</v>
      </c>
      <c r="C20" s="192" t="s">
        <v>53</v>
      </c>
      <c r="D20" s="5" t="s">
        <v>34</v>
      </c>
      <c r="E20" s="2">
        <f>SUM(E22:E23)</f>
        <v>0</v>
      </c>
      <c r="F20" s="2">
        <f t="shared" ref="F20" si="9">SUM(F22:F23)</f>
        <v>0</v>
      </c>
      <c r="G20" s="2">
        <v>0</v>
      </c>
      <c r="H20" s="2">
        <f>SUM(H54+H59+H64)</f>
        <v>0</v>
      </c>
      <c r="I20" s="2">
        <f>SUM(I54+I59+I64)</f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f>SUM(AO22:AO23)</f>
        <v>0</v>
      </c>
      <c r="AP20" s="2">
        <f>SUM(AP22:AP23)</f>
        <v>0</v>
      </c>
      <c r="AQ20" s="2">
        <v>0</v>
      </c>
      <c r="AR20" s="160"/>
      <c r="AS20" s="160"/>
      <c r="AT20" s="27"/>
      <c r="AU20" s="27"/>
    </row>
    <row r="21" spans="1:48" ht="14.3" hidden="1" customHeight="1">
      <c r="A21" s="199"/>
      <c r="B21" s="190"/>
      <c r="C21" s="193"/>
      <c r="D21" s="5" t="s">
        <v>48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08"/>
      <c r="AS21" s="208"/>
      <c r="AT21" s="27"/>
      <c r="AU21" s="27"/>
      <c r="AV21" s="28"/>
    </row>
    <row r="22" spans="1:48" s="28" customFormat="1" hidden="1">
      <c r="A22" s="199"/>
      <c r="B22" s="190"/>
      <c r="C22" s="193"/>
      <c r="D22" s="6" t="s">
        <v>41</v>
      </c>
      <c r="E22" s="2">
        <f>SUM(E55+E60+E65)</f>
        <v>0</v>
      </c>
      <c r="F22" s="2">
        <f>SUM(F55+F60+F65)</f>
        <v>0</v>
      </c>
      <c r="G22" s="2">
        <v>0</v>
      </c>
      <c r="H22" s="2">
        <f>SUM(H55+H60+H65)</f>
        <v>0</v>
      </c>
      <c r="I22" s="2">
        <f>SUM(I55+I60+I65)</f>
        <v>0</v>
      </c>
      <c r="J22" s="2">
        <v>0</v>
      </c>
      <c r="K22" s="2">
        <f>SUM(K55+K60+K65)</f>
        <v>0</v>
      </c>
      <c r="L22" s="2">
        <f>SUM(L55+L60+L65)</f>
        <v>0</v>
      </c>
      <c r="M22" s="2">
        <v>0</v>
      </c>
      <c r="N22" s="2">
        <f>SUM(N55+N60+N65)</f>
        <v>0</v>
      </c>
      <c r="O22" s="2">
        <f>SUM(O55+O60+O65)</f>
        <v>0</v>
      </c>
      <c r="P22" s="2">
        <v>0</v>
      </c>
      <c r="Q22" s="2">
        <f>SUM(Q55+Q60+Q65)</f>
        <v>0</v>
      </c>
      <c r="R22" s="2">
        <f>SUM(R55+R60+R65)</f>
        <v>0</v>
      </c>
      <c r="S22" s="2">
        <v>0</v>
      </c>
      <c r="T22" s="2">
        <f>SUM(T55+T60+T65)</f>
        <v>0</v>
      </c>
      <c r="U22" s="2">
        <f>SUM(U55+U60+U65)</f>
        <v>0</v>
      </c>
      <c r="V22" s="2">
        <v>0</v>
      </c>
      <c r="W22" s="2">
        <f>SUM(W55+W60+W65)</f>
        <v>0</v>
      </c>
      <c r="X22" s="2">
        <f>SUM(X55+X60+X65)</f>
        <v>0</v>
      </c>
      <c r="Y22" s="2">
        <v>0</v>
      </c>
      <c r="Z22" s="2">
        <f>SUM(Z55+Z60+Z65)</f>
        <v>0</v>
      </c>
      <c r="AA22" s="2">
        <f>SUM(AA55+AA60+AA65)</f>
        <v>0</v>
      </c>
      <c r="AB22" s="2">
        <v>0</v>
      </c>
      <c r="AC22" s="2">
        <f>SUM(AC55+AC60+AC65)</f>
        <v>0</v>
      </c>
      <c r="AD22" s="2">
        <f>SUM(AD55+AD60+AD65)</f>
        <v>0</v>
      </c>
      <c r="AE22" s="2">
        <v>0</v>
      </c>
      <c r="AF22" s="2">
        <f>SUM(AF55+AF60+AF65)</f>
        <v>0</v>
      </c>
      <c r="AG22" s="2">
        <f>SUM(AG55+AG60+AG65)</f>
        <v>0</v>
      </c>
      <c r="AH22" s="2">
        <v>0</v>
      </c>
      <c r="AI22" s="2">
        <f>SUM(AI55+AI60+AI65)</f>
        <v>0</v>
      </c>
      <c r="AJ22" s="2">
        <f>SUM(AJ55+AJ60+AJ65)</f>
        <v>0</v>
      </c>
      <c r="AK22" s="2">
        <v>0</v>
      </c>
      <c r="AL22" s="2">
        <f>SUM(AL55+AL60+AL65)</f>
        <v>0</v>
      </c>
      <c r="AM22" s="2">
        <f>SUM(AM55+AM60+AM65)</f>
        <v>0</v>
      </c>
      <c r="AN22" s="2">
        <v>0</v>
      </c>
      <c r="AO22" s="2">
        <f>SUM(AO55+AO60+AO65)</f>
        <v>0</v>
      </c>
      <c r="AP22" s="2">
        <f>SUM(AP55+AP60+AP65)</f>
        <v>0</v>
      </c>
      <c r="AQ22" s="2">
        <v>0</v>
      </c>
      <c r="AR22" s="208"/>
      <c r="AS22" s="208"/>
      <c r="AT22" s="27"/>
      <c r="AU22" s="27"/>
    </row>
    <row r="23" spans="1:48" s="88" customFormat="1" hidden="1">
      <c r="A23" s="199"/>
      <c r="B23" s="190"/>
      <c r="C23" s="193"/>
      <c r="D23" s="30" t="s">
        <v>32</v>
      </c>
      <c r="E23" s="35">
        <f>H23+K23+N23+Q23+T23+W23+Z23+AC23+AF23+AI23+AL23+AO23</f>
        <v>0</v>
      </c>
      <c r="F23" s="35">
        <f>I23+L23+O23+R23+U23+X23+AA23+AD23+AG23+AJ23+AM23+AP23</f>
        <v>0</v>
      </c>
      <c r="G23" s="31">
        <v>0</v>
      </c>
      <c r="H23" s="31">
        <f>SUM(H56+H61+H66)</f>
        <v>0</v>
      </c>
      <c r="I23" s="31">
        <f>SUM(I56+I61+I66)</f>
        <v>0</v>
      </c>
      <c r="J23" s="31">
        <v>0</v>
      </c>
      <c r="K23" s="31">
        <f>SUM(K56+K61+K66)</f>
        <v>0</v>
      </c>
      <c r="L23" s="31">
        <f>SUM(L56+L61+L66)</f>
        <v>0</v>
      </c>
      <c r="M23" s="31">
        <v>0</v>
      </c>
      <c r="N23" s="31">
        <f>SUM(N56+N61+N66)</f>
        <v>0</v>
      </c>
      <c r="O23" s="31">
        <f>SUM(O56+O61+O66)</f>
        <v>0</v>
      </c>
      <c r="P23" s="31">
        <v>0</v>
      </c>
      <c r="Q23" s="31">
        <f>SUM(Q56+Q61+Q66)</f>
        <v>0</v>
      </c>
      <c r="R23" s="31">
        <f>SUM(R56+R61+R66)</f>
        <v>0</v>
      </c>
      <c r="S23" s="31">
        <v>0</v>
      </c>
      <c r="T23" s="31">
        <f>SUM(T56+T61+T66)</f>
        <v>0</v>
      </c>
      <c r="U23" s="31">
        <f>SUM(U56+U61+U66)</f>
        <v>0</v>
      </c>
      <c r="V23" s="31">
        <v>0</v>
      </c>
      <c r="W23" s="31">
        <f>SUM(W56+W61+W66)</f>
        <v>0</v>
      </c>
      <c r="X23" s="31">
        <f>SUM(X56+X61+X66)</f>
        <v>0</v>
      </c>
      <c r="Y23" s="31">
        <v>0</v>
      </c>
      <c r="Z23" s="31">
        <f>SUM(Z56+Z61+Z66)</f>
        <v>0</v>
      </c>
      <c r="AA23" s="31">
        <f>SUM(AA56+AA61+AA66)</f>
        <v>0</v>
      </c>
      <c r="AB23" s="31">
        <v>0</v>
      </c>
      <c r="AC23" s="31">
        <f>SUM(AC56+AC61+AC66)</f>
        <v>0</v>
      </c>
      <c r="AD23" s="31">
        <f>SUM(AD56+AD61+AD66)</f>
        <v>0</v>
      </c>
      <c r="AE23" s="31">
        <v>0</v>
      </c>
      <c r="AF23" s="31">
        <f>SUM(AF56+AF61+AF66)</f>
        <v>0</v>
      </c>
      <c r="AG23" s="31">
        <f>SUM(AG56+AG61+AG66)</f>
        <v>0</v>
      </c>
      <c r="AH23" s="31">
        <v>0</v>
      </c>
      <c r="AI23" s="31">
        <f>SUM(AI56+AI61+AI66)</f>
        <v>0</v>
      </c>
      <c r="AJ23" s="31">
        <f>SUM(AJ56+AJ61+AJ66)</f>
        <v>0</v>
      </c>
      <c r="AK23" s="31">
        <v>0</v>
      </c>
      <c r="AL23" s="31">
        <f>SUM(AL56+AL61+AL66)</f>
        <v>0</v>
      </c>
      <c r="AM23" s="31">
        <f>SUM(AM56+AM61+AM66)</f>
        <v>0</v>
      </c>
      <c r="AN23" s="31">
        <v>0</v>
      </c>
      <c r="AO23" s="31">
        <v>0</v>
      </c>
      <c r="AP23" s="31">
        <v>0</v>
      </c>
      <c r="AQ23" s="31">
        <v>0</v>
      </c>
      <c r="AR23" s="208"/>
      <c r="AS23" s="208"/>
      <c r="AT23" s="87"/>
      <c r="AU23" s="87"/>
    </row>
    <row r="24" spans="1:48" ht="23.1" hidden="1">
      <c r="A24" s="200"/>
      <c r="B24" s="191"/>
      <c r="C24" s="217"/>
      <c r="D24" s="6" t="s">
        <v>49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09"/>
      <c r="AS24" s="209"/>
      <c r="AT24" s="27"/>
      <c r="AU24" s="27"/>
      <c r="AV24" s="28"/>
    </row>
    <row r="25" spans="1:48" s="28" customFormat="1">
      <c r="A25" s="198" t="s">
        <v>67</v>
      </c>
      <c r="B25" s="189" t="s">
        <v>73</v>
      </c>
      <c r="C25" s="192" t="s">
        <v>77</v>
      </c>
      <c r="D25" s="5" t="s">
        <v>34</v>
      </c>
      <c r="E25" s="2">
        <f>SUM(E27:E28)</f>
        <v>6991.5</v>
      </c>
      <c r="F25" s="2">
        <f>SUM(F27:F28)</f>
        <v>6925.3</v>
      </c>
      <c r="G25" s="49">
        <f>F25/E25*100</f>
        <v>99.053135950797397</v>
      </c>
      <c r="H25" s="2">
        <f t="shared" ref="H25:AO25" si="10">SUM(H27:H28)</f>
        <v>0</v>
      </c>
      <c r="I25" s="2">
        <f t="shared" si="10"/>
        <v>0</v>
      </c>
      <c r="J25" s="2">
        <v>0</v>
      </c>
      <c r="K25" s="2">
        <f t="shared" si="10"/>
        <v>0</v>
      </c>
      <c r="L25" s="2">
        <f t="shared" si="10"/>
        <v>0</v>
      </c>
      <c r="M25" s="2">
        <v>0</v>
      </c>
      <c r="N25" s="2">
        <f t="shared" si="10"/>
        <v>0</v>
      </c>
      <c r="O25" s="2">
        <f t="shared" si="10"/>
        <v>0</v>
      </c>
      <c r="P25" s="2">
        <v>0</v>
      </c>
      <c r="Q25" s="2">
        <f t="shared" si="10"/>
        <v>15</v>
      </c>
      <c r="R25" s="2">
        <f t="shared" si="10"/>
        <v>15</v>
      </c>
      <c r="S25" s="2">
        <v>0</v>
      </c>
      <c r="T25" s="2">
        <f t="shared" si="10"/>
        <v>0</v>
      </c>
      <c r="U25" s="2">
        <f t="shared" si="10"/>
        <v>0</v>
      </c>
      <c r="V25" s="2">
        <v>0</v>
      </c>
      <c r="W25" s="2">
        <f t="shared" si="10"/>
        <v>0</v>
      </c>
      <c r="X25" s="2">
        <f t="shared" si="10"/>
        <v>0</v>
      </c>
      <c r="Y25" s="2">
        <v>0</v>
      </c>
      <c r="Z25" s="2">
        <f t="shared" si="10"/>
        <v>5604.4</v>
      </c>
      <c r="AA25" s="2">
        <f t="shared" si="10"/>
        <v>5604.4</v>
      </c>
      <c r="AB25" s="2">
        <v>0</v>
      </c>
      <c r="AC25" s="2">
        <f t="shared" si="10"/>
        <v>0</v>
      </c>
      <c r="AD25" s="2">
        <f t="shared" si="10"/>
        <v>0</v>
      </c>
      <c r="AE25" s="2">
        <v>0</v>
      </c>
      <c r="AF25" s="2">
        <f t="shared" si="10"/>
        <v>1372.1</v>
      </c>
      <c r="AG25" s="2">
        <f t="shared" si="10"/>
        <v>533.79999999999995</v>
      </c>
      <c r="AH25" s="2">
        <v>0</v>
      </c>
      <c r="AI25" s="2">
        <f t="shared" si="10"/>
        <v>0</v>
      </c>
      <c r="AJ25" s="2">
        <f t="shared" si="10"/>
        <v>737.1</v>
      </c>
      <c r="AK25" s="2">
        <v>0</v>
      </c>
      <c r="AL25" s="2">
        <f t="shared" si="10"/>
        <v>0</v>
      </c>
      <c r="AM25" s="2">
        <f t="shared" si="10"/>
        <v>35</v>
      </c>
      <c r="AN25" s="2">
        <v>0</v>
      </c>
      <c r="AO25" s="2">
        <f t="shared" si="10"/>
        <v>0</v>
      </c>
      <c r="AP25" s="2">
        <f t="shared" ref="AP25" si="11">SUM(AP27:AP28)</f>
        <v>0</v>
      </c>
      <c r="AQ25" s="2">
        <v>0</v>
      </c>
      <c r="AR25" s="236" t="s">
        <v>130</v>
      </c>
      <c r="AS25" s="189" t="s">
        <v>126</v>
      </c>
      <c r="AT25" s="27"/>
      <c r="AU25" s="27"/>
    </row>
    <row r="26" spans="1:48" ht="17.7" customHeight="1">
      <c r="A26" s="199"/>
      <c r="B26" s="190"/>
      <c r="C26" s="193"/>
      <c r="D26" s="5" t="s">
        <v>48</v>
      </c>
      <c r="E26" s="2">
        <f>SUM(E60+E65+E71)</f>
        <v>0</v>
      </c>
      <c r="F26" s="2">
        <f>SUM(F60+F65+F71)</f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37"/>
      <c r="AS26" s="190"/>
      <c r="AT26" s="27"/>
      <c r="AU26" s="27"/>
      <c r="AV26" s="28"/>
    </row>
    <row r="27" spans="1:48" s="28" customFormat="1">
      <c r="A27" s="199"/>
      <c r="B27" s="190"/>
      <c r="C27" s="193"/>
      <c r="D27" s="6" t="s">
        <v>41</v>
      </c>
      <c r="E27" s="2">
        <v>0</v>
      </c>
      <c r="F27" s="2">
        <v>0</v>
      </c>
      <c r="G27" s="2">
        <v>0</v>
      </c>
      <c r="H27" s="2">
        <f>SUM(H61+H66+H72)</f>
        <v>0</v>
      </c>
      <c r="I27" s="2">
        <f>SUM(I61+I66+I72)</f>
        <v>0</v>
      </c>
      <c r="J27" s="2">
        <v>0</v>
      </c>
      <c r="K27" s="2">
        <f>SUM(K61+K66+K72)</f>
        <v>0</v>
      </c>
      <c r="L27" s="2">
        <f>SUM(L61+L66+L72)</f>
        <v>0</v>
      </c>
      <c r="M27" s="2">
        <v>0</v>
      </c>
      <c r="N27" s="2">
        <f>SUM(N61+N66+N72)</f>
        <v>0</v>
      </c>
      <c r="O27" s="2">
        <f>SUM(O61+O66+O72)</f>
        <v>0</v>
      </c>
      <c r="P27" s="2">
        <v>0</v>
      </c>
      <c r="Q27" s="2">
        <f>SUM(Q61+Q66+Q72)</f>
        <v>0</v>
      </c>
      <c r="R27" s="2">
        <f>SUM(R61+R66+R72)</f>
        <v>0</v>
      </c>
      <c r="S27" s="2">
        <v>0</v>
      </c>
      <c r="T27" s="2">
        <f>SUM(T61+T66+T72)</f>
        <v>0</v>
      </c>
      <c r="U27" s="2">
        <f>SUM(U61+U66+U72)</f>
        <v>0</v>
      </c>
      <c r="V27" s="2">
        <v>0</v>
      </c>
      <c r="W27" s="2">
        <f>SUM(W61+W66+W72)</f>
        <v>0</v>
      </c>
      <c r="X27" s="2">
        <f>SUM(X61+X66+X72)</f>
        <v>0</v>
      </c>
      <c r="Y27" s="2">
        <v>0</v>
      </c>
      <c r="Z27" s="2">
        <f>SUM(Z61+Z66+Z72)</f>
        <v>0</v>
      </c>
      <c r="AA27" s="2">
        <f>SUM(AA61+AA66+AA72)</f>
        <v>0</v>
      </c>
      <c r="AB27" s="2">
        <v>0</v>
      </c>
      <c r="AC27" s="2">
        <f>SUM(AC61+AC66+AC72)</f>
        <v>0</v>
      </c>
      <c r="AD27" s="2">
        <f>SUM(AD61+AD66+AD72)</f>
        <v>0</v>
      </c>
      <c r="AE27" s="2">
        <v>0</v>
      </c>
      <c r="AF27" s="2">
        <f>SUM(AF61+AF66+AF72)</f>
        <v>0</v>
      </c>
      <c r="AG27" s="2">
        <f>SUM(AG61+AG66+AG72)</f>
        <v>0</v>
      </c>
      <c r="AH27" s="2">
        <v>0</v>
      </c>
      <c r="AI27" s="2">
        <f>SUM(AI61+AI66+AI72)</f>
        <v>0</v>
      </c>
      <c r="AJ27" s="2">
        <f>SUM(AJ61+AJ66+AJ72)</f>
        <v>0</v>
      </c>
      <c r="AK27" s="2">
        <v>0</v>
      </c>
      <c r="AL27" s="2">
        <f>SUM(AL61+AL66+AL72)</f>
        <v>0</v>
      </c>
      <c r="AM27" s="2">
        <f>SUM(AM61+AM66+AM72)</f>
        <v>0</v>
      </c>
      <c r="AN27" s="2">
        <v>0</v>
      </c>
      <c r="AO27" s="2">
        <v>0</v>
      </c>
      <c r="AP27" s="2">
        <v>0</v>
      </c>
      <c r="AQ27" s="2">
        <v>0</v>
      </c>
      <c r="AR27" s="237"/>
      <c r="AS27" s="190"/>
      <c r="AT27" s="27"/>
      <c r="AU27" s="27"/>
    </row>
    <row r="28" spans="1:48" s="88" customFormat="1">
      <c r="A28" s="199"/>
      <c r="B28" s="190"/>
      <c r="C28" s="193"/>
      <c r="D28" s="30" t="s">
        <v>32</v>
      </c>
      <c r="E28" s="31">
        <f>H28+K28+N28+Q28+T28+W28+Z28+AC28+AF28+AI28+AL28+AO28</f>
        <v>6991.5</v>
      </c>
      <c r="F28" s="35">
        <f>I28+L28+O28+R28+U28+X28+AA28+AD28+AG28+AJ28+AM28+AP28</f>
        <v>6925.3</v>
      </c>
      <c r="G28" s="34">
        <f>F28/E28*100</f>
        <v>99.053135950797397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15</v>
      </c>
      <c r="R28" s="31">
        <v>15</v>
      </c>
      <c r="S28" s="34">
        <f>R28/Q28*100</f>
        <v>100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90">
        <f>7479.9-1875.5</f>
        <v>5604.4</v>
      </c>
      <c r="AA28" s="90">
        <v>5604.4</v>
      </c>
      <c r="AB28" s="90">
        <f>AA28/Z28*100</f>
        <v>100</v>
      </c>
      <c r="AC28" s="90">
        <v>0</v>
      </c>
      <c r="AD28" s="90">
        <v>0</v>
      </c>
      <c r="AE28" s="90">
        <v>0</v>
      </c>
      <c r="AF28" s="90">
        <v>1372.1</v>
      </c>
      <c r="AG28" s="90">
        <v>533.79999999999995</v>
      </c>
      <c r="AH28" s="31">
        <f>SUM(AG28/AF28*100)</f>
        <v>38.903869980322128</v>
      </c>
      <c r="AI28" s="31">
        <v>0</v>
      </c>
      <c r="AJ28" s="90">
        <v>737.1</v>
      </c>
      <c r="AK28" s="31">
        <v>0</v>
      </c>
      <c r="AL28" s="31">
        <v>0</v>
      </c>
      <c r="AM28" s="31">
        <v>35</v>
      </c>
      <c r="AN28" s="31">
        <v>0</v>
      </c>
      <c r="AO28" s="31">
        <v>0</v>
      </c>
      <c r="AP28" s="31">
        <v>0</v>
      </c>
      <c r="AQ28" s="31">
        <v>0</v>
      </c>
      <c r="AR28" s="237"/>
      <c r="AS28" s="190"/>
      <c r="AT28" s="87"/>
      <c r="AU28" s="87"/>
    </row>
    <row r="29" spans="1:48" ht="39.4" customHeight="1">
      <c r="A29" s="199"/>
      <c r="B29" s="190"/>
      <c r="C29" s="193"/>
      <c r="D29" s="6" t="s">
        <v>78</v>
      </c>
      <c r="E29" s="49">
        <f>H29+K29+N29+Q29+T29+W29+Z29+AC29+AF29+AI29+AL29+AO29</f>
        <v>1554.7</v>
      </c>
      <c r="F29" s="135">
        <f t="shared" ref="F29" si="12">I29+L29+O29+R29+U29+X29+AA29+AD29+AG29+AJ29+AM29+AP29</f>
        <v>1554.7</v>
      </c>
      <c r="G29" s="49">
        <f>F29/E29*100</f>
        <v>100</v>
      </c>
      <c r="H29" s="49">
        <f>1369.9-10</f>
        <v>1359.9</v>
      </c>
      <c r="I29" s="49">
        <v>1359.5</v>
      </c>
      <c r="J29" s="49">
        <f>I29/H29*100</f>
        <v>99.970586072505327</v>
      </c>
      <c r="K29" s="49">
        <v>0</v>
      </c>
      <c r="L29" s="49">
        <v>0</v>
      </c>
      <c r="M29" s="49">
        <v>0</v>
      </c>
      <c r="N29" s="49">
        <v>159.6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160</v>
      </c>
      <c r="V29" s="49">
        <v>0</v>
      </c>
      <c r="W29" s="49">
        <f>412.4-377.2</f>
        <v>35.199999999999989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35.200000000000003</v>
      </c>
      <c r="AQ29" s="49">
        <v>0</v>
      </c>
      <c r="AR29" s="237"/>
      <c r="AS29" s="190"/>
      <c r="AT29" s="27"/>
      <c r="AU29" s="27"/>
      <c r="AV29" s="28"/>
    </row>
    <row r="30" spans="1:48" ht="64.55" customHeight="1">
      <c r="A30" s="200"/>
      <c r="B30" s="191"/>
      <c r="C30" s="217"/>
      <c r="D30" s="6" t="s">
        <v>49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38"/>
      <c r="AS30" s="191"/>
      <c r="AT30" s="27"/>
      <c r="AU30" s="27"/>
      <c r="AV30" s="28"/>
    </row>
    <row r="31" spans="1:48" s="28" customFormat="1" ht="11.75" customHeight="1">
      <c r="A31" s="231" t="s">
        <v>72</v>
      </c>
      <c r="B31" s="189" t="s">
        <v>74</v>
      </c>
      <c r="C31" s="192" t="s">
        <v>77</v>
      </c>
      <c r="D31" s="5" t="s">
        <v>34</v>
      </c>
      <c r="E31" s="2">
        <f>SUM(E33:E34)</f>
        <v>6480.1</v>
      </c>
      <c r="F31" s="2">
        <f>SUM(F33:F34)</f>
        <v>0</v>
      </c>
      <c r="G31" s="2">
        <v>0</v>
      </c>
      <c r="H31" s="2">
        <f t="shared" ref="H31:AP31" si="13">SUM(H33:H34)</f>
        <v>0</v>
      </c>
      <c r="I31" s="2">
        <f t="shared" si="13"/>
        <v>0</v>
      </c>
      <c r="J31" s="2">
        <v>0</v>
      </c>
      <c r="K31" s="2">
        <f t="shared" si="13"/>
        <v>0</v>
      </c>
      <c r="L31" s="2">
        <f t="shared" si="13"/>
        <v>0</v>
      </c>
      <c r="M31" s="2">
        <v>0</v>
      </c>
      <c r="N31" s="2">
        <f t="shared" si="13"/>
        <v>0</v>
      </c>
      <c r="O31" s="2">
        <f t="shared" si="13"/>
        <v>0</v>
      </c>
      <c r="P31" s="2">
        <v>0</v>
      </c>
      <c r="Q31" s="2">
        <f t="shared" si="13"/>
        <v>0</v>
      </c>
      <c r="R31" s="2">
        <f t="shared" si="13"/>
        <v>0</v>
      </c>
      <c r="S31" s="2">
        <v>0</v>
      </c>
      <c r="T31" s="2">
        <f t="shared" si="13"/>
        <v>0</v>
      </c>
      <c r="U31" s="2">
        <f t="shared" si="13"/>
        <v>0</v>
      </c>
      <c r="V31" s="2">
        <v>0</v>
      </c>
      <c r="W31" s="2">
        <f t="shared" si="13"/>
        <v>0</v>
      </c>
      <c r="X31" s="2">
        <f t="shared" si="13"/>
        <v>0</v>
      </c>
      <c r="Y31" s="2">
        <v>0</v>
      </c>
      <c r="Z31" s="2">
        <f t="shared" si="13"/>
        <v>0</v>
      </c>
      <c r="AA31" s="2">
        <f t="shared" si="13"/>
        <v>0</v>
      </c>
      <c r="AB31" s="2">
        <v>0</v>
      </c>
      <c r="AC31" s="2">
        <f t="shared" si="13"/>
        <v>0</v>
      </c>
      <c r="AD31" s="2">
        <f t="shared" si="13"/>
        <v>0</v>
      </c>
      <c r="AE31" s="2">
        <v>0</v>
      </c>
      <c r="AF31" s="2">
        <f t="shared" si="13"/>
        <v>0</v>
      </c>
      <c r="AG31" s="2">
        <f t="shared" si="13"/>
        <v>0</v>
      </c>
      <c r="AH31" s="2">
        <v>0</v>
      </c>
      <c r="AI31" s="2">
        <f t="shared" si="13"/>
        <v>0</v>
      </c>
      <c r="AJ31" s="2">
        <f t="shared" si="13"/>
        <v>0</v>
      </c>
      <c r="AK31" s="2">
        <v>0</v>
      </c>
      <c r="AL31" s="2">
        <f t="shared" si="13"/>
        <v>6480.1</v>
      </c>
      <c r="AM31" s="2">
        <f t="shared" si="13"/>
        <v>0</v>
      </c>
      <c r="AN31" s="2">
        <v>0</v>
      </c>
      <c r="AO31" s="2">
        <f t="shared" si="13"/>
        <v>0</v>
      </c>
      <c r="AP31" s="2">
        <f t="shared" si="13"/>
        <v>0</v>
      </c>
      <c r="AQ31" s="2">
        <v>0</v>
      </c>
      <c r="AR31" s="189" t="s">
        <v>82</v>
      </c>
      <c r="AS31" s="189" t="s">
        <v>127</v>
      </c>
      <c r="AT31" s="27"/>
      <c r="AU31" s="27"/>
    </row>
    <row r="32" spans="1:48" ht="15.65" customHeight="1">
      <c r="A32" s="232"/>
      <c r="B32" s="190"/>
      <c r="C32" s="193"/>
      <c r="D32" s="5" t="s">
        <v>48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190"/>
      <c r="AS32" s="190"/>
      <c r="AT32" s="27"/>
      <c r="AU32" s="27"/>
      <c r="AV32" s="28"/>
    </row>
    <row r="33" spans="1:48">
      <c r="A33" s="232"/>
      <c r="B33" s="190"/>
      <c r="C33" s="193"/>
      <c r="D33" s="6" t="s">
        <v>41</v>
      </c>
      <c r="E33" s="2">
        <f>SUM(E66+E72+E77)</f>
        <v>0</v>
      </c>
      <c r="F33" s="2">
        <f>SUM(F66+F72+F77)</f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1">
        <v>0</v>
      </c>
      <c r="AD33" s="1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f>AJ24</f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190"/>
      <c r="AS33" s="190"/>
      <c r="AT33" s="27"/>
      <c r="AU33" s="27"/>
      <c r="AV33" s="28"/>
    </row>
    <row r="34" spans="1:48" s="37" customFormat="1">
      <c r="A34" s="232"/>
      <c r="B34" s="190"/>
      <c r="C34" s="193"/>
      <c r="D34" s="30" t="s">
        <v>32</v>
      </c>
      <c r="E34" s="31">
        <f>H34+K34+N34+Q34+T34+W34+Z34+AC34+AF34+AI34+AL34+AO34</f>
        <v>6480.1</v>
      </c>
      <c r="F34" s="31">
        <f>I34+L34+O34+R34+U34+X34+AA34+AD34+AG34+AJ34+AM34+AP34</f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2">
        <v>0</v>
      </c>
      <c r="AD34" s="32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3">
        <v>6480.1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190"/>
      <c r="AS34" s="190"/>
      <c r="AT34" s="87"/>
      <c r="AU34" s="87"/>
      <c r="AV34" s="88"/>
    </row>
    <row r="35" spans="1:48" ht="37.549999999999997" customHeight="1">
      <c r="A35" s="232"/>
      <c r="B35" s="190"/>
      <c r="C35" s="193"/>
      <c r="D35" s="6" t="s">
        <v>78</v>
      </c>
      <c r="E35" s="13">
        <f>H35+K35+N35+Q35+T35+W35+Z35+AC35+AF35+AI35+AL35+AO35</f>
        <v>0</v>
      </c>
      <c r="F35" s="13">
        <f t="shared" ref="F35" si="14">I35+L35+O35+R35+U35+X35+AA35+AD35+AG35+AJ35+AM35+AP35</f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2">
        <v>0</v>
      </c>
      <c r="AN35" s="13">
        <v>0</v>
      </c>
      <c r="AO35" s="13">
        <v>0</v>
      </c>
      <c r="AP35" s="20">
        <v>0</v>
      </c>
      <c r="AQ35" s="20">
        <v>0</v>
      </c>
      <c r="AR35" s="190"/>
      <c r="AS35" s="190"/>
      <c r="AT35" s="27"/>
      <c r="AU35" s="27"/>
      <c r="AV35" s="28"/>
    </row>
    <row r="36" spans="1:48" ht="24.8" customHeight="1">
      <c r="A36" s="233"/>
      <c r="B36" s="191"/>
      <c r="C36" s="217"/>
      <c r="D36" s="6" t="s">
        <v>49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191"/>
      <c r="AS36" s="191"/>
      <c r="AT36" s="27"/>
      <c r="AU36" s="27"/>
      <c r="AV36" s="28"/>
    </row>
    <row r="37" spans="1:48" s="28" customFormat="1" ht="18" hidden="1" customHeight="1">
      <c r="A37" s="198" t="s">
        <v>80</v>
      </c>
      <c r="B37" s="189" t="s">
        <v>81</v>
      </c>
      <c r="C37" s="192" t="s">
        <v>77</v>
      </c>
      <c r="D37" s="5" t="s">
        <v>34</v>
      </c>
      <c r="E37" s="2">
        <f>SUM(E39:E40)</f>
        <v>0</v>
      </c>
      <c r="F37" s="2">
        <f>SUM(F39:F40)</f>
        <v>0</v>
      </c>
      <c r="G37" s="2">
        <v>0</v>
      </c>
      <c r="H37" s="2">
        <f t="shared" ref="H37:I37" si="15">SUM(H39:H40)</f>
        <v>0</v>
      </c>
      <c r="I37" s="2">
        <f t="shared" si="15"/>
        <v>0</v>
      </c>
      <c r="J37" s="2">
        <v>0</v>
      </c>
      <c r="K37" s="2">
        <f t="shared" ref="K37:L37" si="16">SUM(K39:K40)</f>
        <v>0</v>
      </c>
      <c r="L37" s="2">
        <f t="shared" si="16"/>
        <v>0</v>
      </c>
      <c r="M37" s="2">
        <v>0</v>
      </c>
      <c r="N37" s="2">
        <f t="shared" ref="N37:O37" si="17">SUM(N39:N40)</f>
        <v>0</v>
      </c>
      <c r="O37" s="2">
        <f t="shared" si="17"/>
        <v>0</v>
      </c>
      <c r="P37" s="2">
        <v>0</v>
      </c>
      <c r="Q37" s="2">
        <f t="shared" ref="Q37:R37" si="18">SUM(Q39:Q40)</f>
        <v>0</v>
      </c>
      <c r="R37" s="2">
        <f t="shared" si="18"/>
        <v>0</v>
      </c>
      <c r="S37" s="2">
        <v>0</v>
      </c>
      <c r="T37" s="2">
        <f t="shared" ref="T37:U37" si="19">SUM(T39:T40)</f>
        <v>0</v>
      </c>
      <c r="U37" s="2">
        <f t="shared" si="19"/>
        <v>0</v>
      </c>
      <c r="V37" s="2">
        <v>0</v>
      </c>
      <c r="W37" s="2">
        <f t="shared" ref="W37:X37" si="20">SUM(W39:W40)</f>
        <v>0</v>
      </c>
      <c r="X37" s="2">
        <f t="shared" si="20"/>
        <v>0</v>
      </c>
      <c r="Y37" s="2">
        <v>0</v>
      </c>
      <c r="Z37" s="2">
        <f t="shared" ref="Z37:AA37" si="21">SUM(Z39:Z40)</f>
        <v>0</v>
      </c>
      <c r="AA37" s="2">
        <f t="shared" si="21"/>
        <v>0</v>
      </c>
      <c r="AB37" s="2">
        <v>0</v>
      </c>
      <c r="AC37" s="2">
        <f t="shared" ref="AC37:AD37" si="22">SUM(AC39:AC40)</f>
        <v>0</v>
      </c>
      <c r="AD37" s="2">
        <f t="shared" si="22"/>
        <v>0</v>
      </c>
      <c r="AE37" s="2">
        <v>0</v>
      </c>
      <c r="AF37" s="2">
        <f t="shared" ref="AF37:AG37" si="23">SUM(AF39:AF40)</f>
        <v>0</v>
      </c>
      <c r="AG37" s="2">
        <f t="shared" si="23"/>
        <v>0</v>
      </c>
      <c r="AH37" s="2">
        <v>0</v>
      </c>
      <c r="AI37" s="2">
        <f t="shared" ref="AI37:AJ37" si="24">SUM(AI39:AI40)</f>
        <v>0</v>
      </c>
      <c r="AJ37" s="2">
        <f t="shared" si="24"/>
        <v>0</v>
      </c>
      <c r="AK37" s="2">
        <v>0</v>
      </c>
      <c r="AL37" s="2">
        <f t="shared" ref="AL37:AM37" si="25">SUM(AL39:AL40)</f>
        <v>0</v>
      </c>
      <c r="AM37" s="2">
        <f t="shared" si="25"/>
        <v>0</v>
      </c>
      <c r="AN37" s="2">
        <v>0</v>
      </c>
      <c r="AO37" s="2">
        <f t="shared" ref="AO37:AP37" si="26">SUM(AO39:AO40)</f>
        <v>0</v>
      </c>
      <c r="AP37" s="2">
        <f t="shared" si="26"/>
        <v>0</v>
      </c>
      <c r="AQ37" s="2">
        <v>0</v>
      </c>
      <c r="AR37" s="160"/>
      <c r="AS37" s="160"/>
      <c r="AT37" s="27"/>
      <c r="AU37" s="27"/>
    </row>
    <row r="38" spans="1:48" ht="14.3" hidden="1" customHeight="1">
      <c r="A38" s="199"/>
      <c r="B38" s="190"/>
      <c r="C38" s="193"/>
      <c r="D38" s="5" t="s">
        <v>48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08"/>
      <c r="AS38" s="208"/>
      <c r="AT38" s="27"/>
      <c r="AU38" s="27"/>
      <c r="AV38" s="28"/>
    </row>
    <row r="39" spans="1:48" s="28" customFormat="1" ht="13.95" hidden="1" customHeight="1">
      <c r="A39" s="199"/>
      <c r="B39" s="190"/>
      <c r="C39" s="193"/>
      <c r="D39" s="6" t="s">
        <v>41</v>
      </c>
      <c r="E39" s="2">
        <f t="shared" ref="E39:F39" si="27">SUM(E66+E72+E77)</f>
        <v>0</v>
      </c>
      <c r="F39" s="2">
        <f t="shared" si="27"/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1">
        <v>0</v>
      </c>
      <c r="AD39" s="1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f>AJ24</f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08"/>
      <c r="AS39" s="208"/>
      <c r="AT39" s="27"/>
      <c r="AU39" s="27"/>
    </row>
    <row r="40" spans="1:48" s="89" customFormat="1" ht="14.3" hidden="1" customHeight="1">
      <c r="A40" s="199"/>
      <c r="B40" s="190"/>
      <c r="C40" s="193"/>
      <c r="D40" s="7" t="s">
        <v>32</v>
      </c>
      <c r="E40" s="4">
        <f>H40+K40+N40+Q40+T40+W40+Z40+AC40+AF40+AI40+AL40+AO40</f>
        <v>0</v>
      </c>
      <c r="F40" s="4">
        <f>I40+L40+O40+R40+U40+X40+AA40+AD40+AG40+AJ40+AM40+AP40</f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3">
        <v>0</v>
      </c>
      <c r="AD40" s="3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12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208"/>
      <c r="AS40" s="208"/>
      <c r="AT40" s="27"/>
      <c r="AU40" s="27"/>
      <c r="AV40" s="28"/>
    </row>
    <row r="41" spans="1:48" ht="24.8" hidden="1" customHeight="1">
      <c r="A41" s="200"/>
      <c r="B41" s="191"/>
      <c r="C41" s="217"/>
      <c r="D41" s="6" t="s">
        <v>49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09"/>
      <c r="AS41" s="209"/>
      <c r="AT41" s="27"/>
      <c r="AU41" s="27"/>
      <c r="AV41" s="28"/>
    </row>
    <row r="42" spans="1:48" s="28" customFormat="1" ht="16.3" hidden="1" customHeight="1">
      <c r="A42" s="198"/>
      <c r="B42" s="189"/>
      <c r="C42" s="192" t="s">
        <v>77</v>
      </c>
      <c r="D42" s="5" t="s">
        <v>34</v>
      </c>
      <c r="E42" s="2">
        <f>SUM(E44:E45)</f>
        <v>0</v>
      </c>
      <c r="F42" s="2">
        <f>SUM(F44:F45)</f>
        <v>0</v>
      </c>
      <c r="G42" s="2" t="e">
        <f>SUM(F42/E42*100)</f>
        <v>#DIV/0!</v>
      </c>
      <c r="H42" s="2">
        <f t="shared" ref="H42:I42" si="28">SUM(H44:H45)</f>
        <v>0</v>
      </c>
      <c r="I42" s="2">
        <f t="shared" si="28"/>
        <v>0</v>
      </c>
      <c r="J42" s="2">
        <v>0</v>
      </c>
      <c r="K42" s="2">
        <f t="shared" ref="K42:L42" si="29">SUM(K44:K45)</f>
        <v>0</v>
      </c>
      <c r="L42" s="2">
        <f t="shared" si="29"/>
        <v>0</v>
      </c>
      <c r="M42" s="2">
        <v>0</v>
      </c>
      <c r="N42" s="2">
        <f t="shared" ref="N42:O42" si="30">SUM(N44:N45)</f>
        <v>0</v>
      </c>
      <c r="O42" s="2">
        <f t="shared" si="30"/>
        <v>0</v>
      </c>
      <c r="P42" s="2">
        <v>0</v>
      </c>
      <c r="Q42" s="2">
        <f t="shared" ref="Q42:R42" si="31">SUM(Q44:Q45)</f>
        <v>0</v>
      </c>
      <c r="R42" s="2">
        <f t="shared" si="31"/>
        <v>0</v>
      </c>
      <c r="S42" s="2">
        <v>0</v>
      </c>
      <c r="T42" s="2">
        <f t="shared" ref="T42:U42" si="32">SUM(T44:T45)</f>
        <v>0</v>
      </c>
      <c r="U42" s="2">
        <f t="shared" si="32"/>
        <v>0</v>
      </c>
      <c r="V42" s="2">
        <v>0</v>
      </c>
      <c r="W42" s="2">
        <f t="shared" ref="W42:X42" si="33">SUM(W44:W45)</f>
        <v>0</v>
      </c>
      <c r="X42" s="2">
        <f t="shared" si="33"/>
        <v>0</v>
      </c>
      <c r="Y42" s="2">
        <v>0</v>
      </c>
      <c r="Z42" s="2">
        <f t="shared" ref="Z42:AA42" si="34">SUM(Z44:Z45)</f>
        <v>0</v>
      </c>
      <c r="AA42" s="2">
        <f t="shared" si="34"/>
        <v>0</v>
      </c>
      <c r="AB42" s="2" t="e">
        <f>SUM(AA42/Z42*100)</f>
        <v>#DIV/0!</v>
      </c>
      <c r="AC42" s="2">
        <f t="shared" ref="AC42:AD42" si="35">SUM(AC44:AC45)</f>
        <v>0</v>
      </c>
      <c r="AD42" s="2">
        <f t="shared" si="35"/>
        <v>0</v>
      </c>
      <c r="AE42" s="2">
        <v>0</v>
      </c>
      <c r="AF42" s="2">
        <f t="shared" ref="AF42:AG42" si="36">SUM(AF44:AF45)</f>
        <v>0</v>
      </c>
      <c r="AG42" s="2">
        <f t="shared" si="36"/>
        <v>0</v>
      </c>
      <c r="AH42" s="2" t="e">
        <f>SUM(AG42/AF42*100)</f>
        <v>#DIV/0!</v>
      </c>
      <c r="AI42" s="2">
        <f t="shared" ref="AI42:AJ42" si="37">SUM(AI44:AI45)</f>
        <v>0</v>
      </c>
      <c r="AJ42" s="2">
        <f t="shared" si="37"/>
        <v>0</v>
      </c>
      <c r="AK42" s="2">
        <v>0</v>
      </c>
      <c r="AL42" s="2">
        <f t="shared" ref="AL42:AM42" si="38">SUM(AL44:AL45)</f>
        <v>0</v>
      </c>
      <c r="AM42" s="2">
        <f t="shared" si="38"/>
        <v>0</v>
      </c>
      <c r="AN42" s="2">
        <v>0</v>
      </c>
      <c r="AO42" s="2">
        <f t="shared" ref="AO42:AP42" si="39">SUM(AO44:AO45)</f>
        <v>0</v>
      </c>
      <c r="AP42" s="2">
        <f t="shared" si="39"/>
        <v>0</v>
      </c>
      <c r="AQ42" s="2">
        <v>0</v>
      </c>
      <c r="AR42" s="189"/>
      <c r="AS42" s="189"/>
      <c r="AT42" s="27"/>
      <c r="AU42" s="27"/>
    </row>
    <row r="43" spans="1:48" ht="14.3" hidden="1" customHeight="1">
      <c r="A43" s="199"/>
      <c r="B43" s="190"/>
      <c r="C43" s="193"/>
      <c r="D43" s="5" t="s">
        <v>48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190"/>
      <c r="AS43" s="190"/>
      <c r="AT43" s="27"/>
      <c r="AU43" s="27"/>
      <c r="AV43" s="28"/>
    </row>
    <row r="44" spans="1:48" s="28" customFormat="1" ht="13.95" hidden="1" customHeight="1">
      <c r="A44" s="199"/>
      <c r="B44" s="190"/>
      <c r="C44" s="193"/>
      <c r="D44" s="6" t="s">
        <v>41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1">
        <v>0</v>
      </c>
      <c r="AD44" s="1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f>AJ30</f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190"/>
      <c r="AS44" s="190"/>
      <c r="AT44" s="27"/>
      <c r="AU44" s="27"/>
    </row>
    <row r="45" spans="1:48" s="88" customFormat="1" ht="14.3" hidden="1" customHeight="1">
      <c r="A45" s="199"/>
      <c r="B45" s="190"/>
      <c r="C45" s="193"/>
      <c r="D45" s="30" t="s">
        <v>32</v>
      </c>
      <c r="E45" s="31">
        <f>H45+K45+N45+Q45+T45+W45+Z45+AC45+AF45+AI45+AL45+AO45</f>
        <v>0</v>
      </c>
      <c r="F45" s="31">
        <f>I45+L45+O45+R45+U45+X45+AA45+AD45+AG45+AJ45+AM45+AP45</f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190"/>
      <c r="AS45" s="190"/>
      <c r="AT45" s="87"/>
      <c r="AU45" s="87"/>
    </row>
    <row r="46" spans="1:48" ht="87.65" hidden="1" customHeight="1">
      <c r="A46" s="199"/>
      <c r="B46" s="190"/>
      <c r="C46" s="193"/>
      <c r="D46" s="6" t="s">
        <v>78</v>
      </c>
      <c r="E46" s="13">
        <f>H46+K46+N46+Q46+T46+W46+Z46+AC46+AF46+AI46+AL46+AO46</f>
        <v>0</v>
      </c>
      <c r="F46" s="13">
        <f t="shared" ref="F46" si="40">I46+L46+O46+R46+U46+X46+AA46+AD46+AG46+AJ46+AM46+AP46</f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2">
        <v>0</v>
      </c>
      <c r="AN46" s="13">
        <v>0</v>
      </c>
      <c r="AO46" s="13">
        <v>0</v>
      </c>
      <c r="AP46" s="13">
        <v>0</v>
      </c>
      <c r="AQ46" s="13">
        <v>0</v>
      </c>
      <c r="AR46" s="190"/>
      <c r="AS46" s="190"/>
      <c r="AT46" s="27"/>
      <c r="AU46" s="27"/>
      <c r="AV46" s="28"/>
    </row>
    <row r="47" spans="1:48" ht="24.8" hidden="1" customHeight="1">
      <c r="A47" s="200"/>
      <c r="B47" s="191"/>
      <c r="C47" s="217"/>
      <c r="D47" s="6" t="s">
        <v>49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191"/>
      <c r="AS47" s="191"/>
      <c r="AT47" s="27"/>
      <c r="AU47" s="27"/>
      <c r="AV47" s="28"/>
    </row>
    <row r="48" spans="1:48" s="28" customFormat="1" ht="13.75" customHeight="1">
      <c r="A48" s="198" t="s">
        <v>30</v>
      </c>
      <c r="B48" s="189" t="s">
        <v>69</v>
      </c>
      <c r="C48" s="192" t="s">
        <v>53</v>
      </c>
      <c r="D48" s="5" t="s">
        <v>34</v>
      </c>
      <c r="E48" s="2">
        <f>SUM(E54+E59+E64)</f>
        <v>42393</v>
      </c>
      <c r="F48" s="2">
        <f t="shared" ref="E48:G50" si="41">SUM(F54+F59+F64)</f>
        <v>29936.710000000006</v>
      </c>
      <c r="G48" s="2">
        <f>SUM(F48/E48*100)</f>
        <v>70.617106597787384</v>
      </c>
      <c r="H48" s="2">
        <f t="shared" ref="H48:I51" si="42">SUM(H54+H59+H64)</f>
        <v>0</v>
      </c>
      <c r="I48" s="2">
        <f t="shared" si="42"/>
        <v>0</v>
      </c>
      <c r="J48" s="2">
        <v>0</v>
      </c>
      <c r="K48" s="2">
        <f t="shared" ref="K48:L51" si="43">SUM(K54+K59+K64)</f>
        <v>217.75</v>
      </c>
      <c r="L48" s="2">
        <f t="shared" si="43"/>
        <v>165.4</v>
      </c>
      <c r="M48" s="2">
        <f>SUM(L48/K48*100)</f>
        <v>75.958668197474168</v>
      </c>
      <c r="N48" s="2">
        <f t="shared" ref="N48:O51" si="44">SUM(N54+N59+N64)</f>
        <v>217.75</v>
      </c>
      <c r="O48" s="2">
        <f t="shared" si="44"/>
        <v>165.11</v>
      </c>
      <c r="P48" s="2">
        <f>SUM(O48/N48*100)</f>
        <v>75.825487944890938</v>
      </c>
      <c r="Q48" s="2">
        <f t="shared" ref="Q48:R51" si="45">SUM(Q54+Q59+Q64)</f>
        <v>217.8</v>
      </c>
      <c r="R48" s="2">
        <f t="shared" si="45"/>
        <v>158</v>
      </c>
      <c r="S48" s="2">
        <f>SUM(R48/Q48*100)</f>
        <v>72.543617998163441</v>
      </c>
      <c r="T48" s="2">
        <f t="shared" ref="T48:U51" si="46">SUM(T54+T59+T64)</f>
        <v>160</v>
      </c>
      <c r="U48" s="2">
        <f t="shared" si="46"/>
        <v>114.6</v>
      </c>
      <c r="V48" s="2">
        <f>SUM(U48/T48*100)</f>
        <v>71.625</v>
      </c>
      <c r="W48" s="2">
        <f t="shared" ref="W48:X51" si="47">SUM(W54+W59+W64)</f>
        <v>160</v>
      </c>
      <c r="X48" s="2">
        <f t="shared" si="47"/>
        <v>316.2</v>
      </c>
      <c r="Y48" s="2">
        <f>SUM(X48/W48*100)</f>
        <v>197.62499999999997</v>
      </c>
      <c r="Z48" s="2">
        <f t="shared" ref="Z48:AA51" si="48">SUM(Z54+Z59+Z64)</f>
        <v>576.5</v>
      </c>
      <c r="AA48" s="2">
        <f t="shared" si="48"/>
        <v>576.5</v>
      </c>
      <c r="AB48" s="2">
        <f>SUM(AA48/Z48*100)</f>
        <v>100</v>
      </c>
      <c r="AC48" s="2">
        <f t="shared" ref="AC48:AD51" si="49">SUM(AC54+AC59+AC64)</f>
        <v>17795.5</v>
      </c>
      <c r="AD48" s="2">
        <f t="shared" si="49"/>
        <v>16948.3</v>
      </c>
      <c r="AE48" s="2">
        <f>SUM(AD48/AC48*100)</f>
        <v>95.239245876766603</v>
      </c>
      <c r="AF48" s="2">
        <f t="shared" ref="AF48:AG51" si="50">SUM(AF54+AF59+AF64)</f>
        <v>305.39999999999998</v>
      </c>
      <c r="AG48" s="2">
        <f t="shared" si="50"/>
        <v>324.10000000000002</v>
      </c>
      <c r="AH48" s="2">
        <f>SUM(AG48/AF48*100)</f>
        <v>106.12311722331371</v>
      </c>
      <c r="AI48" s="2">
        <f t="shared" ref="AI48:AJ51" si="51">SUM(AI54+AI59+AI64)</f>
        <v>89</v>
      </c>
      <c r="AJ48" s="2">
        <f t="shared" si="51"/>
        <v>566.4</v>
      </c>
      <c r="AK48" s="13">
        <f>AJ48/AI48*100</f>
        <v>636.40449438202245</v>
      </c>
      <c r="AL48" s="2">
        <f t="shared" ref="AL48:AM51" si="52">SUM(AL54+AL59+AL64)</f>
        <v>335.8</v>
      </c>
      <c r="AM48" s="2">
        <f t="shared" si="52"/>
        <v>531.29999999999995</v>
      </c>
      <c r="AN48" s="13">
        <f>AM48/AL48*100</f>
        <v>158.21917808219177</v>
      </c>
      <c r="AO48" s="2">
        <f t="shared" ref="AO48:AP51" si="53">SUM(AO54+AO59+AO64)</f>
        <v>22317.5</v>
      </c>
      <c r="AP48" s="2">
        <f t="shared" si="53"/>
        <v>10070.800000000001</v>
      </c>
      <c r="AQ48" s="13">
        <f>AP48/AO48*100</f>
        <v>45.125126022179906</v>
      </c>
      <c r="AR48" s="189"/>
      <c r="AS48" s="160"/>
      <c r="AT48" s="27"/>
      <c r="AU48" s="27"/>
    </row>
    <row r="49" spans="1:48" ht="14.3" customHeight="1">
      <c r="A49" s="199"/>
      <c r="B49" s="190"/>
      <c r="C49" s="193"/>
      <c r="D49" s="5" t="s">
        <v>48</v>
      </c>
      <c r="E49" s="2">
        <f t="shared" si="41"/>
        <v>0</v>
      </c>
      <c r="F49" s="2">
        <f t="shared" si="41"/>
        <v>0</v>
      </c>
      <c r="G49" s="2">
        <v>0</v>
      </c>
      <c r="H49" s="2">
        <f t="shared" si="42"/>
        <v>0</v>
      </c>
      <c r="I49" s="2">
        <f t="shared" si="42"/>
        <v>0</v>
      </c>
      <c r="J49" s="2">
        <v>0</v>
      </c>
      <c r="K49" s="2">
        <f t="shared" si="43"/>
        <v>0</v>
      </c>
      <c r="L49" s="2">
        <f t="shared" si="43"/>
        <v>0</v>
      </c>
      <c r="M49" s="2">
        <v>0</v>
      </c>
      <c r="N49" s="2">
        <f t="shared" si="44"/>
        <v>0</v>
      </c>
      <c r="O49" s="2">
        <f t="shared" si="44"/>
        <v>0</v>
      </c>
      <c r="P49" s="2">
        <v>0</v>
      </c>
      <c r="Q49" s="2">
        <f t="shared" si="45"/>
        <v>0</v>
      </c>
      <c r="R49" s="2">
        <f t="shared" si="45"/>
        <v>0</v>
      </c>
      <c r="S49" s="2">
        <v>0</v>
      </c>
      <c r="T49" s="2">
        <f t="shared" si="46"/>
        <v>0</v>
      </c>
      <c r="U49" s="2">
        <f t="shared" si="46"/>
        <v>0</v>
      </c>
      <c r="V49" s="2">
        <v>0</v>
      </c>
      <c r="W49" s="2">
        <f t="shared" si="47"/>
        <v>0</v>
      </c>
      <c r="X49" s="2">
        <f t="shared" si="47"/>
        <v>0</v>
      </c>
      <c r="Y49" s="2">
        <v>0</v>
      </c>
      <c r="Z49" s="2">
        <f t="shared" si="48"/>
        <v>0</v>
      </c>
      <c r="AA49" s="2">
        <f t="shared" si="48"/>
        <v>0</v>
      </c>
      <c r="AB49" s="2">
        <v>0</v>
      </c>
      <c r="AC49" s="2">
        <f t="shared" si="49"/>
        <v>0</v>
      </c>
      <c r="AD49" s="2">
        <f t="shared" si="49"/>
        <v>0</v>
      </c>
      <c r="AE49" s="2">
        <v>0</v>
      </c>
      <c r="AF49" s="2">
        <f t="shared" si="50"/>
        <v>0</v>
      </c>
      <c r="AG49" s="2">
        <f t="shared" si="50"/>
        <v>0</v>
      </c>
      <c r="AH49" s="2">
        <v>0</v>
      </c>
      <c r="AI49" s="2">
        <f t="shared" si="51"/>
        <v>0</v>
      </c>
      <c r="AJ49" s="2">
        <f t="shared" si="51"/>
        <v>0</v>
      </c>
      <c r="AK49" s="2">
        <v>0</v>
      </c>
      <c r="AL49" s="2">
        <f t="shared" si="52"/>
        <v>0</v>
      </c>
      <c r="AM49" s="2">
        <f t="shared" si="52"/>
        <v>0</v>
      </c>
      <c r="AN49" s="2">
        <v>0</v>
      </c>
      <c r="AO49" s="2">
        <f t="shared" si="53"/>
        <v>0</v>
      </c>
      <c r="AP49" s="2">
        <f t="shared" si="53"/>
        <v>0</v>
      </c>
      <c r="AQ49" s="2">
        <v>0</v>
      </c>
      <c r="AR49" s="190"/>
      <c r="AS49" s="208"/>
      <c r="AT49" s="27"/>
      <c r="AU49" s="27"/>
      <c r="AV49" s="28"/>
    </row>
    <row r="50" spans="1:48" s="28" customFormat="1" ht="13.95" customHeight="1">
      <c r="A50" s="199"/>
      <c r="B50" s="190"/>
      <c r="C50" s="193"/>
      <c r="D50" s="6" t="s">
        <v>41</v>
      </c>
      <c r="E50" s="2">
        <f t="shared" si="41"/>
        <v>9161.1</v>
      </c>
      <c r="F50" s="2">
        <f t="shared" si="41"/>
        <v>9161.1</v>
      </c>
      <c r="G50" s="2">
        <v>0</v>
      </c>
      <c r="H50" s="2">
        <f t="shared" si="42"/>
        <v>0</v>
      </c>
      <c r="I50" s="2">
        <f t="shared" si="42"/>
        <v>0</v>
      </c>
      <c r="J50" s="2">
        <v>0</v>
      </c>
      <c r="K50" s="2">
        <f t="shared" si="43"/>
        <v>0</v>
      </c>
      <c r="L50" s="2">
        <f t="shared" si="43"/>
        <v>0</v>
      </c>
      <c r="M50" s="2">
        <v>0</v>
      </c>
      <c r="N50" s="2">
        <f t="shared" si="44"/>
        <v>0</v>
      </c>
      <c r="O50" s="2">
        <f t="shared" si="44"/>
        <v>0</v>
      </c>
      <c r="P50" s="2">
        <v>0</v>
      </c>
      <c r="Q50" s="2">
        <f t="shared" si="45"/>
        <v>0</v>
      </c>
      <c r="R50" s="2">
        <f t="shared" si="45"/>
        <v>0</v>
      </c>
      <c r="S50" s="2">
        <v>0</v>
      </c>
      <c r="T50" s="2">
        <f t="shared" si="46"/>
        <v>0</v>
      </c>
      <c r="U50" s="2">
        <f t="shared" si="46"/>
        <v>0</v>
      </c>
      <c r="V50" s="2">
        <v>0</v>
      </c>
      <c r="W50" s="2">
        <f t="shared" si="47"/>
        <v>0</v>
      </c>
      <c r="X50" s="2">
        <f t="shared" si="47"/>
        <v>0</v>
      </c>
      <c r="Y50" s="2">
        <v>0</v>
      </c>
      <c r="Z50" s="2">
        <f t="shared" si="48"/>
        <v>0</v>
      </c>
      <c r="AA50" s="2">
        <f t="shared" si="48"/>
        <v>0</v>
      </c>
      <c r="AB50" s="2">
        <v>0</v>
      </c>
      <c r="AC50" s="2">
        <f t="shared" si="49"/>
        <v>0</v>
      </c>
      <c r="AD50" s="2">
        <f t="shared" si="49"/>
        <v>0</v>
      </c>
      <c r="AE50" s="2">
        <v>0</v>
      </c>
      <c r="AF50" s="2">
        <f t="shared" si="50"/>
        <v>0</v>
      </c>
      <c r="AG50" s="2">
        <f t="shared" si="50"/>
        <v>0</v>
      </c>
      <c r="AH50" s="2">
        <v>0</v>
      </c>
      <c r="AI50" s="2">
        <f t="shared" si="51"/>
        <v>0</v>
      </c>
      <c r="AJ50" s="2">
        <f t="shared" si="51"/>
        <v>0</v>
      </c>
      <c r="AK50" s="2">
        <v>0</v>
      </c>
      <c r="AL50" s="2">
        <f t="shared" si="52"/>
        <v>0</v>
      </c>
      <c r="AM50" s="2">
        <f t="shared" si="52"/>
        <v>0</v>
      </c>
      <c r="AN50" s="2">
        <v>0</v>
      </c>
      <c r="AO50" s="2">
        <f t="shared" si="53"/>
        <v>9161.1</v>
      </c>
      <c r="AP50" s="2">
        <f t="shared" si="53"/>
        <v>9161.1</v>
      </c>
      <c r="AQ50" s="13">
        <f>AP50/AO50*100</f>
        <v>100</v>
      </c>
      <c r="AR50" s="190"/>
      <c r="AS50" s="208"/>
      <c r="AT50" s="27"/>
      <c r="AU50" s="27"/>
    </row>
    <row r="51" spans="1:48" s="88" customFormat="1" ht="14.3" customHeight="1">
      <c r="A51" s="199"/>
      <c r="B51" s="190"/>
      <c r="C51" s="193"/>
      <c r="D51" s="30" t="s">
        <v>32</v>
      </c>
      <c r="E51" s="31">
        <f>SUM(E57+E62+E67)</f>
        <v>33231.9</v>
      </c>
      <c r="F51" s="4">
        <f>SUM(F57+F62+F67+0.04)</f>
        <v>20775.650000000005</v>
      </c>
      <c r="G51" s="31">
        <f>SUM(F51/E51*100)</f>
        <v>62.517189808587545</v>
      </c>
      <c r="H51" s="31">
        <f t="shared" si="42"/>
        <v>0</v>
      </c>
      <c r="I51" s="31">
        <f t="shared" si="42"/>
        <v>0</v>
      </c>
      <c r="J51" s="31">
        <v>0</v>
      </c>
      <c r="K51" s="31">
        <f t="shared" si="43"/>
        <v>217.75</v>
      </c>
      <c r="L51" s="31">
        <f t="shared" si="43"/>
        <v>165.4</v>
      </c>
      <c r="M51" s="31">
        <f>SUM(L51/K51*100)</f>
        <v>75.958668197474168</v>
      </c>
      <c r="N51" s="31">
        <f t="shared" si="44"/>
        <v>217.75</v>
      </c>
      <c r="O51" s="31">
        <f t="shared" si="44"/>
        <v>165.11</v>
      </c>
      <c r="P51" s="31">
        <f>SUM(O51/N51*100)</f>
        <v>75.825487944890938</v>
      </c>
      <c r="Q51" s="31">
        <f t="shared" si="45"/>
        <v>217.8</v>
      </c>
      <c r="R51" s="31">
        <f t="shared" si="45"/>
        <v>158</v>
      </c>
      <c r="S51" s="31">
        <f>SUM(R51/Q51*100)</f>
        <v>72.543617998163441</v>
      </c>
      <c r="T51" s="31">
        <f t="shared" si="46"/>
        <v>160</v>
      </c>
      <c r="U51" s="31">
        <f t="shared" si="46"/>
        <v>114.6</v>
      </c>
      <c r="V51" s="31">
        <f>SUM(U51/T51*100)</f>
        <v>71.625</v>
      </c>
      <c r="W51" s="31">
        <f t="shared" si="47"/>
        <v>160</v>
      </c>
      <c r="X51" s="31">
        <f t="shared" si="47"/>
        <v>316.2</v>
      </c>
      <c r="Y51" s="31">
        <f>SUM(X51/W51*100)</f>
        <v>197.62499999999997</v>
      </c>
      <c r="Z51" s="31">
        <f t="shared" si="48"/>
        <v>576.5</v>
      </c>
      <c r="AA51" s="31">
        <f t="shared" si="48"/>
        <v>576.5</v>
      </c>
      <c r="AB51" s="31">
        <f>SUM(AA51/Z51*100)</f>
        <v>100</v>
      </c>
      <c r="AC51" s="31">
        <f t="shared" si="49"/>
        <v>17795.5</v>
      </c>
      <c r="AD51" s="31">
        <f t="shared" si="49"/>
        <v>16948.3</v>
      </c>
      <c r="AE51" s="35">
        <f>AD51/AC51*100</f>
        <v>95.239245876766603</v>
      </c>
      <c r="AF51" s="31">
        <f t="shared" si="50"/>
        <v>305.39999999999998</v>
      </c>
      <c r="AG51" s="31">
        <f t="shared" si="50"/>
        <v>324.10000000000002</v>
      </c>
      <c r="AH51" s="35">
        <f>AG51/AF51*100</f>
        <v>106.12311722331371</v>
      </c>
      <c r="AI51" s="31">
        <f t="shared" si="51"/>
        <v>89</v>
      </c>
      <c r="AJ51" s="31">
        <f t="shared" si="51"/>
        <v>566.4</v>
      </c>
      <c r="AK51" s="35">
        <f>AJ51/AI51*100</f>
        <v>636.40449438202245</v>
      </c>
      <c r="AL51" s="31">
        <f t="shared" si="52"/>
        <v>335.8</v>
      </c>
      <c r="AM51" s="31">
        <f t="shared" si="52"/>
        <v>531.29999999999995</v>
      </c>
      <c r="AN51" s="35">
        <f>AM51/AL51*100</f>
        <v>158.21917808219177</v>
      </c>
      <c r="AO51" s="31">
        <f t="shared" si="53"/>
        <v>13156.4</v>
      </c>
      <c r="AP51" s="31">
        <f t="shared" si="53"/>
        <v>909.7</v>
      </c>
      <c r="AQ51" s="35">
        <f>AP51/AO51*100</f>
        <v>6.9145054878234173</v>
      </c>
      <c r="AR51" s="190"/>
      <c r="AS51" s="208"/>
      <c r="AT51" s="87"/>
      <c r="AU51" s="87"/>
      <c r="AV51" s="87"/>
    </row>
    <row r="52" spans="1:48" ht="23.1">
      <c r="A52" s="199"/>
      <c r="B52" s="190"/>
      <c r="C52" s="193"/>
      <c r="D52" s="6" t="s">
        <v>49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190"/>
      <c r="AS52" s="208"/>
      <c r="AT52" s="27"/>
      <c r="AU52" s="27"/>
      <c r="AV52" s="28"/>
    </row>
    <row r="53" spans="1:48" ht="34" customHeight="1">
      <c r="A53" s="200"/>
      <c r="B53" s="191"/>
      <c r="C53" s="217"/>
      <c r="D53" s="6" t="s">
        <v>78</v>
      </c>
      <c r="E53" s="137">
        <f>H53+K53+N53+Q53+T53+W53+Z53+AC53+AF53+AI53+AL53+AO53</f>
        <v>2116</v>
      </c>
      <c r="F53" s="137">
        <f t="shared" ref="F53" si="54">I53+L53+O53+R53+U53+X53+AA53+AD53+AG53+AJ53+AM53+AP53</f>
        <v>2115.75</v>
      </c>
      <c r="G53" s="13">
        <f>F53/E53*100</f>
        <v>99.988185255198488</v>
      </c>
      <c r="H53" s="13">
        <f>H68</f>
        <v>762.3</v>
      </c>
      <c r="I53" s="13">
        <f>I68</f>
        <v>762.31</v>
      </c>
      <c r="J53" s="13">
        <v>100</v>
      </c>
      <c r="K53" s="13">
        <f>K68</f>
        <v>0</v>
      </c>
      <c r="L53" s="13">
        <f>L68</f>
        <v>0</v>
      </c>
      <c r="M53" s="13">
        <v>0</v>
      </c>
      <c r="N53" s="13">
        <f>N68</f>
        <v>0</v>
      </c>
      <c r="O53" s="13">
        <f>O68</f>
        <v>0</v>
      </c>
      <c r="P53" s="13">
        <v>0</v>
      </c>
      <c r="Q53" s="13">
        <f>Q68</f>
        <v>0</v>
      </c>
      <c r="R53" s="13">
        <f>R68</f>
        <v>0</v>
      </c>
      <c r="S53" s="13">
        <v>0</v>
      </c>
      <c r="T53" s="13">
        <f>T68</f>
        <v>0</v>
      </c>
      <c r="U53" s="13">
        <f>U68</f>
        <v>0</v>
      </c>
      <c r="V53" s="13">
        <v>100</v>
      </c>
      <c r="W53" s="13">
        <f>W68</f>
        <v>1353.4</v>
      </c>
      <c r="X53" s="13">
        <f>X68</f>
        <v>0</v>
      </c>
      <c r="Y53" s="13">
        <v>0</v>
      </c>
      <c r="Z53" s="13">
        <f>Z68</f>
        <v>0</v>
      </c>
      <c r="AA53" s="13">
        <f>AA68</f>
        <v>0</v>
      </c>
      <c r="AB53" s="13">
        <v>0</v>
      </c>
      <c r="AC53" s="13">
        <f>AC68</f>
        <v>0</v>
      </c>
      <c r="AD53" s="13">
        <f>AD68</f>
        <v>0</v>
      </c>
      <c r="AE53" s="13">
        <v>0</v>
      </c>
      <c r="AF53" s="13">
        <f>AF68</f>
        <v>0</v>
      </c>
      <c r="AG53" s="13">
        <f>AG68</f>
        <v>1353.44</v>
      </c>
      <c r="AH53" s="13">
        <v>100</v>
      </c>
      <c r="AI53" s="13">
        <f>AI68</f>
        <v>0.3</v>
      </c>
      <c r="AJ53" s="13">
        <f>AJ68</f>
        <v>0</v>
      </c>
      <c r="AK53" s="13">
        <v>0</v>
      </c>
      <c r="AL53" s="13">
        <f>AL68</f>
        <v>0</v>
      </c>
      <c r="AM53" s="13">
        <f>AM68</f>
        <v>0</v>
      </c>
      <c r="AN53" s="13">
        <v>0</v>
      </c>
      <c r="AO53" s="13">
        <f>AO68</f>
        <v>0</v>
      </c>
      <c r="AP53" s="13">
        <f>AP68</f>
        <v>0</v>
      </c>
      <c r="AQ53" s="13">
        <v>0</v>
      </c>
      <c r="AR53" s="191"/>
      <c r="AS53" s="209"/>
      <c r="AT53" s="27"/>
      <c r="AU53" s="27"/>
      <c r="AV53" s="28"/>
    </row>
    <row r="54" spans="1:48" s="28" customFormat="1" ht="14.95" customHeight="1">
      <c r="A54" s="198" t="s">
        <v>31</v>
      </c>
      <c r="B54" s="189" t="s">
        <v>55</v>
      </c>
      <c r="C54" s="192" t="s">
        <v>28</v>
      </c>
      <c r="D54" s="5" t="s">
        <v>34</v>
      </c>
      <c r="E54" s="2">
        <f>SUM(E56:E57)</f>
        <v>2587.1</v>
      </c>
      <c r="F54" s="2">
        <f>SUM(F56:F57)</f>
        <v>2587.1099999999997</v>
      </c>
      <c r="G54" s="2">
        <f>SUM(F54/E54*100)</f>
        <v>100.00038653318386</v>
      </c>
      <c r="H54" s="2">
        <f>SUM(H56:H57)</f>
        <v>0</v>
      </c>
      <c r="I54" s="2">
        <f>SUM(I56:I57)</f>
        <v>0</v>
      </c>
      <c r="J54" s="2">
        <v>0</v>
      </c>
      <c r="K54" s="2">
        <f>SUM(K56:K57)</f>
        <v>217.75</v>
      </c>
      <c r="L54" s="2">
        <f>SUM(L56:L57)</f>
        <v>165.4</v>
      </c>
      <c r="M54" s="2">
        <f>SUM(L54/K54*100)</f>
        <v>75.958668197474168</v>
      </c>
      <c r="N54" s="2">
        <f>SUM(N56:N57)</f>
        <v>217.75</v>
      </c>
      <c r="O54" s="2">
        <f>SUM(O56:O57)</f>
        <v>165.11</v>
      </c>
      <c r="P54" s="2">
        <f>SUM(O54/N54*100)</f>
        <v>75.825487944890938</v>
      </c>
      <c r="Q54" s="2">
        <f>SUM(Q56:Q57)</f>
        <v>217.8</v>
      </c>
      <c r="R54" s="2">
        <f>SUM(R56:R57)</f>
        <v>158</v>
      </c>
      <c r="S54" s="2">
        <f>SUM(R54/Q54*100)</f>
        <v>72.543617998163441</v>
      </c>
      <c r="T54" s="2">
        <f>SUM(T56:T57)</f>
        <v>160</v>
      </c>
      <c r="U54" s="2">
        <f>SUM(U56:U57)</f>
        <v>114.6</v>
      </c>
      <c r="V54" s="2">
        <f>SUM(U54/T54*100)</f>
        <v>71.625</v>
      </c>
      <c r="W54" s="2">
        <f>SUM(W56:W57)</f>
        <v>160</v>
      </c>
      <c r="X54" s="2">
        <f>SUM(X56:X57)</f>
        <v>316.2</v>
      </c>
      <c r="Y54" s="2">
        <f>SUM(X54/W54*100)</f>
        <v>197.62499999999997</v>
      </c>
      <c r="Z54" s="2">
        <f>SUM(Z56:Z57)</f>
        <v>576.5</v>
      </c>
      <c r="AA54" s="2">
        <f>SUM(AA56:AA57)</f>
        <v>576.5</v>
      </c>
      <c r="AB54" s="19">
        <f>AA54/Z54*100</f>
        <v>100</v>
      </c>
      <c r="AC54" s="2">
        <f>SUM(AC56:AC57)</f>
        <v>89.1</v>
      </c>
      <c r="AD54" s="2">
        <f>SUM(AD56:AD57)</f>
        <v>89.1</v>
      </c>
      <c r="AE54" s="2">
        <f>SUM(AD54/AC54*100)</f>
        <v>100</v>
      </c>
      <c r="AF54" s="10">
        <f>SUM(AF56:AF57)</f>
        <v>305.39999999999998</v>
      </c>
      <c r="AG54" s="10">
        <f>SUM(AG56:AG57)</f>
        <v>324.10000000000002</v>
      </c>
      <c r="AH54" s="2">
        <f>SUM(AG54/AF54*100)</f>
        <v>106.12311722331371</v>
      </c>
      <c r="AI54" s="2">
        <f>SUM(AI56:AI57)</f>
        <v>89</v>
      </c>
      <c r="AJ54" s="2">
        <f>SUM(AJ56:AJ57)</f>
        <v>89</v>
      </c>
      <c r="AK54" s="19">
        <f>AI54/AJ54*100</f>
        <v>100</v>
      </c>
      <c r="AL54" s="2">
        <f>SUM(AL56:AL57)</f>
        <v>335.8</v>
      </c>
      <c r="AM54" s="2">
        <f>SUM(AM56:AM57)</f>
        <v>161.6</v>
      </c>
      <c r="AN54" s="19">
        <f>SUM(AM54/AL54*100)</f>
        <v>48.123883263847524</v>
      </c>
      <c r="AO54" s="2">
        <f>SUM(AO56:AO57)</f>
        <v>218</v>
      </c>
      <c r="AP54" s="2">
        <f>SUM(AP56:AP57)</f>
        <v>427.5</v>
      </c>
      <c r="AQ54" s="19">
        <f>SUM(AP54/AO54*100)</f>
        <v>196.10091743119267</v>
      </c>
      <c r="AR54" s="222" t="s">
        <v>100</v>
      </c>
      <c r="AS54" s="222"/>
      <c r="AT54" s="27"/>
      <c r="AU54" s="27"/>
    </row>
    <row r="55" spans="1:48" ht="13.75" customHeight="1">
      <c r="A55" s="199"/>
      <c r="B55" s="190"/>
      <c r="C55" s="193"/>
      <c r="D55" s="5" t="s">
        <v>48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23"/>
      <c r="AS55" s="223"/>
      <c r="AT55" s="27"/>
      <c r="AU55" s="27"/>
      <c r="AV55" s="28"/>
    </row>
    <row r="56" spans="1:48" s="28" customFormat="1" ht="18.7" customHeight="1">
      <c r="A56" s="199"/>
      <c r="B56" s="190"/>
      <c r="C56" s="193"/>
      <c r="D56" s="6" t="s">
        <v>41</v>
      </c>
      <c r="E56" s="2">
        <f>H56+K56+N56+Q56+T56+W56</f>
        <v>0</v>
      </c>
      <c r="F56" s="2">
        <f>I56+L56+O56+R56+U56+X56+AA56+AD56+AG56+AJ56+AM56+AP56</f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23"/>
      <c r="AS56" s="223"/>
      <c r="AT56" s="27"/>
      <c r="AU56" s="27"/>
    </row>
    <row r="57" spans="1:48" s="88" customFormat="1" ht="17.149999999999999" customHeight="1">
      <c r="A57" s="199"/>
      <c r="B57" s="190"/>
      <c r="C57" s="193"/>
      <c r="D57" s="30" t="s">
        <v>32</v>
      </c>
      <c r="E57" s="34">
        <f>H57+K57+N57+Q57+T57+W57+Z57+AC57+AF57+AI57+AL57+AO57</f>
        <v>2587.1</v>
      </c>
      <c r="F57" s="34">
        <f>I57+L57+O57+R57+U57+X57+AA57+AD57+AG57+AJ57+AM57+AP57</f>
        <v>2587.1099999999997</v>
      </c>
      <c r="G57" s="34">
        <f t="shared" ref="G57" si="55">F57/E57*100</f>
        <v>100.00038653318386</v>
      </c>
      <c r="H57" s="90">
        <v>0</v>
      </c>
      <c r="I57" s="90">
        <v>0</v>
      </c>
      <c r="J57" s="90">
        <v>0</v>
      </c>
      <c r="K57" s="90">
        <v>217.75</v>
      </c>
      <c r="L57" s="90">
        <v>165.4</v>
      </c>
      <c r="M57" s="90">
        <f>L57/K57*100</f>
        <v>75.958668197474168</v>
      </c>
      <c r="N57" s="90">
        <v>217.75</v>
      </c>
      <c r="O57" s="90">
        <v>165.11</v>
      </c>
      <c r="P57" s="90">
        <f>O57/N57*100</f>
        <v>75.825487944890938</v>
      </c>
      <c r="Q57" s="90">
        <v>217.8</v>
      </c>
      <c r="R57" s="90">
        <v>158</v>
      </c>
      <c r="S57" s="90">
        <f>R57/Q57*100</f>
        <v>72.543617998163441</v>
      </c>
      <c r="T57" s="90">
        <v>160</v>
      </c>
      <c r="U57" s="90">
        <v>114.6</v>
      </c>
      <c r="V57" s="90">
        <f>U57/T57*100</f>
        <v>71.625</v>
      </c>
      <c r="W57" s="90">
        <v>160</v>
      </c>
      <c r="X57" s="90">
        <v>316.2</v>
      </c>
      <c r="Y57" s="90">
        <f>X57/W57*100</f>
        <v>197.62499999999997</v>
      </c>
      <c r="Z57" s="90">
        <f>160+416.5</f>
        <v>576.5</v>
      </c>
      <c r="AA57" s="90">
        <v>576.5</v>
      </c>
      <c r="AB57" s="90">
        <f>AA57/Z57*100</f>
        <v>100</v>
      </c>
      <c r="AC57" s="90">
        <v>89.1</v>
      </c>
      <c r="AD57" s="90">
        <v>89.1</v>
      </c>
      <c r="AE57" s="90">
        <f>AD57/AC57*100</f>
        <v>100</v>
      </c>
      <c r="AF57" s="90">
        <f>651-416.5+70.9</f>
        <v>305.39999999999998</v>
      </c>
      <c r="AG57" s="90">
        <v>324.10000000000002</v>
      </c>
      <c r="AH57" s="31">
        <v>106.1</v>
      </c>
      <c r="AI57" s="31">
        <v>89</v>
      </c>
      <c r="AJ57" s="90">
        <v>89</v>
      </c>
      <c r="AK57" s="90">
        <f>AI57/AJ57*100</f>
        <v>100</v>
      </c>
      <c r="AL57" s="90">
        <f>217.8+128.8-10.8</f>
        <v>335.8</v>
      </c>
      <c r="AM57" s="90">
        <v>161.6</v>
      </c>
      <c r="AN57" s="90">
        <f>SUM(AM57/AL57*100)</f>
        <v>48.123883263847524</v>
      </c>
      <c r="AO57" s="90">
        <v>218</v>
      </c>
      <c r="AP57" s="90">
        <f>206+221.5</f>
        <v>427.5</v>
      </c>
      <c r="AQ57" s="90">
        <f>SUM(AP57/AO57*100)</f>
        <v>196.10091743119267</v>
      </c>
      <c r="AR57" s="223"/>
      <c r="AS57" s="223"/>
      <c r="AT57" s="87"/>
      <c r="AU57" s="87"/>
      <c r="AV57" s="87"/>
    </row>
    <row r="58" spans="1:48" ht="21.75" customHeight="1">
      <c r="A58" s="200"/>
      <c r="B58" s="191"/>
      <c r="C58" s="217"/>
      <c r="D58" s="6" t="s">
        <v>49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23"/>
      <c r="AS58" s="223"/>
      <c r="AT58" s="27"/>
      <c r="AU58" s="27"/>
      <c r="AV58" s="28"/>
    </row>
    <row r="59" spans="1:48" ht="15.65" customHeight="1" thickBot="1">
      <c r="A59" s="227" t="s">
        <v>35</v>
      </c>
      <c r="B59" s="189" t="s">
        <v>70</v>
      </c>
      <c r="C59" s="192" t="s">
        <v>36</v>
      </c>
      <c r="D59" s="148" t="s">
        <v>34</v>
      </c>
      <c r="E59" s="2">
        <f>SUM(E61:E62)</f>
        <v>39805.9</v>
      </c>
      <c r="F59" s="2">
        <f t="shared" ref="F59" si="56">SUM(F61:F62)</f>
        <v>27349.600000000006</v>
      </c>
      <c r="G59" s="2">
        <f>SUM(F59/E59*100)</f>
        <v>68.707402671463285</v>
      </c>
      <c r="H59" s="2">
        <f>SUM(H61:H62)</f>
        <v>0</v>
      </c>
      <c r="I59" s="2">
        <f>SUM(I61:I62)</f>
        <v>0</v>
      </c>
      <c r="J59" s="2">
        <v>0</v>
      </c>
      <c r="K59" s="2">
        <f>SUM(K61:K62)</f>
        <v>0</v>
      </c>
      <c r="L59" s="2">
        <f>SUM(L61:L62)</f>
        <v>0</v>
      </c>
      <c r="M59" s="2">
        <v>0</v>
      </c>
      <c r="N59" s="2">
        <f>SUM(N61:N62)</f>
        <v>0</v>
      </c>
      <c r="O59" s="2">
        <f>SUM(O61:O62)</f>
        <v>0</v>
      </c>
      <c r="P59" s="2">
        <v>0</v>
      </c>
      <c r="Q59" s="2">
        <f>SUM(Q61:Q62)</f>
        <v>0</v>
      </c>
      <c r="R59" s="2">
        <f>SUM(R61:R62)</f>
        <v>0</v>
      </c>
      <c r="S59" s="2">
        <v>0</v>
      </c>
      <c r="T59" s="2">
        <f>SUM(T61:T62)</f>
        <v>0</v>
      </c>
      <c r="U59" s="2">
        <f>SUM(U61:U62)</f>
        <v>0</v>
      </c>
      <c r="V59" s="2">
        <v>0</v>
      </c>
      <c r="W59" s="2">
        <f>SUM(W61:W62)</f>
        <v>0</v>
      </c>
      <c r="X59" s="2">
        <f>SUM(X61:X62)</f>
        <v>0</v>
      </c>
      <c r="Y59" s="2">
        <v>0</v>
      </c>
      <c r="Z59" s="2">
        <f>SUM(Z61:Z62)</f>
        <v>0</v>
      </c>
      <c r="AA59" s="2">
        <f>SUM(AA61:AA62)</f>
        <v>0</v>
      </c>
      <c r="AB59" s="2">
        <v>0</v>
      </c>
      <c r="AC59" s="2">
        <f>SUM(AC61:AC62)</f>
        <v>17706.400000000001</v>
      </c>
      <c r="AD59" s="2">
        <f>SUM(AD61:AD62)</f>
        <v>16859.2</v>
      </c>
      <c r="AE59" s="2">
        <f>SUM(AD59/AC59*100)</f>
        <v>95.215289386888358</v>
      </c>
      <c r="AF59" s="10">
        <f>SUM(AF61:AF62)</f>
        <v>0</v>
      </c>
      <c r="AG59" s="10">
        <f>SUM(AG61:AG62)</f>
        <v>0</v>
      </c>
      <c r="AH59" s="2">
        <v>0</v>
      </c>
      <c r="AI59" s="2">
        <f>SUM(AI61:AI62)</f>
        <v>0</v>
      </c>
      <c r="AJ59" s="2">
        <f>SUM(AJ61:AJ62)</f>
        <v>477.4</v>
      </c>
      <c r="AK59" s="2">
        <v>0</v>
      </c>
      <c r="AL59" s="2">
        <f>SUM(AL61:AL62)</f>
        <v>0</v>
      </c>
      <c r="AM59" s="2">
        <f>SUM(AM61:AM62)</f>
        <v>369.7</v>
      </c>
      <c r="AN59" s="2">
        <v>0</v>
      </c>
      <c r="AO59" s="2">
        <f>SUM(AO61:AO62)</f>
        <v>22099.5</v>
      </c>
      <c r="AP59" s="2">
        <f>SUM(AP61:AP62)</f>
        <v>9643.3000000000011</v>
      </c>
      <c r="AQ59" s="93">
        <f>AP59/AO59*100</f>
        <v>43.635828864906451</v>
      </c>
      <c r="AR59" s="205" t="s">
        <v>96</v>
      </c>
      <c r="AS59" s="205" t="s">
        <v>97</v>
      </c>
      <c r="AT59" s="27"/>
      <c r="AU59" s="27"/>
      <c r="AV59" s="28"/>
    </row>
    <row r="60" spans="1:48" ht="12.9" customHeight="1">
      <c r="A60" s="228"/>
      <c r="B60" s="190"/>
      <c r="C60" s="193"/>
      <c r="D60" s="5" t="s">
        <v>48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06"/>
      <c r="AS60" s="206"/>
      <c r="AT60" s="27"/>
      <c r="AU60" s="27"/>
      <c r="AV60" s="28"/>
    </row>
    <row r="61" spans="1:48" ht="17.5" customHeight="1">
      <c r="A61" s="228"/>
      <c r="B61" s="190"/>
      <c r="C61" s="193"/>
      <c r="D61" s="2" t="s">
        <v>41</v>
      </c>
      <c r="E61" s="2">
        <f>H61+K61+N61+Q61+T61+W61+Z61+AC61+AF61+AI61+AL61+AO61</f>
        <v>9161.1</v>
      </c>
      <c r="F61" s="2">
        <f>I61+L61+O61+R61+U61+X61+AA61+AD61+AG61+AJ61+AM61+AP61</f>
        <v>9161.1</v>
      </c>
      <c r="G61" s="2">
        <f>SUM(F61/E61*100)</f>
        <v>100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1">
        <v>0</v>
      </c>
      <c r="AD61" s="1">
        <v>0</v>
      </c>
      <c r="AE61" s="2">
        <v>0</v>
      </c>
      <c r="AF61" s="1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107">
        <v>9161.1</v>
      </c>
      <c r="AP61" s="108">
        <v>9161.1</v>
      </c>
      <c r="AQ61" s="109">
        <v>100</v>
      </c>
      <c r="AR61" s="206"/>
      <c r="AS61" s="206"/>
      <c r="AT61" s="27"/>
      <c r="AU61" s="27"/>
      <c r="AV61" s="28"/>
    </row>
    <row r="62" spans="1:48" s="37" customFormat="1" ht="16.3" customHeight="1" thickBot="1">
      <c r="A62" s="228"/>
      <c r="B62" s="190"/>
      <c r="C62" s="193"/>
      <c r="D62" s="31" t="s">
        <v>32</v>
      </c>
      <c r="E62" s="35">
        <f>H62+K62+N62+Q62+T62+W62+Z62+AC62+AF62+AI62+AL62+AO62</f>
        <v>30644.800000000003</v>
      </c>
      <c r="F62" s="31">
        <f>I62+L62+O62+R62+U62+X62+AA62+AD62+AG62+AJ62+AM62+AP62</f>
        <v>18188.500000000004</v>
      </c>
      <c r="G62" s="31">
        <f>SUM(F62/E62*100)</f>
        <v>59.352647104892185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43">
        <v>0</v>
      </c>
      <c r="U62" s="43">
        <v>0</v>
      </c>
      <c r="V62" s="31">
        <v>0</v>
      </c>
      <c r="W62" s="43">
        <v>0</v>
      </c>
      <c r="X62" s="43">
        <v>0</v>
      </c>
      <c r="Y62" s="31">
        <v>0</v>
      </c>
      <c r="Z62" s="35">
        <v>0</v>
      </c>
      <c r="AA62" s="35">
        <v>0</v>
      </c>
      <c r="AB62" s="31">
        <v>0</v>
      </c>
      <c r="AC62" s="91">
        <f>1759+396.4+16016.2-465.2</f>
        <v>17706.400000000001</v>
      </c>
      <c r="AD62" s="92">
        <v>16859.2</v>
      </c>
      <c r="AE62" s="31">
        <f>SUM(AD62/AC62*100)</f>
        <v>95.215289386888358</v>
      </c>
      <c r="AF62" s="35">
        <v>0</v>
      </c>
      <c r="AG62" s="35">
        <v>0</v>
      </c>
      <c r="AH62" s="35">
        <v>0</v>
      </c>
      <c r="AI62" s="91">
        <v>0</v>
      </c>
      <c r="AJ62" s="92">
        <v>477.4</v>
      </c>
      <c r="AK62" s="93">
        <v>0</v>
      </c>
      <c r="AL62" s="91">
        <v>0</v>
      </c>
      <c r="AM62" s="92">
        <v>369.7</v>
      </c>
      <c r="AN62" s="93">
        <v>0</v>
      </c>
      <c r="AO62" s="94">
        <v>12938.4</v>
      </c>
      <c r="AP62" s="92">
        <v>482.2</v>
      </c>
      <c r="AQ62" s="93">
        <f>AP62/AO62*100</f>
        <v>3.7268904965065235</v>
      </c>
      <c r="AR62" s="230"/>
      <c r="AS62" s="206"/>
      <c r="AT62" s="87"/>
      <c r="AU62" s="87"/>
      <c r="AV62" s="87"/>
    </row>
    <row r="63" spans="1:48" ht="67.95" customHeight="1">
      <c r="A63" s="229"/>
      <c r="B63" s="191"/>
      <c r="C63" s="217"/>
      <c r="D63" s="6" t="s">
        <v>49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207"/>
      <c r="AS63" s="207"/>
      <c r="AT63" s="27"/>
      <c r="AU63" s="27"/>
      <c r="AV63" s="28"/>
    </row>
    <row r="64" spans="1:48" ht="16.5" customHeight="1">
      <c r="A64" s="213" t="s">
        <v>75</v>
      </c>
      <c r="B64" s="216" t="s">
        <v>76</v>
      </c>
      <c r="C64" s="192" t="s">
        <v>28</v>
      </c>
      <c r="D64" s="5" t="s">
        <v>34</v>
      </c>
      <c r="E64" s="2">
        <f>SUM(E66:E67)</f>
        <v>0</v>
      </c>
      <c r="F64" s="2">
        <f>SUM(F66:F67)</f>
        <v>0</v>
      </c>
      <c r="G64" s="2">
        <v>0</v>
      </c>
      <c r="H64" s="2">
        <f>SUM(H66:H67)</f>
        <v>0</v>
      </c>
      <c r="I64" s="2">
        <f>SUM(I66:I67)</f>
        <v>0</v>
      </c>
      <c r="J64" s="2">
        <v>0</v>
      </c>
      <c r="K64" s="2">
        <f>SUM(K66:K67)</f>
        <v>0</v>
      </c>
      <c r="L64" s="2">
        <f>SUM(L66:L67)</f>
        <v>0</v>
      </c>
      <c r="M64" s="2">
        <v>0</v>
      </c>
      <c r="N64" s="2">
        <f>SUM(N66:N67)</f>
        <v>0</v>
      </c>
      <c r="O64" s="2">
        <f>SUM(O66:O67)</f>
        <v>0</v>
      </c>
      <c r="P64" s="2">
        <v>0</v>
      </c>
      <c r="Q64" s="2">
        <f>SUM(Q66:Q67)</f>
        <v>0</v>
      </c>
      <c r="R64" s="2">
        <f>SUM(R66:R67)</f>
        <v>0</v>
      </c>
      <c r="S64" s="2">
        <v>0</v>
      </c>
      <c r="T64" s="2">
        <f>SUM(T66:T67)</f>
        <v>0</v>
      </c>
      <c r="U64" s="2">
        <f>SUM(U66:U67)</f>
        <v>0</v>
      </c>
      <c r="V64" s="2">
        <v>0</v>
      </c>
      <c r="W64" s="2">
        <f>SUM(W66:W67)</f>
        <v>0</v>
      </c>
      <c r="X64" s="2">
        <f>SUM(X66:X67)</f>
        <v>0</v>
      </c>
      <c r="Y64" s="2">
        <v>0</v>
      </c>
      <c r="Z64" s="2">
        <f>SUM(Z66:Z67)</f>
        <v>0</v>
      </c>
      <c r="AA64" s="2">
        <f>SUM(AA66:AA67)</f>
        <v>0</v>
      </c>
      <c r="AB64" s="2">
        <v>0</v>
      </c>
      <c r="AC64" s="2">
        <f>SUM(AC66:AC67)</f>
        <v>0</v>
      </c>
      <c r="AD64" s="2">
        <f>SUM(AD66:AD67)</f>
        <v>0</v>
      </c>
      <c r="AE64" s="2">
        <v>0</v>
      </c>
      <c r="AF64" s="2">
        <f>SUM(AF66:AF67)</f>
        <v>0</v>
      </c>
      <c r="AG64" s="2">
        <f>SUM(AG66:AG67)</f>
        <v>0</v>
      </c>
      <c r="AH64" s="2">
        <v>0</v>
      </c>
      <c r="AI64" s="2">
        <f>SUM(AI66:AI67)</f>
        <v>0</v>
      </c>
      <c r="AJ64" s="2">
        <f>SUM(AJ66:AJ67)</f>
        <v>0</v>
      </c>
      <c r="AK64" s="2">
        <v>0</v>
      </c>
      <c r="AL64" s="2">
        <f>SUM(AL66:AL67)</f>
        <v>0</v>
      </c>
      <c r="AM64" s="2">
        <f>SUM(AM66:AM67)</f>
        <v>0</v>
      </c>
      <c r="AN64" s="2">
        <v>0</v>
      </c>
      <c r="AO64" s="2">
        <v>0</v>
      </c>
      <c r="AP64" s="2">
        <f>SUM(AP66:AP67)</f>
        <v>0</v>
      </c>
      <c r="AQ64" s="2">
        <v>0</v>
      </c>
      <c r="AR64" s="218" t="s">
        <v>94</v>
      </c>
      <c r="AS64" s="218"/>
      <c r="AT64" s="27"/>
      <c r="AU64" s="27"/>
      <c r="AV64" s="28"/>
    </row>
    <row r="65" spans="1:48" ht="17.7" customHeight="1">
      <c r="A65" s="214"/>
      <c r="B65" s="214"/>
      <c r="C65" s="193"/>
      <c r="D65" s="5" t="s">
        <v>48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19"/>
      <c r="AS65" s="219"/>
      <c r="AT65" s="27"/>
      <c r="AU65" s="27"/>
      <c r="AV65" s="28"/>
    </row>
    <row r="66" spans="1:48" ht="14.3" customHeight="1">
      <c r="A66" s="214"/>
      <c r="B66" s="214"/>
      <c r="C66" s="193"/>
      <c r="D66" s="6" t="s">
        <v>41</v>
      </c>
      <c r="E66" s="2">
        <f>H66+K66+N66+Q66+T66+W66+Z66+AC66+AF66+AI66+AL66+AO66</f>
        <v>0</v>
      </c>
      <c r="F66" s="2">
        <f>I66+L66+O66+R66+U66+X66+AA66+AD66+AG66+AJ66+AM66+AP66</f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1">
        <v>0</v>
      </c>
      <c r="AD66" s="1">
        <v>0</v>
      </c>
      <c r="AE66" s="2">
        <v>0</v>
      </c>
      <c r="AF66" s="1">
        <v>0</v>
      </c>
      <c r="AG66" s="1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19"/>
      <c r="AS66" s="219"/>
      <c r="AT66" s="27"/>
      <c r="AU66" s="27"/>
      <c r="AV66" s="28"/>
    </row>
    <row r="67" spans="1:48" s="37" customFormat="1" ht="17.149999999999999" customHeight="1">
      <c r="A67" s="214"/>
      <c r="B67" s="214"/>
      <c r="C67" s="193"/>
      <c r="D67" s="30" t="s">
        <v>32</v>
      </c>
      <c r="E67" s="35">
        <f>H67+K67+N67+Q67+T67+W67+Z67+AC67+AF67+AI67+AL67+AO67</f>
        <v>0</v>
      </c>
      <c r="F67" s="31">
        <f>I67+L67+O67+R67+U67+X67+AA67+AD67+AG67+AJ67+AM67+AP67</f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2">
        <v>0</v>
      </c>
      <c r="AD67" s="38">
        <v>0</v>
      </c>
      <c r="AE67" s="31">
        <v>0</v>
      </c>
      <c r="AF67" s="36">
        <v>0</v>
      </c>
      <c r="AG67" s="36">
        <v>0</v>
      </c>
      <c r="AH67" s="31">
        <v>0</v>
      </c>
      <c r="AI67" s="43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219"/>
      <c r="AS67" s="219"/>
      <c r="AT67" s="87"/>
      <c r="AU67" s="87"/>
      <c r="AV67" s="87"/>
    </row>
    <row r="68" spans="1:48" ht="36.700000000000003" customHeight="1">
      <c r="A68" s="214"/>
      <c r="B68" s="214"/>
      <c r="C68" s="193"/>
      <c r="D68" s="6" t="s">
        <v>78</v>
      </c>
      <c r="E68" s="13">
        <f>H68+K68+N68+Q68+T68+W68+Z68+AC68+AF68+AI68+AL68+AO68</f>
        <v>2116</v>
      </c>
      <c r="F68" s="137">
        <f t="shared" ref="F68" si="57">I68+L68+O68+R68+U68+X68+AA68+AD68+AG68+AJ68+AM68+AP68</f>
        <v>2115.75</v>
      </c>
      <c r="G68" s="13">
        <f>F68/E68*100</f>
        <v>99.988185255198488</v>
      </c>
      <c r="H68" s="49">
        <v>762.3</v>
      </c>
      <c r="I68" s="49">
        <v>762.31</v>
      </c>
      <c r="J68" s="49">
        <v>100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1353.4</v>
      </c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49">
        <v>0</v>
      </c>
      <c r="AG68" s="49">
        <v>1353.44</v>
      </c>
      <c r="AH68" s="49">
        <v>0</v>
      </c>
      <c r="AI68" s="49">
        <v>0.3</v>
      </c>
      <c r="AJ68" s="49">
        <v>0</v>
      </c>
      <c r="AK68" s="49">
        <v>0</v>
      </c>
      <c r="AL68" s="49">
        <v>0</v>
      </c>
      <c r="AM68" s="49">
        <v>0</v>
      </c>
      <c r="AN68" s="49">
        <v>0</v>
      </c>
      <c r="AO68" s="49">
        <v>0</v>
      </c>
      <c r="AP68" s="49">
        <v>0</v>
      </c>
      <c r="AQ68" s="49">
        <v>0</v>
      </c>
      <c r="AR68" s="219"/>
      <c r="AS68" s="219"/>
      <c r="AT68" s="27"/>
      <c r="AU68" s="27"/>
      <c r="AV68" s="28"/>
    </row>
    <row r="69" spans="1:48" ht="30.75" hidden="1" customHeight="1">
      <c r="A69" s="215"/>
      <c r="B69" s="215"/>
      <c r="C69" s="217"/>
      <c r="D69" s="6" t="s">
        <v>49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20"/>
      <c r="AS69" s="220"/>
      <c r="AT69" s="27"/>
      <c r="AU69" s="27"/>
      <c r="AV69" s="28"/>
    </row>
    <row r="70" spans="1:48" ht="12.25" customHeight="1">
      <c r="A70" s="186" t="s">
        <v>37</v>
      </c>
      <c r="B70" s="189" t="s">
        <v>68</v>
      </c>
      <c r="C70" s="192" t="s">
        <v>38</v>
      </c>
      <c r="D70" s="5" t="s">
        <v>34</v>
      </c>
      <c r="E70" s="2">
        <f>SUM(E72:E73)</f>
        <v>34.700000000000003</v>
      </c>
      <c r="F70" s="2">
        <f>SUM(F72:F73)</f>
        <v>34.700000000000003</v>
      </c>
      <c r="G70" s="31">
        <f>SUM(F70/E70*100)</f>
        <v>100</v>
      </c>
      <c r="H70" s="2">
        <f>SUM(H72:H73)</f>
        <v>0</v>
      </c>
      <c r="I70" s="2">
        <f>SUM(I72:I73)</f>
        <v>0</v>
      </c>
      <c r="J70" s="2">
        <v>0</v>
      </c>
      <c r="K70" s="2">
        <f>SUM(K72:K73)</f>
        <v>0</v>
      </c>
      <c r="L70" s="2">
        <f>SUM(L72:L73)</f>
        <v>0</v>
      </c>
      <c r="M70" s="2">
        <v>0</v>
      </c>
      <c r="N70" s="2">
        <f>SUM(N72:N73)</f>
        <v>0</v>
      </c>
      <c r="O70" s="2">
        <f>SUM(O72:O73)</f>
        <v>0</v>
      </c>
      <c r="P70" s="2">
        <v>0</v>
      </c>
      <c r="Q70" s="2">
        <f>SUM(Q72:Q73)</f>
        <v>0</v>
      </c>
      <c r="R70" s="2">
        <f>SUM(R72:R73)</f>
        <v>0</v>
      </c>
      <c r="S70" s="2">
        <v>0</v>
      </c>
      <c r="T70" s="2">
        <f>SUM(T72:T73)</f>
        <v>0</v>
      </c>
      <c r="U70" s="2">
        <f>SUM(U72:U73)</f>
        <v>0</v>
      </c>
      <c r="V70" s="2">
        <v>0</v>
      </c>
      <c r="W70" s="2">
        <f>SUM(W72:W73)</f>
        <v>0</v>
      </c>
      <c r="X70" s="2">
        <f>SUM(X72:X73)</f>
        <v>0</v>
      </c>
      <c r="Y70" s="2">
        <v>0</v>
      </c>
      <c r="Z70" s="2">
        <f>SUM(Z72:Z73)</f>
        <v>0</v>
      </c>
      <c r="AA70" s="2">
        <f>SUM(AA72:AA73)</f>
        <v>0</v>
      </c>
      <c r="AB70" s="2">
        <v>0</v>
      </c>
      <c r="AC70" s="2">
        <f>SUM(AC72:AC73)</f>
        <v>0</v>
      </c>
      <c r="AD70" s="2">
        <f>SUM(AD72:AD73)</f>
        <v>0</v>
      </c>
      <c r="AE70" s="2">
        <v>0</v>
      </c>
      <c r="AF70" s="2">
        <f>SUM(AF72:AF73)</f>
        <v>0</v>
      </c>
      <c r="AG70" s="2">
        <f>SUM(AG72:AG73)</f>
        <v>0</v>
      </c>
      <c r="AH70" s="2">
        <v>0</v>
      </c>
      <c r="AI70" s="2">
        <f>SUM(AI72:AI73)</f>
        <v>0</v>
      </c>
      <c r="AJ70" s="2">
        <f>SUM(AJ72:AJ73)</f>
        <v>0</v>
      </c>
      <c r="AK70" s="2">
        <v>0</v>
      </c>
      <c r="AL70" s="2">
        <f>SUM(AL72:AL73)</f>
        <v>34.700000000000003</v>
      </c>
      <c r="AM70" s="2">
        <f>SUM(AM72:AM73)</f>
        <v>34.700000000000003</v>
      </c>
      <c r="AN70" s="31">
        <f>SUM(AM70/AL70*100)</f>
        <v>100</v>
      </c>
      <c r="AO70" s="2">
        <v>0</v>
      </c>
      <c r="AP70" s="2">
        <f>SUM(AP72:AP73)</f>
        <v>0</v>
      </c>
      <c r="AQ70" s="2">
        <v>0</v>
      </c>
      <c r="AR70" s="222" t="s">
        <v>98</v>
      </c>
      <c r="AS70" s="224"/>
      <c r="AT70" s="27"/>
      <c r="AU70" s="27"/>
      <c r="AV70" s="28"/>
    </row>
    <row r="71" spans="1:48" ht="12.25" customHeight="1">
      <c r="A71" s="187"/>
      <c r="B71" s="190"/>
      <c r="C71" s="193"/>
      <c r="D71" s="5" t="s">
        <v>48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23"/>
      <c r="AS71" s="225"/>
      <c r="AT71" s="27"/>
      <c r="AU71" s="27"/>
      <c r="AV71" s="28"/>
    </row>
    <row r="72" spans="1:48" ht="12.25" customHeight="1">
      <c r="A72" s="221"/>
      <c r="B72" s="190"/>
      <c r="C72" s="193"/>
      <c r="D72" s="6" t="s">
        <v>41</v>
      </c>
      <c r="E72" s="2">
        <f>H72+K72+N72+Q72+T72+W72+Z72+AC72+AF72+AI72+AL72+AO72</f>
        <v>0</v>
      </c>
      <c r="F72" s="2">
        <f>I72+L72+O72+R72+U72+X72+AA72+AD72+AG72+AJ72+AM72+AP72</f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1">
        <v>0</v>
      </c>
      <c r="AD72" s="1">
        <v>0</v>
      </c>
      <c r="AE72" s="2">
        <v>0</v>
      </c>
      <c r="AF72" s="1">
        <v>0</v>
      </c>
      <c r="AG72" s="1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23"/>
      <c r="AS72" s="225"/>
      <c r="AT72" s="27"/>
      <c r="AU72" s="27"/>
      <c r="AV72" s="28"/>
    </row>
    <row r="73" spans="1:48" s="37" customFormat="1" ht="12.25" customHeight="1">
      <c r="A73" s="221"/>
      <c r="B73" s="190"/>
      <c r="C73" s="193"/>
      <c r="D73" s="30" t="s">
        <v>32</v>
      </c>
      <c r="E73" s="35">
        <f>H73+K73+N73+Q73+T73+W73+Z73+AC73+AF73+AI73+AL73+AO73</f>
        <v>34.700000000000003</v>
      </c>
      <c r="F73" s="31">
        <f>I73+L73+O73+R73+U73+X73+AA73+AD73+AG73+AJ73+AM73+AP73</f>
        <v>34.700000000000003</v>
      </c>
      <c r="G73" s="31">
        <f>SUM(F73/E73*100)</f>
        <v>100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2">
        <v>0</v>
      </c>
      <c r="AD73" s="38">
        <v>0</v>
      </c>
      <c r="AE73" s="31">
        <v>0</v>
      </c>
      <c r="AF73" s="36">
        <v>0</v>
      </c>
      <c r="AG73" s="36">
        <v>0</v>
      </c>
      <c r="AH73" s="31">
        <v>0</v>
      </c>
      <c r="AI73" s="36">
        <v>0</v>
      </c>
      <c r="AJ73" s="31">
        <v>0</v>
      </c>
      <c r="AK73" s="31">
        <v>0</v>
      </c>
      <c r="AL73" s="31">
        <v>34.700000000000003</v>
      </c>
      <c r="AM73" s="31">
        <v>34.700000000000003</v>
      </c>
      <c r="AN73" s="31">
        <f>SUM(AM73/AL73*100)</f>
        <v>100</v>
      </c>
      <c r="AO73" s="31">
        <v>0</v>
      </c>
      <c r="AP73" s="31">
        <v>0</v>
      </c>
      <c r="AQ73" s="31">
        <v>0</v>
      </c>
      <c r="AR73" s="223"/>
      <c r="AS73" s="225"/>
      <c r="AT73" s="87"/>
      <c r="AU73" s="87"/>
      <c r="AV73" s="88"/>
    </row>
    <row r="74" spans="1:48" ht="12.25" customHeight="1">
      <c r="A74" s="144"/>
      <c r="B74" s="143"/>
      <c r="C74" s="145"/>
      <c r="D74" s="6" t="s">
        <v>49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23"/>
      <c r="AS74" s="226"/>
      <c r="AT74" s="27"/>
      <c r="AU74" s="27"/>
      <c r="AV74" s="28"/>
    </row>
    <row r="75" spans="1:48" ht="13.75" hidden="1" customHeight="1">
      <c r="A75" s="186"/>
      <c r="B75" s="189" t="s">
        <v>51</v>
      </c>
      <c r="C75" s="192" t="s">
        <v>28</v>
      </c>
      <c r="D75" s="5" t="s">
        <v>34</v>
      </c>
      <c r="E75" s="2">
        <f>SUM(E77:E78)</f>
        <v>0</v>
      </c>
      <c r="F75" s="2">
        <f>SUM(F77:F78)</f>
        <v>0</v>
      </c>
      <c r="G75" s="2">
        <v>0</v>
      </c>
      <c r="H75" s="2">
        <f>SUM(H77:H78)</f>
        <v>0</v>
      </c>
      <c r="I75" s="2">
        <f>SUM(I77:I78)</f>
        <v>0</v>
      </c>
      <c r="J75" s="2">
        <v>0</v>
      </c>
      <c r="K75" s="2">
        <f>SUM(K77:K78)</f>
        <v>0</v>
      </c>
      <c r="L75" s="2">
        <f>SUM(L77:L78)</f>
        <v>0</v>
      </c>
      <c r="M75" s="2">
        <v>0</v>
      </c>
      <c r="N75" s="2">
        <f>SUM(N77:N78)</f>
        <v>0</v>
      </c>
      <c r="O75" s="2">
        <f>SUM(O77:O78)</f>
        <v>0</v>
      </c>
      <c r="P75" s="2">
        <v>0</v>
      </c>
      <c r="Q75" s="2">
        <f>SUM(Q77:Q78)</f>
        <v>0</v>
      </c>
      <c r="R75" s="2">
        <f>SUM(R77:R78)</f>
        <v>0</v>
      </c>
      <c r="S75" s="2">
        <v>0</v>
      </c>
      <c r="T75" s="2">
        <f>SUM(T77:T78)</f>
        <v>0</v>
      </c>
      <c r="U75" s="2">
        <f>SUM(U77:U78)</f>
        <v>0</v>
      </c>
      <c r="V75" s="2">
        <v>0</v>
      </c>
      <c r="W75" s="2">
        <f>SUM(W77:W78)</f>
        <v>0</v>
      </c>
      <c r="X75" s="2">
        <f>SUM(X77:X78)</f>
        <v>0</v>
      </c>
      <c r="Y75" s="2">
        <v>0</v>
      </c>
      <c r="Z75" s="2">
        <f>SUM(Z77:Z78)</f>
        <v>0</v>
      </c>
      <c r="AA75" s="2">
        <f>SUM(AA77:AA78)</f>
        <v>0</v>
      </c>
      <c r="AB75" s="2">
        <v>0</v>
      </c>
      <c r="AC75" s="2">
        <f>SUM(AC77:AC78)</f>
        <v>0</v>
      </c>
      <c r="AD75" s="2">
        <f>SUM(AD77:AD78)</f>
        <v>0</v>
      </c>
      <c r="AE75" s="2">
        <v>0</v>
      </c>
      <c r="AF75" s="2">
        <f>SUM(AF77:AF78)</f>
        <v>0</v>
      </c>
      <c r="AG75" s="2">
        <f>SUM(AG77:AG78)</f>
        <v>0</v>
      </c>
      <c r="AH75" s="2">
        <v>0</v>
      </c>
      <c r="AI75" s="2">
        <f>SUM(AI77:AI78)</f>
        <v>0</v>
      </c>
      <c r="AJ75" s="2">
        <f>SUM(AJ77:AJ78)</f>
        <v>0</v>
      </c>
      <c r="AK75" s="2">
        <v>0</v>
      </c>
      <c r="AL75" s="2">
        <f>SUM(AL77:AL78)</f>
        <v>0</v>
      </c>
      <c r="AM75" s="2">
        <f>SUM(AM77:AM78)</f>
        <v>0</v>
      </c>
      <c r="AN75" s="2">
        <v>0</v>
      </c>
      <c r="AO75" s="2">
        <f>SUM(AO77:AO78)</f>
        <v>0</v>
      </c>
      <c r="AP75" s="2">
        <f>SUM(AP77:AP78)</f>
        <v>0</v>
      </c>
      <c r="AQ75" s="2">
        <v>0</v>
      </c>
      <c r="AR75" s="205" t="s">
        <v>52</v>
      </c>
      <c r="AS75" s="160"/>
      <c r="AT75" s="27"/>
      <c r="AU75" s="27"/>
      <c r="AV75" s="28"/>
    </row>
    <row r="76" spans="1:48" ht="13.75" hidden="1" customHeight="1">
      <c r="A76" s="187"/>
      <c r="B76" s="190"/>
      <c r="C76" s="193"/>
      <c r="D76" s="5" t="s">
        <v>48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06"/>
      <c r="AS76" s="208"/>
      <c r="AT76" s="27"/>
      <c r="AU76" s="27"/>
      <c r="AV76" s="28"/>
    </row>
    <row r="77" spans="1:48" ht="13.75" hidden="1" customHeight="1">
      <c r="A77" s="187"/>
      <c r="B77" s="190"/>
      <c r="C77" s="193"/>
      <c r="D77" s="6" t="s">
        <v>41</v>
      </c>
      <c r="E77" s="2">
        <f>H77+K77+N77+Q77+T77+W77+Z77+AC77+AF77+AI77+AL77+AO77</f>
        <v>0</v>
      </c>
      <c r="F77" s="2">
        <f>I77+L77+O77+R77+U77+X77+AA77+AD77+AG77+AJ77+AM77+AP77</f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1">
        <v>0</v>
      </c>
      <c r="AD77" s="1">
        <v>0</v>
      </c>
      <c r="AE77" s="2">
        <v>0</v>
      </c>
      <c r="AF77" s="1">
        <v>0</v>
      </c>
      <c r="AG77" s="1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06"/>
      <c r="AS77" s="208"/>
      <c r="AT77" s="27"/>
      <c r="AU77" s="27"/>
      <c r="AV77" s="28"/>
    </row>
    <row r="78" spans="1:48" ht="13.75" hidden="1" customHeight="1">
      <c r="A78" s="187"/>
      <c r="B78" s="190"/>
      <c r="C78" s="193"/>
      <c r="D78" s="6" t="s">
        <v>32</v>
      </c>
      <c r="E78" s="2">
        <f>H78+K78+N78+Q78+T78+W78+Z78+AC78+AF78+AI78+AL78+AO78</f>
        <v>0</v>
      </c>
      <c r="F78" s="2">
        <f>I78+L78+O78+R78+U78+X78+AA78+AD78+AG78+AJ78+AM78+AP78</f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1">
        <v>0</v>
      </c>
      <c r="AD78" s="1">
        <v>0</v>
      </c>
      <c r="AE78" s="2">
        <v>0</v>
      </c>
      <c r="AF78" s="1">
        <v>0</v>
      </c>
      <c r="AG78" s="1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07"/>
      <c r="AS78" s="209"/>
      <c r="AT78" s="27"/>
      <c r="AU78" s="27"/>
      <c r="AV78" s="28"/>
    </row>
    <row r="79" spans="1:48" ht="13.75" hidden="1" customHeight="1">
      <c r="A79" s="144"/>
      <c r="B79" s="143"/>
      <c r="C79" s="145"/>
      <c r="D79" s="11" t="s">
        <v>49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143"/>
      <c r="AS79" s="143"/>
      <c r="AT79" s="27"/>
      <c r="AU79" s="27"/>
      <c r="AV79" s="28"/>
    </row>
    <row r="80" spans="1:48" ht="17.5" customHeight="1">
      <c r="A80" s="210" t="s">
        <v>47</v>
      </c>
      <c r="B80" s="171"/>
      <c r="C80" s="171"/>
      <c r="D80" s="148" t="s">
        <v>43</v>
      </c>
      <c r="E80" s="15">
        <f>H80+K80+N80+Q80+T80+W80+Z80+AC80+AF80+AI80+AL80+AO80</f>
        <v>55899.3</v>
      </c>
      <c r="F80" s="2">
        <f>SUM(F48+F14)</f>
        <v>36862.010000000009</v>
      </c>
      <c r="G80" s="2">
        <f>SUM(F80/E80*100)</f>
        <v>65.94359857815752</v>
      </c>
      <c r="H80" s="6">
        <f>H70+H48+H14</f>
        <v>0</v>
      </c>
      <c r="I80" s="2">
        <f>SUM(I48+I14)</f>
        <v>0</v>
      </c>
      <c r="J80" s="2">
        <v>0</v>
      </c>
      <c r="K80" s="6">
        <f>K70+K48+K14</f>
        <v>217.75</v>
      </c>
      <c r="L80" s="2">
        <f>SUM(L48+L14)</f>
        <v>165.4</v>
      </c>
      <c r="M80" s="2">
        <f>SUM(L80/K80*100)</f>
        <v>75.958668197474168</v>
      </c>
      <c r="N80" s="6">
        <f>N70+N48+N14</f>
        <v>217.75</v>
      </c>
      <c r="O80" s="2">
        <f>SUM(O48+O14)</f>
        <v>165.11</v>
      </c>
      <c r="P80" s="2">
        <f>SUM(O80/N80*100)</f>
        <v>75.825487944890938</v>
      </c>
      <c r="Q80" s="6">
        <f>Q70+Q48+Q14</f>
        <v>232.8</v>
      </c>
      <c r="R80" s="2">
        <f>SUM(R48+R14)</f>
        <v>173</v>
      </c>
      <c r="S80" s="2">
        <f>SUM(R80/Q80*100)</f>
        <v>74.312714776632291</v>
      </c>
      <c r="T80" s="6">
        <f>T70+T48+T14</f>
        <v>160</v>
      </c>
      <c r="U80" s="2">
        <f>SUM(U48+U14)</f>
        <v>114.6</v>
      </c>
      <c r="V80" s="2">
        <f>SUM(U80/T80*100)</f>
        <v>71.625</v>
      </c>
      <c r="W80" s="6">
        <f>W70+W48+W14</f>
        <v>160</v>
      </c>
      <c r="X80" s="2">
        <f>SUM(X48+X14)</f>
        <v>316.2</v>
      </c>
      <c r="Y80" s="2">
        <f>SUM(X80/W80*100)</f>
        <v>197.62499999999997</v>
      </c>
      <c r="Z80" s="6">
        <f>Z70+Z48+Z14</f>
        <v>6180.9</v>
      </c>
      <c r="AA80" s="2">
        <f>SUM(AA48+AA14)</f>
        <v>6180.9</v>
      </c>
      <c r="AB80" s="2">
        <f>SUM(AA80/Z80*100)</f>
        <v>100</v>
      </c>
      <c r="AC80" s="6">
        <f>AC70+AC48+AC14</f>
        <v>17795.5</v>
      </c>
      <c r="AD80" s="2">
        <f>SUM(AD48+AD14)</f>
        <v>16948.3</v>
      </c>
      <c r="AE80" s="2">
        <f>SUM(AD80/AC80*100)</f>
        <v>95.239245876766603</v>
      </c>
      <c r="AF80" s="6">
        <f>AF70+AF48+AF14</f>
        <v>1677.5</v>
      </c>
      <c r="AG80" s="2">
        <f>SUM(AG48+AG14)</f>
        <v>857.9</v>
      </c>
      <c r="AH80" s="2">
        <f>SUM(AG80/AF80*100)</f>
        <v>51.141579731743668</v>
      </c>
      <c r="AI80" s="6">
        <f>AI70+AI48+AI14</f>
        <v>89</v>
      </c>
      <c r="AJ80" s="2">
        <f>SUM(AJ48+AJ14)</f>
        <v>1303.5</v>
      </c>
      <c r="AK80" s="2">
        <f>SUM(AJ80/AI80*100)</f>
        <v>1464.6067415730338</v>
      </c>
      <c r="AL80" s="6">
        <f>AL70+AL48+AL14</f>
        <v>6850.6</v>
      </c>
      <c r="AM80" s="2">
        <f>SUM(AM48+AM14)</f>
        <v>566.29999999999995</v>
      </c>
      <c r="AN80" s="2">
        <f>SUM(AM80/AL80*100)</f>
        <v>8.2664292178787253</v>
      </c>
      <c r="AO80" s="6">
        <f>AO70+AO48+AO14</f>
        <v>22317.5</v>
      </c>
      <c r="AP80" s="2">
        <f>SUM(AP48+AP14)</f>
        <v>10070.800000000001</v>
      </c>
      <c r="AQ80" s="2">
        <f>SUM(AP80/AO80*100)</f>
        <v>45.125126022179906</v>
      </c>
      <c r="AR80" s="160"/>
      <c r="AS80" s="160"/>
      <c r="AT80" s="27"/>
      <c r="AU80" s="27"/>
      <c r="AV80" s="28"/>
    </row>
    <row r="81" spans="1:48" ht="15.8" customHeight="1">
      <c r="A81" s="211"/>
      <c r="B81" s="173"/>
      <c r="C81" s="173"/>
      <c r="D81" s="148" t="s">
        <v>48</v>
      </c>
      <c r="E81" s="6">
        <f>SUM(E49+E15)</f>
        <v>0</v>
      </c>
      <c r="F81" s="2">
        <f>SUM(F49+F15)</f>
        <v>0</v>
      </c>
      <c r="G81" s="2">
        <v>0</v>
      </c>
      <c r="H81" s="6">
        <f>SUM(H49+H15)</f>
        <v>0</v>
      </c>
      <c r="I81" s="2">
        <f>SUM(I49+I15)</f>
        <v>0</v>
      </c>
      <c r="J81" s="2">
        <v>0</v>
      </c>
      <c r="K81" s="6">
        <f>SUM(K49+K15)</f>
        <v>0</v>
      </c>
      <c r="L81" s="2">
        <f>SUM(L49+L15)</f>
        <v>0</v>
      </c>
      <c r="M81" s="2">
        <v>0</v>
      </c>
      <c r="N81" s="6">
        <f>SUM(N49+N15)</f>
        <v>0</v>
      </c>
      <c r="O81" s="2">
        <f>SUM(O49+O15)</f>
        <v>0</v>
      </c>
      <c r="P81" s="2">
        <v>0</v>
      </c>
      <c r="Q81" s="6">
        <f>SUM(Q49+Q15)</f>
        <v>0</v>
      </c>
      <c r="R81" s="2">
        <f>SUM(R49+R15)</f>
        <v>0</v>
      </c>
      <c r="S81" s="2">
        <v>0</v>
      </c>
      <c r="T81" s="6">
        <f>SUM(T49+T15)</f>
        <v>0</v>
      </c>
      <c r="U81" s="2">
        <f>SUM(U49+U15)</f>
        <v>0</v>
      </c>
      <c r="V81" s="2">
        <v>0</v>
      </c>
      <c r="W81" s="6">
        <f>SUM(W49+W15)</f>
        <v>0</v>
      </c>
      <c r="X81" s="2">
        <f>SUM(X49+X15)</f>
        <v>0</v>
      </c>
      <c r="Y81" s="2">
        <v>0</v>
      </c>
      <c r="Z81" s="6">
        <f>SUM(Z49+Z15)</f>
        <v>0</v>
      </c>
      <c r="AA81" s="2">
        <f>SUM(AA49+AA15)</f>
        <v>0</v>
      </c>
      <c r="AB81" s="2">
        <v>0</v>
      </c>
      <c r="AC81" s="6">
        <f>SUM(AC49+AC15)</f>
        <v>0</v>
      </c>
      <c r="AD81" s="2">
        <f>SUM(AD49+AD15)</f>
        <v>0</v>
      </c>
      <c r="AE81" s="2">
        <v>0</v>
      </c>
      <c r="AF81" s="6">
        <f>SUM(AF49+AF15)</f>
        <v>0</v>
      </c>
      <c r="AG81" s="2">
        <f>SUM(AG49+AG15)</f>
        <v>0</v>
      </c>
      <c r="AH81" s="2">
        <v>0</v>
      </c>
      <c r="AI81" s="6">
        <f>SUM(AI49+AI15)</f>
        <v>0</v>
      </c>
      <c r="AJ81" s="2">
        <f>SUM(AJ49+AJ15)</f>
        <v>0</v>
      </c>
      <c r="AK81" s="2">
        <v>0</v>
      </c>
      <c r="AL81" s="6">
        <f>SUM(AL49+AL15)</f>
        <v>0</v>
      </c>
      <c r="AM81" s="2">
        <f>SUM(AM49+AM15)</f>
        <v>0</v>
      </c>
      <c r="AN81" s="2">
        <v>0</v>
      </c>
      <c r="AO81" s="6">
        <f>SUM(AO49+AO15)</f>
        <v>0</v>
      </c>
      <c r="AP81" s="2">
        <f>SUM(AP49+AP15)</f>
        <v>0</v>
      </c>
      <c r="AQ81" s="2">
        <v>0</v>
      </c>
      <c r="AR81" s="208"/>
      <c r="AS81" s="208"/>
      <c r="AT81" s="27"/>
      <c r="AU81" s="27"/>
      <c r="AV81" s="28"/>
    </row>
    <row r="82" spans="1:48" ht="15.8" customHeight="1">
      <c r="A82" s="211"/>
      <c r="B82" s="173"/>
      <c r="C82" s="173"/>
      <c r="D82" s="2" t="s">
        <v>41</v>
      </c>
      <c r="E82" s="6">
        <f>SUM(E50+E16)</f>
        <v>9161.1</v>
      </c>
      <c r="F82" s="2">
        <f>SUM(F50+F16)</f>
        <v>9161.1</v>
      </c>
      <c r="G82" s="2">
        <v>0</v>
      </c>
      <c r="H82" s="6">
        <f>SUM(H50+H16)</f>
        <v>0</v>
      </c>
      <c r="I82" s="2">
        <f>SUM(I50+I16)</f>
        <v>0</v>
      </c>
      <c r="J82" s="2">
        <v>0</v>
      </c>
      <c r="K82" s="6">
        <f>SUM(K50+K16)</f>
        <v>0</v>
      </c>
      <c r="L82" s="2">
        <f>SUM(L50+L16)</f>
        <v>0</v>
      </c>
      <c r="M82" s="2">
        <v>0</v>
      </c>
      <c r="N82" s="6">
        <f>SUM(N50+N16)</f>
        <v>0</v>
      </c>
      <c r="O82" s="2">
        <f>SUM(O50+O16)</f>
        <v>0</v>
      </c>
      <c r="P82" s="2">
        <v>0</v>
      </c>
      <c r="Q82" s="6">
        <f>SUM(Q50+Q16)</f>
        <v>0</v>
      </c>
      <c r="R82" s="2">
        <f>SUM(R50+R16)</f>
        <v>0</v>
      </c>
      <c r="S82" s="2">
        <v>0</v>
      </c>
      <c r="T82" s="6">
        <f>SUM(T50+T16)</f>
        <v>0</v>
      </c>
      <c r="U82" s="2">
        <f>SUM(U50+U16)</f>
        <v>0</v>
      </c>
      <c r="V82" s="2">
        <v>0</v>
      </c>
      <c r="W82" s="6">
        <f>SUM(W50+W16)</f>
        <v>0</v>
      </c>
      <c r="X82" s="2">
        <f>SUM(X50+X16)</f>
        <v>0</v>
      </c>
      <c r="Y82" s="2">
        <v>0</v>
      </c>
      <c r="Z82" s="6">
        <f>SUM(Z50+Z16)</f>
        <v>0</v>
      </c>
      <c r="AA82" s="2">
        <f>SUM(AA50+AA16)</f>
        <v>0</v>
      </c>
      <c r="AB82" s="2">
        <v>0</v>
      </c>
      <c r="AC82" s="6">
        <f>SUM(AC50+AC16)</f>
        <v>0</v>
      </c>
      <c r="AD82" s="2">
        <f>SUM(AD50+AD16)</f>
        <v>0</v>
      </c>
      <c r="AE82" s="2">
        <v>0</v>
      </c>
      <c r="AF82" s="6">
        <f>SUM(AF50+AF16)</f>
        <v>0</v>
      </c>
      <c r="AG82" s="2">
        <f>SUM(AG50+AG16)</f>
        <v>0</v>
      </c>
      <c r="AH82" s="2">
        <v>0</v>
      </c>
      <c r="AI82" s="6">
        <f>SUM(AI50+AI16)</f>
        <v>0</v>
      </c>
      <c r="AJ82" s="2">
        <f>SUM(AJ50+AJ16)</f>
        <v>0</v>
      </c>
      <c r="AK82" s="2">
        <v>0</v>
      </c>
      <c r="AL82" s="6">
        <f>SUM(AL50+AL16)</f>
        <v>0</v>
      </c>
      <c r="AM82" s="2">
        <f>SUM(AM50+AM16)</f>
        <v>0</v>
      </c>
      <c r="AN82" s="2">
        <v>0</v>
      </c>
      <c r="AO82" s="6">
        <f>SUM(AO50+AO16)</f>
        <v>9161.1</v>
      </c>
      <c r="AP82" s="2">
        <f>SUM(AP50+AP16)</f>
        <v>9161.1</v>
      </c>
      <c r="AQ82" s="2">
        <f>SUM(AP82/AO82*100)</f>
        <v>100</v>
      </c>
      <c r="AR82" s="208"/>
      <c r="AS82" s="208"/>
      <c r="AT82" s="27"/>
      <c r="AU82" s="27"/>
      <c r="AV82" s="28"/>
    </row>
    <row r="83" spans="1:48" s="37" customFormat="1" ht="13.95" customHeight="1">
      <c r="A83" s="211"/>
      <c r="B83" s="173"/>
      <c r="C83" s="173"/>
      <c r="D83" s="31" t="s">
        <v>32</v>
      </c>
      <c r="E83" s="30">
        <f>E73+E51+E17</f>
        <v>46738.2</v>
      </c>
      <c r="F83" s="7">
        <f>F73+F51+F17</f>
        <v>27735.650000000005</v>
      </c>
      <c r="G83" s="31">
        <f>SUM(F83/E83*100)</f>
        <v>59.34257202887575</v>
      </c>
      <c r="H83" s="30">
        <f>H73+H51+H17</f>
        <v>0</v>
      </c>
      <c r="I83" s="31">
        <f>I73+I51+I17</f>
        <v>0</v>
      </c>
      <c r="J83" s="31">
        <v>0</v>
      </c>
      <c r="K83" s="30">
        <f>K73+K51+K17</f>
        <v>217.75</v>
      </c>
      <c r="L83" s="31">
        <f>L73+L51+L17</f>
        <v>165.4</v>
      </c>
      <c r="M83" s="31">
        <f>SUM(L83/K83*100)</f>
        <v>75.958668197474168</v>
      </c>
      <c r="N83" s="30">
        <f>N73+N51+N17</f>
        <v>217.75</v>
      </c>
      <c r="O83" s="31">
        <f>O73+O51+O17</f>
        <v>165.11</v>
      </c>
      <c r="P83" s="31">
        <f>SUM(O83/N83*100)</f>
        <v>75.825487944890938</v>
      </c>
      <c r="Q83" s="30">
        <f>Q73+Q51+Q17</f>
        <v>232.8</v>
      </c>
      <c r="R83" s="31">
        <f>R73+R51+R17</f>
        <v>173</v>
      </c>
      <c r="S83" s="31">
        <f>SUM(R83/Q83*100)</f>
        <v>74.312714776632291</v>
      </c>
      <c r="T83" s="30">
        <f>T73+T51+T17</f>
        <v>160</v>
      </c>
      <c r="U83" s="31">
        <f>U73+U51+U17</f>
        <v>114.6</v>
      </c>
      <c r="V83" s="31">
        <f>SUM(U83/T83*100)</f>
        <v>71.625</v>
      </c>
      <c r="W83" s="30">
        <f>W73+W51+W17</f>
        <v>160</v>
      </c>
      <c r="X83" s="31">
        <f>X73+X51+X17</f>
        <v>316.2</v>
      </c>
      <c r="Y83" s="31">
        <f>SUM(X83/W83*100)</f>
        <v>197.62499999999997</v>
      </c>
      <c r="Z83" s="30">
        <f>Z73+Z51+Z17</f>
        <v>6180.9</v>
      </c>
      <c r="AA83" s="31">
        <f>AA73+AA51+AA17</f>
        <v>6180.9</v>
      </c>
      <c r="AB83" s="31">
        <f>SUM(AA83/Z83*100)</f>
        <v>100</v>
      </c>
      <c r="AC83" s="30">
        <f>AC73+AC51+AC17</f>
        <v>17795.5</v>
      </c>
      <c r="AD83" s="31">
        <f>AD73+AD51+AD17</f>
        <v>16948.3</v>
      </c>
      <c r="AE83" s="31">
        <f>SUM(AD83/AC83*100)</f>
        <v>95.239245876766603</v>
      </c>
      <c r="AF83" s="30">
        <f>AF73+AF51+AF17</f>
        <v>1677.5</v>
      </c>
      <c r="AG83" s="31">
        <f>AG73+AG51+AG17</f>
        <v>857.9</v>
      </c>
      <c r="AH83" s="31">
        <f>SUM(AG83/AF83*100)</f>
        <v>51.141579731743668</v>
      </c>
      <c r="AI83" s="30">
        <f>AI73+AI51+AI17</f>
        <v>89</v>
      </c>
      <c r="AJ83" s="31">
        <f>AJ73+AJ51+AJ17</f>
        <v>1303.5</v>
      </c>
      <c r="AK83" s="31">
        <f>SUM(AJ83/AI83*100)</f>
        <v>1464.6067415730338</v>
      </c>
      <c r="AL83" s="30">
        <f>AL73+AL51+AL17</f>
        <v>6850.6</v>
      </c>
      <c r="AM83" s="31">
        <f>AM73+AM51+AM17</f>
        <v>601</v>
      </c>
      <c r="AN83" s="31">
        <f>SUM(AM83/AL83*100)</f>
        <v>8.7729541937932431</v>
      </c>
      <c r="AO83" s="30">
        <f>AO73+AO51+AO17</f>
        <v>13156.4</v>
      </c>
      <c r="AP83" s="31">
        <f>AP73+AP51+AP17</f>
        <v>909.7</v>
      </c>
      <c r="AQ83" s="31">
        <f>SUM(AP83/AO83*100)</f>
        <v>6.9145054878234173</v>
      </c>
      <c r="AR83" s="208"/>
      <c r="AS83" s="208"/>
      <c r="AT83" s="87"/>
      <c r="AU83" s="87"/>
      <c r="AV83" s="88"/>
    </row>
    <row r="84" spans="1:48" ht="33.450000000000003" customHeight="1">
      <c r="A84" s="212"/>
      <c r="B84" s="175"/>
      <c r="C84" s="175"/>
      <c r="D84" s="2" t="s">
        <v>78</v>
      </c>
      <c r="E84" s="7">
        <f>H84+K84+N84+Q84+T84+W84+Z84+AC84+AF84+AI84+AL84+AO84</f>
        <v>3670.8</v>
      </c>
      <c r="F84" s="4">
        <f t="shared" ref="F84" si="58">I84+L84+O84+R84+U84+X84+AA84+AD84+AG84+AJ84+AM84+AP84</f>
        <v>3670.45</v>
      </c>
      <c r="G84" s="2">
        <f>SUM(F84/E84*100)</f>
        <v>99.990465293668933</v>
      </c>
      <c r="H84" s="6">
        <f>H19+H53</f>
        <v>2122.1999999999998</v>
      </c>
      <c r="I84" s="6">
        <f>I19+I53</f>
        <v>2121.81</v>
      </c>
      <c r="J84" s="6">
        <v>100</v>
      </c>
      <c r="K84" s="6">
        <f>K19+K53</f>
        <v>0</v>
      </c>
      <c r="L84" s="6">
        <f>L19+L53</f>
        <v>0</v>
      </c>
      <c r="M84" s="2">
        <v>0</v>
      </c>
      <c r="N84" s="6">
        <f>N19+N53+0.1</f>
        <v>159.69999999999999</v>
      </c>
      <c r="O84" s="6">
        <f>O19+O53</f>
        <v>0</v>
      </c>
      <c r="P84" s="2">
        <v>0</v>
      </c>
      <c r="Q84" s="6">
        <f t="shared" ref="Q84:AO84" si="59">Q19+Q53</f>
        <v>0</v>
      </c>
      <c r="R84" s="6">
        <f t="shared" si="59"/>
        <v>0</v>
      </c>
      <c r="S84" s="6">
        <f t="shared" si="59"/>
        <v>0</v>
      </c>
      <c r="T84" s="6">
        <f t="shared" si="59"/>
        <v>0</v>
      </c>
      <c r="U84" s="6">
        <f t="shared" si="59"/>
        <v>160</v>
      </c>
      <c r="V84" s="6">
        <f t="shared" si="59"/>
        <v>200</v>
      </c>
      <c r="W84" s="6">
        <f t="shared" si="59"/>
        <v>1388.6000000000001</v>
      </c>
      <c r="X84" s="6">
        <f t="shared" si="59"/>
        <v>0</v>
      </c>
      <c r="Y84" s="6">
        <f t="shared" si="59"/>
        <v>0</v>
      </c>
      <c r="Z84" s="6">
        <f t="shared" si="59"/>
        <v>0</v>
      </c>
      <c r="AA84" s="6">
        <f t="shared" si="59"/>
        <v>0</v>
      </c>
      <c r="AB84" s="6">
        <f t="shared" si="59"/>
        <v>0</v>
      </c>
      <c r="AC84" s="6">
        <f t="shared" si="59"/>
        <v>0</v>
      </c>
      <c r="AD84" s="6">
        <f t="shared" si="59"/>
        <v>0</v>
      </c>
      <c r="AE84" s="6">
        <f t="shared" si="59"/>
        <v>0</v>
      </c>
      <c r="AF84" s="6">
        <f t="shared" si="59"/>
        <v>0</v>
      </c>
      <c r="AG84" s="6">
        <f t="shared" si="59"/>
        <v>1353.44</v>
      </c>
      <c r="AH84" s="6">
        <f t="shared" si="59"/>
        <v>100</v>
      </c>
      <c r="AI84" s="6">
        <f t="shared" si="59"/>
        <v>0.3</v>
      </c>
      <c r="AJ84" s="6">
        <f t="shared" si="59"/>
        <v>0</v>
      </c>
      <c r="AK84" s="6">
        <f t="shared" si="59"/>
        <v>0</v>
      </c>
      <c r="AL84" s="6">
        <f t="shared" si="59"/>
        <v>0</v>
      </c>
      <c r="AM84" s="6">
        <f t="shared" si="59"/>
        <v>0</v>
      </c>
      <c r="AN84" s="6">
        <f t="shared" si="59"/>
        <v>0</v>
      </c>
      <c r="AO84" s="6">
        <f t="shared" si="59"/>
        <v>0</v>
      </c>
      <c r="AP84" s="2">
        <f>SUM(AP53+AP19)</f>
        <v>35.200000000000003</v>
      </c>
      <c r="AQ84" s="2">
        <v>0</v>
      </c>
      <c r="AR84" s="169"/>
      <c r="AS84" s="169"/>
      <c r="AT84" s="27"/>
      <c r="AU84" s="27"/>
      <c r="AV84" s="28"/>
    </row>
    <row r="85" spans="1:48" ht="13.95" customHeight="1">
      <c r="A85" s="95" t="s">
        <v>33</v>
      </c>
      <c r="B85" s="203" t="s">
        <v>39</v>
      </c>
      <c r="C85" s="203"/>
      <c r="D85" s="204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7"/>
      <c r="AU85" s="27"/>
      <c r="AV85" s="28"/>
    </row>
    <row r="86" spans="1:48" ht="14.3" customHeight="1">
      <c r="A86" s="198" t="s">
        <v>40</v>
      </c>
      <c r="B86" s="189" t="s">
        <v>56</v>
      </c>
      <c r="C86" s="192" t="s">
        <v>38</v>
      </c>
      <c r="D86" s="148" t="s">
        <v>34</v>
      </c>
      <c r="E86" s="2">
        <f>SUM(E88:E89)</f>
        <v>8000</v>
      </c>
      <c r="F86" s="2">
        <f>SUM(F88:F89)</f>
        <v>8000</v>
      </c>
      <c r="G86" s="2">
        <f>SUM(F86/E86*100)</f>
        <v>100</v>
      </c>
      <c r="H86" s="2">
        <f>SUM(H88:H89)</f>
        <v>636.70000000000005</v>
      </c>
      <c r="I86" s="2">
        <f>SUM(I88:I89)</f>
        <v>636.70000000000005</v>
      </c>
      <c r="J86" s="2">
        <f>SUM(I86/H86*100)</f>
        <v>100</v>
      </c>
      <c r="K86" s="2">
        <f>SUM(K88:K89)</f>
        <v>495</v>
      </c>
      <c r="L86" s="2">
        <f>SUM(L88:L89)</f>
        <v>495</v>
      </c>
      <c r="M86" s="2">
        <f>SUM(L86/K86*100)</f>
        <v>100</v>
      </c>
      <c r="N86" s="2">
        <f>SUM(N88:N89)</f>
        <v>495</v>
      </c>
      <c r="O86" s="2">
        <f>SUM(O88:O89)</f>
        <v>495</v>
      </c>
      <c r="P86" s="2">
        <f>SUM(O86/N86*100)</f>
        <v>100</v>
      </c>
      <c r="Q86" s="2">
        <f>SUM(Q88:Q89)</f>
        <v>495</v>
      </c>
      <c r="R86" s="2">
        <f>SUM(R88:R89)</f>
        <v>495</v>
      </c>
      <c r="S86" s="2">
        <f>SUM(R86/Q86*100)</f>
        <v>100</v>
      </c>
      <c r="T86" s="2">
        <f>SUM(T88:T89)</f>
        <v>495</v>
      </c>
      <c r="U86" s="2">
        <f>SUM(U88:U89)</f>
        <v>495</v>
      </c>
      <c r="V86" s="2">
        <f>SUM(U86/T86*100)</f>
        <v>100</v>
      </c>
      <c r="W86" s="2">
        <f>SUM(W88:W89)</f>
        <v>890</v>
      </c>
      <c r="X86" s="2">
        <f>SUM(X88:X89)</f>
        <v>890</v>
      </c>
      <c r="Y86" s="2">
        <f>SUM(X86/W86*100)</f>
        <v>100</v>
      </c>
      <c r="Z86" s="2">
        <f>SUM(Z88:Z89)</f>
        <v>890</v>
      </c>
      <c r="AA86" s="2">
        <f>SUM(AA88:AA89)</f>
        <v>890</v>
      </c>
      <c r="AB86" s="2">
        <f>AA86/Z86*100</f>
        <v>100</v>
      </c>
      <c r="AC86" s="2">
        <f>SUM(AC88:AC89)</f>
        <v>890</v>
      </c>
      <c r="AD86" s="2">
        <f>SUM(AD88:AD89)</f>
        <v>890</v>
      </c>
      <c r="AE86" s="2">
        <f>AD86/AC86*100</f>
        <v>100</v>
      </c>
      <c r="AF86" s="2">
        <f>SUM(AF88:AF89)</f>
        <v>890</v>
      </c>
      <c r="AG86" s="2">
        <f>SUM(AG88:AG89)</f>
        <v>890</v>
      </c>
      <c r="AH86" s="2">
        <f>AG86/AF86*100</f>
        <v>100</v>
      </c>
      <c r="AI86" s="2">
        <f>SUM(AI88:AI89)</f>
        <v>890</v>
      </c>
      <c r="AJ86" s="2">
        <f>SUM(AJ88:AJ89)</f>
        <v>890</v>
      </c>
      <c r="AK86" s="2">
        <f>AJ86/AI86*100</f>
        <v>100</v>
      </c>
      <c r="AL86" s="2">
        <f>SUM(AL88:AL89)</f>
        <v>580</v>
      </c>
      <c r="AM86" s="2">
        <f>SUM(AM88:AM89)</f>
        <v>580</v>
      </c>
      <c r="AN86" s="2">
        <f>AM86/AL86*100</f>
        <v>100</v>
      </c>
      <c r="AO86" s="2">
        <f>SUM(AO88:AO89)</f>
        <v>353.3</v>
      </c>
      <c r="AP86" s="2">
        <f>SUM(AP88:AP89)</f>
        <v>353.3</v>
      </c>
      <c r="AQ86" s="2">
        <f>AP86/AO86*100</f>
        <v>100</v>
      </c>
      <c r="AR86" s="205" t="s">
        <v>93</v>
      </c>
      <c r="AS86" s="160"/>
      <c r="AT86" s="27"/>
      <c r="AU86" s="27"/>
      <c r="AV86" s="28"/>
    </row>
    <row r="87" spans="1:48" ht="12.9" customHeight="1">
      <c r="A87" s="199"/>
      <c r="B87" s="190"/>
      <c r="C87" s="193"/>
      <c r="D87" s="5" t="s">
        <v>48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06"/>
      <c r="AS87" s="208"/>
      <c r="AT87" s="27"/>
      <c r="AU87" s="27"/>
      <c r="AV87" s="28"/>
    </row>
    <row r="88" spans="1:48" ht="15.65" customHeight="1">
      <c r="A88" s="199"/>
      <c r="B88" s="190"/>
      <c r="C88" s="193"/>
      <c r="D88" s="2" t="s">
        <v>41</v>
      </c>
      <c r="E88" s="2">
        <f>H88+K88+N88+Q88+T88+W88+Z88+AC88+AF88+AI88+AL88+AO88</f>
        <v>0</v>
      </c>
      <c r="F88" s="2">
        <f>I88+L88+O88+R88+U88+X88+AA88+AD88+AG88+AJ88+AM88+AP88</f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06"/>
      <c r="AS88" s="208"/>
      <c r="AT88" s="27"/>
      <c r="AU88" s="27"/>
      <c r="AV88" s="28"/>
    </row>
    <row r="89" spans="1:48" s="37" customFormat="1" ht="17.7" customHeight="1">
      <c r="A89" s="199"/>
      <c r="B89" s="190"/>
      <c r="C89" s="193"/>
      <c r="D89" s="31" t="s">
        <v>32</v>
      </c>
      <c r="E89" s="31">
        <f>H89+K89+N89+Q89+T89+W89+Z89+AC89+AF89+AI89+AL89+AO89</f>
        <v>8000</v>
      </c>
      <c r="F89" s="31">
        <f>I89+L89+O89+R89+U89+X89+AA89+AD89+AG89+AJ89+AM89+AP89</f>
        <v>8000</v>
      </c>
      <c r="G89" s="31">
        <f>SUM(F89/E89*100)</f>
        <v>100</v>
      </c>
      <c r="H89" s="39">
        <v>636.70000000000005</v>
      </c>
      <c r="I89" s="50">
        <v>636.70000000000005</v>
      </c>
      <c r="J89" s="31">
        <f>SUM(I89/H89*100)</f>
        <v>100</v>
      </c>
      <c r="K89" s="39">
        <v>495</v>
      </c>
      <c r="L89" s="31">
        <v>495</v>
      </c>
      <c r="M89" s="31">
        <f>SUM(L89/K89*100)</f>
        <v>100</v>
      </c>
      <c r="N89" s="39">
        <v>495</v>
      </c>
      <c r="O89" s="31">
        <v>495</v>
      </c>
      <c r="P89" s="31">
        <f>SUM(O89/N89*100)</f>
        <v>100</v>
      </c>
      <c r="Q89" s="39">
        <v>495</v>
      </c>
      <c r="R89" s="32">
        <v>495</v>
      </c>
      <c r="S89" s="31">
        <f>SUM(R89/Q89*100)</f>
        <v>100</v>
      </c>
      <c r="T89" s="39">
        <v>495</v>
      </c>
      <c r="U89" s="31">
        <v>495</v>
      </c>
      <c r="V89" s="31">
        <f>SUM(U89/T89*100)</f>
        <v>100</v>
      </c>
      <c r="W89" s="32">
        <v>890</v>
      </c>
      <c r="X89" s="31">
        <v>890</v>
      </c>
      <c r="Y89" s="31">
        <f>SUM(X89/W89*100)</f>
        <v>100</v>
      </c>
      <c r="Z89" s="32">
        <v>890</v>
      </c>
      <c r="AA89" s="32">
        <v>890</v>
      </c>
      <c r="AB89" s="31">
        <f>AA89/Z89*100</f>
        <v>100</v>
      </c>
      <c r="AC89" s="32">
        <v>890</v>
      </c>
      <c r="AD89" s="32">
        <v>890</v>
      </c>
      <c r="AE89" s="31">
        <f>AD89/AC89*100</f>
        <v>100</v>
      </c>
      <c r="AF89" s="32">
        <v>890</v>
      </c>
      <c r="AG89" s="32">
        <v>890</v>
      </c>
      <c r="AH89" s="31">
        <f>AG89/AF89*100</f>
        <v>100</v>
      </c>
      <c r="AI89" s="32">
        <v>890</v>
      </c>
      <c r="AJ89" s="32">
        <v>890</v>
      </c>
      <c r="AK89" s="31">
        <f>AJ89/AI89*100</f>
        <v>100</v>
      </c>
      <c r="AL89" s="39">
        <v>580</v>
      </c>
      <c r="AM89" s="32">
        <v>580</v>
      </c>
      <c r="AN89" s="31">
        <f>AM89/AL89*100</f>
        <v>100</v>
      </c>
      <c r="AO89" s="39">
        <v>353.3</v>
      </c>
      <c r="AP89" s="32">
        <v>353.3</v>
      </c>
      <c r="AQ89" s="31">
        <f>AP89/AO89*100</f>
        <v>100</v>
      </c>
      <c r="AR89" s="206"/>
      <c r="AS89" s="208"/>
      <c r="AT89" s="87"/>
      <c r="AU89" s="87"/>
      <c r="AV89" s="87"/>
    </row>
    <row r="90" spans="1:48" ht="12.9" customHeight="1">
      <c r="A90" s="199"/>
      <c r="B90" s="190"/>
      <c r="C90" s="193"/>
      <c r="D90" s="6" t="s">
        <v>49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07"/>
      <c r="AS90" s="208"/>
      <c r="AT90" s="27"/>
      <c r="AU90" s="27"/>
      <c r="AV90" s="28"/>
    </row>
    <row r="91" spans="1:48" ht="14.95" customHeight="1">
      <c r="A91" s="198" t="s">
        <v>42</v>
      </c>
      <c r="B91" s="189" t="s">
        <v>57</v>
      </c>
      <c r="C91" s="192" t="s">
        <v>38</v>
      </c>
      <c r="D91" s="148" t="s">
        <v>34</v>
      </c>
      <c r="E91" s="10">
        <f>SUM(E93:E94)</f>
        <v>9136.9</v>
      </c>
      <c r="F91" s="138">
        <f t="shared" ref="F91:AP91" si="60">SUM(F93:F94)</f>
        <v>8712.8028799999993</v>
      </c>
      <c r="G91" s="2">
        <f>SUM(F91/E91*100)</f>
        <v>95.358413466274115</v>
      </c>
      <c r="H91" s="10">
        <f t="shared" si="60"/>
        <v>409.29999999999995</v>
      </c>
      <c r="I91" s="10">
        <f t="shared" si="60"/>
        <v>408.20100000000002</v>
      </c>
      <c r="J91" s="2">
        <f>SUM(I91/H91*100)</f>
        <v>99.731492792572709</v>
      </c>
      <c r="K91" s="2">
        <f t="shared" si="60"/>
        <v>165.20000000000002</v>
      </c>
      <c r="L91" s="10">
        <f t="shared" si="60"/>
        <v>331.07299999999998</v>
      </c>
      <c r="M91" s="2">
        <f>SUM(L91/K91*100)</f>
        <v>200.40738498789344</v>
      </c>
      <c r="N91" s="10">
        <f t="shared" si="60"/>
        <v>328.70000000000005</v>
      </c>
      <c r="O91" s="2">
        <f>SUM(O93:O94)</f>
        <v>468.10300000000001</v>
      </c>
      <c r="P91" s="2">
        <f>SUM(O91/N91*100)</f>
        <v>142.41040462427742</v>
      </c>
      <c r="Q91" s="10">
        <f t="shared" si="60"/>
        <v>513.29999999999995</v>
      </c>
      <c r="R91" s="10">
        <f t="shared" si="60"/>
        <v>473.28899999999999</v>
      </c>
      <c r="S91" s="2">
        <f>SUM(R91/Q91*100)</f>
        <v>92.205143191116306</v>
      </c>
      <c r="T91" s="10">
        <f t="shared" si="60"/>
        <v>718.7</v>
      </c>
      <c r="U91" s="10">
        <f t="shared" si="60"/>
        <v>716.93799999999999</v>
      </c>
      <c r="V91" s="2">
        <f>SUM(U91/T91*100)</f>
        <v>99.754835118964792</v>
      </c>
      <c r="W91" s="10">
        <f t="shared" si="60"/>
        <v>950</v>
      </c>
      <c r="X91" s="10">
        <f t="shared" si="60"/>
        <v>930.79</v>
      </c>
      <c r="Y91" s="2">
        <f>SUM(X91/W91*100)</f>
        <v>97.977894736842103</v>
      </c>
      <c r="Z91" s="10">
        <f t="shared" si="60"/>
        <v>1132.0999999999999</v>
      </c>
      <c r="AA91" s="10">
        <f t="shared" si="60"/>
        <v>1126.4480000000001</v>
      </c>
      <c r="AB91" s="2">
        <f>AA91/Z91*100</f>
        <v>99.500750817065637</v>
      </c>
      <c r="AC91" s="10">
        <f t="shared" si="60"/>
        <v>1159.3</v>
      </c>
      <c r="AD91" s="10">
        <f t="shared" si="60"/>
        <v>1161.78</v>
      </c>
      <c r="AE91" s="2">
        <f>AD91/AC91*100</f>
        <v>100.21392219442767</v>
      </c>
      <c r="AF91" s="10">
        <f t="shared" si="60"/>
        <v>1263.0999999999999</v>
      </c>
      <c r="AG91" s="10">
        <f t="shared" si="60"/>
        <v>1082.92</v>
      </c>
      <c r="AH91" s="2">
        <f>AG91/AF91*100</f>
        <v>85.735096191908809</v>
      </c>
      <c r="AI91" s="10">
        <f t="shared" si="60"/>
        <v>1231.3</v>
      </c>
      <c r="AJ91" s="10">
        <f t="shared" si="60"/>
        <v>1206.86248</v>
      </c>
      <c r="AK91" s="2">
        <f>AJ91/AI91*100</f>
        <v>98.015307398684328</v>
      </c>
      <c r="AL91" s="10">
        <f t="shared" si="60"/>
        <v>597.5</v>
      </c>
      <c r="AM91" s="10">
        <f t="shared" si="60"/>
        <v>510.39839999999998</v>
      </c>
      <c r="AN91" s="2">
        <f>AM91/AL91*100</f>
        <v>85.422326359832638</v>
      </c>
      <c r="AO91" s="10">
        <f t="shared" si="60"/>
        <v>668.40000000000009</v>
      </c>
      <c r="AP91" s="10">
        <f t="shared" si="60"/>
        <v>296</v>
      </c>
      <c r="AQ91" s="2">
        <f>AP91/AO91*100</f>
        <v>44.284859365649304</v>
      </c>
      <c r="AR91" s="189" t="s">
        <v>92</v>
      </c>
      <c r="AS91" s="189" t="s">
        <v>99</v>
      </c>
      <c r="AT91" s="27"/>
      <c r="AU91" s="27"/>
      <c r="AV91" s="28"/>
    </row>
    <row r="92" spans="1:48" ht="14.3" customHeight="1">
      <c r="A92" s="199"/>
      <c r="B92" s="190"/>
      <c r="C92" s="193"/>
      <c r="D92" s="5" t="s">
        <v>48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190"/>
      <c r="AS92" s="190"/>
      <c r="AT92" s="27"/>
      <c r="AU92" s="27"/>
      <c r="AV92" s="28"/>
    </row>
    <row r="93" spans="1:48" ht="13.75" customHeight="1">
      <c r="A93" s="199"/>
      <c r="B93" s="190"/>
      <c r="C93" s="193"/>
      <c r="D93" s="2" t="s">
        <v>41</v>
      </c>
      <c r="E93" s="2">
        <f t="shared" ref="E93:F95" si="61">H93+K93+N93+Q93+T93+W93+Z93+AC93+AF93+AI93+AL93+AO93</f>
        <v>0</v>
      </c>
      <c r="F93" s="2">
        <f t="shared" si="61"/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190"/>
      <c r="AS93" s="190"/>
      <c r="AT93" s="27"/>
      <c r="AU93" s="27"/>
      <c r="AV93" s="28"/>
    </row>
    <row r="94" spans="1:48" s="37" customFormat="1" ht="14.95" customHeight="1">
      <c r="A94" s="199"/>
      <c r="B94" s="190"/>
      <c r="C94" s="193"/>
      <c r="D94" s="31" t="s">
        <v>32</v>
      </c>
      <c r="E94" s="31">
        <f>H94+K94+N94+Q94+T94+W94+Z94+AC94+AF94+AI94+AL94+AO94</f>
        <v>9136.9</v>
      </c>
      <c r="F94" s="4">
        <f>I94+L94+O94+R94+U94+X94+AA94+AD94+AG94+AJ94+AM94+AP94</f>
        <v>8712.8028799999993</v>
      </c>
      <c r="G94" s="31">
        <f>SUM(F94/E94*100)</f>
        <v>95.358413466274115</v>
      </c>
      <c r="H94" s="32">
        <f>204+165.9+39.4</f>
        <v>409.29999999999995</v>
      </c>
      <c r="I94" s="48">
        <v>408.20100000000002</v>
      </c>
      <c r="J94" s="31">
        <f>SUM(I94/H94*100)</f>
        <v>99.731492792572709</v>
      </c>
      <c r="K94" s="32">
        <f>331.1-165.9</f>
        <v>165.20000000000002</v>
      </c>
      <c r="L94" s="48">
        <v>331.07299999999998</v>
      </c>
      <c r="M94" s="31">
        <f>SUM(L94/K94*100)</f>
        <v>200.40738498789344</v>
      </c>
      <c r="N94" s="32">
        <f>368.1-39.4</f>
        <v>328.70000000000005</v>
      </c>
      <c r="O94" s="31">
        <v>468.10300000000001</v>
      </c>
      <c r="P94" s="31">
        <f>SUM(O94/N94*100)</f>
        <v>142.41040462427742</v>
      </c>
      <c r="Q94" s="31">
        <f>463.3+50</f>
        <v>513.29999999999995</v>
      </c>
      <c r="R94" s="31">
        <v>473.28899999999999</v>
      </c>
      <c r="S94" s="31">
        <f>SUM(R94/Q94*100)</f>
        <v>92.205143191116306</v>
      </c>
      <c r="T94" s="32">
        <f>406.9+163.5+148.3</f>
        <v>718.7</v>
      </c>
      <c r="U94" s="31">
        <v>716.93799999999999</v>
      </c>
      <c r="V94" s="31">
        <f>SUM(U94/T94*100)</f>
        <v>99.754835118964792</v>
      </c>
      <c r="W94" s="32">
        <f>SUM(944.9+253.4-198.3-50)</f>
        <v>950</v>
      </c>
      <c r="X94" s="31">
        <v>930.79</v>
      </c>
      <c r="Y94" s="31">
        <f>SUM(X94/W94*100)</f>
        <v>97.977894736842103</v>
      </c>
      <c r="Z94" s="32">
        <f>SUM(878.8+253.3)</f>
        <v>1132.0999999999999</v>
      </c>
      <c r="AA94" s="32">
        <v>1126.4480000000001</v>
      </c>
      <c r="AB94" s="31">
        <f>AA94/Z94*100</f>
        <v>99.500750817065637</v>
      </c>
      <c r="AC94" s="32">
        <f>SUM(905.9+253.4)</f>
        <v>1159.3</v>
      </c>
      <c r="AD94" s="32">
        <v>1161.78</v>
      </c>
      <c r="AE94" s="31">
        <f>AD94/AC94*100</f>
        <v>100.21392219442767</v>
      </c>
      <c r="AF94" s="32">
        <f>SUM(919.9+253.4+89.8)</f>
        <v>1263.0999999999999</v>
      </c>
      <c r="AG94" s="32">
        <v>1082.92</v>
      </c>
      <c r="AH94" s="31">
        <f>AG94/AF94*100</f>
        <v>85.735096191908809</v>
      </c>
      <c r="AI94" s="32">
        <f>SUM(977.9+253.4)</f>
        <v>1231.3</v>
      </c>
      <c r="AJ94" s="48">
        <v>1206.86248</v>
      </c>
      <c r="AK94" s="31">
        <f>AJ94/AI94*100</f>
        <v>98.015307398684328</v>
      </c>
      <c r="AL94" s="32">
        <v>597.5</v>
      </c>
      <c r="AM94" s="32">
        <v>510.39839999999998</v>
      </c>
      <c r="AN94" s="31">
        <f>AM94/AL94*100</f>
        <v>85.422326359832638</v>
      </c>
      <c r="AO94" s="32">
        <f>621.7-253.3+300</f>
        <v>668.40000000000009</v>
      </c>
      <c r="AP94" s="32">
        <v>296</v>
      </c>
      <c r="AQ94" s="31">
        <f>AP94/AO94*100</f>
        <v>44.284859365649304</v>
      </c>
      <c r="AR94" s="190"/>
      <c r="AS94" s="190"/>
      <c r="AT94" s="87"/>
      <c r="AU94" s="87"/>
      <c r="AV94" s="87"/>
    </row>
    <row r="95" spans="1:48" ht="39.4" customHeight="1">
      <c r="A95" s="199"/>
      <c r="B95" s="190"/>
      <c r="C95" s="193"/>
      <c r="D95" s="11" t="s">
        <v>78</v>
      </c>
      <c r="E95" s="13">
        <f t="shared" si="61"/>
        <v>305.3</v>
      </c>
      <c r="F95" s="13">
        <f t="shared" si="61"/>
        <v>305.3</v>
      </c>
      <c r="G95" s="2">
        <f>SUM(F95/E95*100)</f>
        <v>100</v>
      </c>
      <c r="H95" s="13">
        <v>0</v>
      </c>
      <c r="I95" s="13">
        <v>0</v>
      </c>
      <c r="J95" s="2">
        <v>0</v>
      </c>
      <c r="K95" s="13">
        <v>165.9</v>
      </c>
      <c r="L95" s="13">
        <v>165.9</v>
      </c>
      <c r="M95" s="2">
        <f>SUM(L95/K95*100)</f>
        <v>100</v>
      </c>
      <c r="N95" s="13">
        <v>139.4</v>
      </c>
      <c r="O95" s="13">
        <v>139.4</v>
      </c>
      <c r="P95" s="2">
        <f>SUM(O95/N95*100)</f>
        <v>100</v>
      </c>
      <c r="Q95" s="13">
        <v>0</v>
      </c>
      <c r="R95" s="13">
        <v>0</v>
      </c>
      <c r="S95" s="2">
        <v>0</v>
      </c>
      <c r="T95" s="13">
        <v>0</v>
      </c>
      <c r="U95" s="13">
        <v>0</v>
      </c>
      <c r="V95" s="2">
        <v>0</v>
      </c>
      <c r="W95" s="13">
        <v>0</v>
      </c>
      <c r="X95" s="13">
        <v>0</v>
      </c>
      <c r="Y95" s="2">
        <v>0</v>
      </c>
      <c r="Z95" s="13">
        <v>0</v>
      </c>
      <c r="AA95" s="13">
        <v>0</v>
      </c>
      <c r="AB95" s="2">
        <v>0</v>
      </c>
      <c r="AC95" s="13">
        <v>0</v>
      </c>
      <c r="AD95" s="13">
        <v>0</v>
      </c>
      <c r="AE95" s="2">
        <v>0</v>
      </c>
      <c r="AF95" s="13">
        <v>0</v>
      </c>
      <c r="AG95" s="13">
        <v>0</v>
      </c>
      <c r="AH95" s="2">
        <v>0</v>
      </c>
      <c r="AI95" s="13">
        <v>0</v>
      </c>
      <c r="AJ95" s="13">
        <v>0</v>
      </c>
      <c r="AK95" s="2">
        <v>0</v>
      </c>
      <c r="AL95" s="13">
        <v>0</v>
      </c>
      <c r="AM95" s="2">
        <v>0</v>
      </c>
      <c r="AN95" s="2">
        <v>0</v>
      </c>
      <c r="AO95" s="13">
        <v>0</v>
      </c>
      <c r="AP95" s="1"/>
      <c r="AQ95" s="2"/>
      <c r="AR95" s="190"/>
      <c r="AS95" s="190"/>
      <c r="AT95" s="27"/>
      <c r="AU95" s="27"/>
      <c r="AV95" s="28"/>
    </row>
    <row r="96" spans="1:48" ht="23.1" customHeight="1">
      <c r="A96" s="200"/>
      <c r="B96" s="191"/>
      <c r="C96" s="201"/>
      <c r="D96" s="2" t="s">
        <v>49</v>
      </c>
      <c r="E96" s="6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02"/>
      <c r="AS96" s="191"/>
      <c r="AT96" s="27"/>
      <c r="AU96" s="27"/>
      <c r="AV96" s="28"/>
    </row>
    <row r="97" spans="1:48" ht="12.4" customHeight="1">
      <c r="A97" s="170" t="s">
        <v>45</v>
      </c>
      <c r="B97" s="171"/>
      <c r="C97" s="171"/>
      <c r="D97" s="148" t="s">
        <v>43</v>
      </c>
      <c r="E97" s="6">
        <f>SUM(E86+E91)</f>
        <v>17136.900000000001</v>
      </c>
      <c r="F97" s="4">
        <f>SUM(F86+F91)</f>
        <v>16712.802879999999</v>
      </c>
      <c r="G97" s="2">
        <f>SUM(F97/E97*100)</f>
        <v>97.525240154286934</v>
      </c>
      <c r="H97" s="2">
        <f>SUM(H86+H91)</f>
        <v>1046</v>
      </c>
      <c r="I97" s="2">
        <f>SUM(I86+I91)</f>
        <v>1044.9010000000001</v>
      </c>
      <c r="J97" s="2">
        <f>SUM(I97/H97*100)</f>
        <v>99.89493307839389</v>
      </c>
      <c r="K97" s="2">
        <f>SUM(K86+K91)</f>
        <v>660.2</v>
      </c>
      <c r="L97" s="2">
        <f>SUM(L86+L91)</f>
        <v>826.07299999999998</v>
      </c>
      <c r="M97" s="2">
        <f>SUM(L97/K97*100)</f>
        <v>125.12465919418356</v>
      </c>
      <c r="N97" s="2">
        <f>SUM(N86+N91)</f>
        <v>823.7</v>
      </c>
      <c r="O97" s="2">
        <f>SUM(O86+O91)</f>
        <v>963.10300000000007</v>
      </c>
      <c r="P97" s="2">
        <f>SUM(O97/N97*100)</f>
        <v>116.92400145684107</v>
      </c>
      <c r="Q97" s="2">
        <f>SUM(Q86+Q91)</f>
        <v>1008.3</v>
      </c>
      <c r="R97" s="2">
        <f>SUM(R86+R91)</f>
        <v>968.28899999999999</v>
      </c>
      <c r="S97" s="2">
        <f>SUM(R97/Q97*100)</f>
        <v>96.031835763165731</v>
      </c>
      <c r="T97" s="2">
        <f>SUM(T86+T91)</f>
        <v>1213.7</v>
      </c>
      <c r="U97" s="2">
        <f>SUM(U86+U91)</f>
        <v>1211.9380000000001</v>
      </c>
      <c r="V97" s="2">
        <f>SUM(U97/T97*100)</f>
        <v>99.854824091620671</v>
      </c>
      <c r="W97" s="2">
        <f>SUM(W86+W91)</f>
        <v>1840</v>
      </c>
      <c r="X97" s="2">
        <f>SUM(X86+X91)</f>
        <v>1820.79</v>
      </c>
      <c r="Y97" s="2">
        <f>SUM(X97/W97*100)</f>
        <v>98.955978260869557</v>
      </c>
      <c r="Z97" s="2">
        <f>SUM(Z86+Z91)</f>
        <v>2022.1</v>
      </c>
      <c r="AA97" s="2">
        <f>SUM(AA86+AA91)</f>
        <v>2016.4480000000001</v>
      </c>
      <c r="AB97" s="2">
        <f>SUM(AA97/Z97*100)</f>
        <v>99.720488600959413</v>
      </c>
      <c r="AC97" s="2">
        <f>SUM(AC86+AC91)</f>
        <v>2049.3000000000002</v>
      </c>
      <c r="AD97" s="2">
        <f>SUM(AD86+AD91)</f>
        <v>2051.7799999999997</v>
      </c>
      <c r="AE97" s="2">
        <f>SUM(AD97/AC97*100)</f>
        <v>100.12101693261111</v>
      </c>
      <c r="AF97" s="2">
        <f>SUM(AF86+AF91)</f>
        <v>2153.1</v>
      </c>
      <c r="AG97" s="2">
        <f>SUM(AG86+AG91)</f>
        <v>1972.92</v>
      </c>
      <c r="AH97" s="2">
        <f>SUM(AG97/AF97*100)</f>
        <v>91.6316009474711</v>
      </c>
      <c r="AI97" s="2">
        <f>SUM(AI86+AI91)</f>
        <v>2121.3000000000002</v>
      </c>
      <c r="AJ97" s="2">
        <f>SUM(AJ86+AJ91)</f>
        <v>2096.8624799999998</v>
      </c>
      <c r="AK97" s="2">
        <f>SUM(AJ97/AI97*100)</f>
        <v>98.847993211709777</v>
      </c>
      <c r="AL97" s="2">
        <f>SUM(AL86+AL91)</f>
        <v>1177.5</v>
      </c>
      <c r="AM97" s="2">
        <f>SUM(AM86+AM91)</f>
        <v>1090.3984</v>
      </c>
      <c r="AN97" s="2">
        <f>SUM(AM97/AL97*100)</f>
        <v>92.602836518046715</v>
      </c>
      <c r="AO97" s="2">
        <f>SUM(AO86+AO91)</f>
        <v>1021.7</v>
      </c>
      <c r="AP97" s="2">
        <f>SUM(AP86+AP91)</f>
        <v>649.29999999999995</v>
      </c>
      <c r="AQ97" s="2">
        <f>SUM(AP97/AO97*100)</f>
        <v>63.5509445042576</v>
      </c>
      <c r="AR97" s="160"/>
      <c r="AS97" s="160"/>
      <c r="AT97" s="27"/>
      <c r="AU97" s="27"/>
      <c r="AV97" s="28"/>
    </row>
    <row r="98" spans="1:48" ht="17.149999999999999" customHeight="1">
      <c r="A98" s="172"/>
      <c r="B98" s="173"/>
      <c r="C98" s="173"/>
      <c r="D98" s="148" t="s">
        <v>48</v>
      </c>
      <c r="E98" s="6">
        <f t="shared" ref="E98:F100" si="62">E87+E92</f>
        <v>0</v>
      </c>
      <c r="F98" s="2">
        <f t="shared" si="62"/>
        <v>0</v>
      </c>
      <c r="G98" s="2">
        <v>0</v>
      </c>
      <c r="H98" s="2">
        <f t="shared" ref="H98:I100" si="63">H87+H92</f>
        <v>0</v>
      </c>
      <c r="I98" s="2">
        <f t="shared" si="63"/>
        <v>0</v>
      </c>
      <c r="J98" s="2">
        <v>0</v>
      </c>
      <c r="K98" s="2">
        <f t="shared" ref="K98:L100" si="64">K87+K92</f>
        <v>0</v>
      </c>
      <c r="L98" s="2">
        <f t="shared" si="64"/>
        <v>0</v>
      </c>
      <c r="M98" s="2">
        <v>0</v>
      </c>
      <c r="N98" s="2">
        <f t="shared" ref="N98:O100" si="65">N87+N92</f>
        <v>0</v>
      </c>
      <c r="O98" s="2">
        <f t="shared" si="65"/>
        <v>0</v>
      </c>
      <c r="P98" s="2">
        <v>0</v>
      </c>
      <c r="Q98" s="2">
        <f>Q87+Q92</f>
        <v>0</v>
      </c>
      <c r="R98" s="2">
        <v>0</v>
      </c>
      <c r="S98" s="2">
        <v>0</v>
      </c>
      <c r="T98" s="2">
        <f>T87+T92</f>
        <v>0</v>
      </c>
      <c r="U98" s="2">
        <v>0</v>
      </c>
      <c r="V98" s="2">
        <v>0</v>
      </c>
      <c r="W98" s="2">
        <f>W87+W92</f>
        <v>0</v>
      </c>
      <c r="X98" s="2">
        <v>0</v>
      </c>
      <c r="Y98" s="2">
        <v>0</v>
      </c>
      <c r="Z98" s="2">
        <f>Z87+Z92</f>
        <v>0</v>
      </c>
      <c r="AA98" s="2">
        <v>0</v>
      </c>
      <c r="AB98" s="2">
        <v>0</v>
      </c>
      <c r="AC98" s="2">
        <f>AC87+AC92</f>
        <v>0</v>
      </c>
      <c r="AD98" s="2">
        <v>0</v>
      </c>
      <c r="AE98" s="2">
        <v>0</v>
      </c>
      <c r="AF98" s="2">
        <f>AF87+AF92</f>
        <v>0</v>
      </c>
      <c r="AG98" s="2">
        <v>0</v>
      </c>
      <c r="AH98" s="2">
        <v>0</v>
      </c>
      <c r="AI98" s="2">
        <f>AI87+AI92</f>
        <v>0</v>
      </c>
      <c r="AJ98" s="2">
        <v>0</v>
      </c>
      <c r="AK98" s="2">
        <v>0</v>
      </c>
      <c r="AL98" s="2">
        <f>AL87+AL92</f>
        <v>0</v>
      </c>
      <c r="AM98" s="2">
        <v>0</v>
      </c>
      <c r="AN98" s="2">
        <v>0</v>
      </c>
      <c r="AO98" s="2">
        <f>AO87+AO92</f>
        <v>0</v>
      </c>
      <c r="AP98" s="2">
        <v>0</v>
      </c>
      <c r="AQ98" s="2">
        <v>0</v>
      </c>
      <c r="AR98" s="161"/>
      <c r="AS98" s="161"/>
      <c r="AT98" s="27"/>
      <c r="AU98" s="27"/>
      <c r="AV98" s="28"/>
    </row>
    <row r="99" spans="1:48" ht="12.4" customHeight="1">
      <c r="A99" s="172"/>
      <c r="B99" s="173"/>
      <c r="C99" s="173"/>
      <c r="D99" s="2" t="s">
        <v>41</v>
      </c>
      <c r="E99" s="6">
        <f t="shared" si="62"/>
        <v>0</v>
      </c>
      <c r="F99" s="2">
        <f t="shared" si="62"/>
        <v>0</v>
      </c>
      <c r="G99" s="2">
        <v>0</v>
      </c>
      <c r="H99" s="2">
        <f t="shared" si="63"/>
        <v>0</v>
      </c>
      <c r="I99" s="2">
        <f t="shared" si="63"/>
        <v>0</v>
      </c>
      <c r="J99" s="2">
        <v>0</v>
      </c>
      <c r="K99" s="2">
        <f t="shared" si="64"/>
        <v>0</v>
      </c>
      <c r="L99" s="2">
        <f t="shared" si="64"/>
        <v>0</v>
      </c>
      <c r="M99" s="2">
        <v>0</v>
      </c>
      <c r="N99" s="2">
        <f t="shared" si="65"/>
        <v>0</v>
      </c>
      <c r="O99" s="2">
        <f t="shared" si="65"/>
        <v>0</v>
      </c>
      <c r="P99" s="2">
        <v>0</v>
      </c>
      <c r="Q99" s="2">
        <f>Q88+Q93</f>
        <v>0</v>
      </c>
      <c r="R99" s="2">
        <f>SUM(R88+R93)</f>
        <v>0</v>
      </c>
      <c r="S99" s="2">
        <v>0</v>
      </c>
      <c r="T99" s="2">
        <f>T88+T93</f>
        <v>0</v>
      </c>
      <c r="U99" s="2">
        <f>SUM(U88+U93)</f>
        <v>0</v>
      </c>
      <c r="V99" s="2">
        <v>0</v>
      </c>
      <c r="W99" s="2">
        <f>W88+W93</f>
        <v>0</v>
      </c>
      <c r="X99" s="2">
        <f>SUM(X88+X93)</f>
        <v>0</v>
      </c>
      <c r="Y99" s="2">
        <v>0</v>
      </c>
      <c r="Z99" s="2">
        <f>Z88+Z93</f>
        <v>0</v>
      </c>
      <c r="AA99" s="2">
        <f>SUM(AA88+AA93)</f>
        <v>0</v>
      </c>
      <c r="AB99" s="2">
        <v>0</v>
      </c>
      <c r="AC99" s="2">
        <f>AC88+AC93</f>
        <v>0</v>
      </c>
      <c r="AD99" s="2">
        <f>SUM(AD88+AD93)</f>
        <v>0</v>
      </c>
      <c r="AE99" s="2">
        <v>0</v>
      </c>
      <c r="AF99" s="2">
        <f>AF88+AF93</f>
        <v>0</v>
      </c>
      <c r="AG99" s="2">
        <f>SUM(AG88+AG93)</f>
        <v>0</v>
      </c>
      <c r="AH99" s="2">
        <v>0</v>
      </c>
      <c r="AI99" s="2">
        <f>AI88+AI93</f>
        <v>0</v>
      </c>
      <c r="AJ99" s="2">
        <f>SUM(AJ88+AJ93)</f>
        <v>0</v>
      </c>
      <c r="AK99" s="2">
        <v>0</v>
      </c>
      <c r="AL99" s="2">
        <f>AL88+AL93</f>
        <v>0</v>
      </c>
      <c r="AM99" s="2">
        <f>SUM(AM88+AM93)</f>
        <v>0</v>
      </c>
      <c r="AN99" s="2">
        <v>0</v>
      </c>
      <c r="AO99" s="2">
        <f>AO88+AO93</f>
        <v>0</v>
      </c>
      <c r="AP99" s="2">
        <f>SUM(AP88+AP93)</f>
        <v>0</v>
      </c>
      <c r="AQ99" s="2">
        <v>0</v>
      </c>
      <c r="AR99" s="161"/>
      <c r="AS99" s="161"/>
      <c r="AT99" s="27"/>
      <c r="AU99" s="27"/>
      <c r="AV99" s="28"/>
    </row>
    <row r="100" spans="1:48" s="37" customFormat="1" ht="12.4" customHeight="1">
      <c r="A100" s="172"/>
      <c r="B100" s="173"/>
      <c r="C100" s="173"/>
      <c r="D100" s="31" t="s">
        <v>32</v>
      </c>
      <c r="E100" s="30">
        <f t="shared" si="62"/>
        <v>17136.900000000001</v>
      </c>
      <c r="F100" s="4">
        <f t="shared" si="62"/>
        <v>16712.802879999999</v>
      </c>
      <c r="G100" s="31">
        <f>SUM(F100/E100*100)</f>
        <v>97.525240154286934</v>
      </c>
      <c r="H100" s="31">
        <f t="shared" si="63"/>
        <v>1046</v>
      </c>
      <c r="I100" s="31">
        <f t="shared" si="63"/>
        <v>1044.9010000000001</v>
      </c>
      <c r="J100" s="31">
        <f>SUM(I100/H100*100)</f>
        <v>99.89493307839389</v>
      </c>
      <c r="K100" s="31">
        <f t="shared" si="64"/>
        <v>660.2</v>
      </c>
      <c r="L100" s="31">
        <f t="shared" si="64"/>
        <v>826.07299999999998</v>
      </c>
      <c r="M100" s="31">
        <f>SUM(L100/K100*100)</f>
        <v>125.12465919418356</v>
      </c>
      <c r="N100" s="31">
        <f t="shared" si="65"/>
        <v>823.7</v>
      </c>
      <c r="O100" s="31">
        <f t="shared" si="65"/>
        <v>963.10300000000007</v>
      </c>
      <c r="P100" s="31">
        <f>SUM(O100/N100*100)</f>
        <v>116.92400145684107</v>
      </c>
      <c r="Q100" s="31">
        <f>Q89+Q94</f>
        <v>1008.3</v>
      </c>
      <c r="R100" s="31">
        <f>SUM(R89+R94)</f>
        <v>968.28899999999999</v>
      </c>
      <c r="S100" s="31">
        <f>SUM(R100/Q100*100)</f>
        <v>96.031835763165731</v>
      </c>
      <c r="T100" s="31">
        <f>T89+T94</f>
        <v>1213.7</v>
      </c>
      <c r="U100" s="31">
        <f>SUM(U89+U94)</f>
        <v>1211.9380000000001</v>
      </c>
      <c r="V100" s="31">
        <f>SUM(U100/T100*100)</f>
        <v>99.854824091620671</v>
      </c>
      <c r="W100" s="31">
        <f>W89+W94</f>
        <v>1840</v>
      </c>
      <c r="X100" s="31">
        <f>SUM(X89+X94)</f>
        <v>1820.79</v>
      </c>
      <c r="Y100" s="31">
        <f>SUM(X100/W100*100)</f>
        <v>98.955978260869557</v>
      </c>
      <c r="Z100" s="31">
        <f>Z89+Z94</f>
        <v>2022.1</v>
      </c>
      <c r="AA100" s="31">
        <f>SUM(AA89+AA94)</f>
        <v>2016.4480000000001</v>
      </c>
      <c r="AB100" s="31">
        <f>SUM(AA100/Z100*100)</f>
        <v>99.720488600959413</v>
      </c>
      <c r="AC100" s="31">
        <f>AC89+AC94</f>
        <v>2049.3000000000002</v>
      </c>
      <c r="AD100" s="31">
        <f>SUM(AD89+AD94)</f>
        <v>2051.7799999999997</v>
      </c>
      <c r="AE100" s="31">
        <f>SUM(AD100/AC100*100)</f>
        <v>100.12101693261111</v>
      </c>
      <c r="AF100" s="31">
        <f>AF89+AF94</f>
        <v>2153.1</v>
      </c>
      <c r="AG100" s="31">
        <f>SUM(AG89+AG94)</f>
        <v>1972.92</v>
      </c>
      <c r="AH100" s="31">
        <f>SUM(AG100/AF100*100)</f>
        <v>91.6316009474711</v>
      </c>
      <c r="AI100" s="31">
        <f>AI89+AI94</f>
        <v>2121.3000000000002</v>
      </c>
      <c r="AJ100" s="31">
        <f>SUM(AJ89+AJ94)</f>
        <v>2096.8624799999998</v>
      </c>
      <c r="AK100" s="31">
        <f>SUM(AJ100/AI100*100)</f>
        <v>98.847993211709777</v>
      </c>
      <c r="AL100" s="31">
        <f>AL89+AL94</f>
        <v>1177.5</v>
      </c>
      <c r="AM100" s="31">
        <f>SUM(AM89+AM94)</f>
        <v>1090.3984</v>
      </c>
      <c r="AN100" s="31">
        <f>SUM(AM100/AL100*100)</f>
        <v>92.602836518046715</v>
      </c>
      <c r="AO100" s="31">
        <f>AO89+AO94</f>
        <v>1021.7</v>
      </c>
      <c r="AP100" s="31">
        <f>SUM(AP89+AP94)</f>
        <v>649.29999999999995</v>
      </c>
      <c r="AQ100" s="31">
        <f>SUM(AP100/AO100*100)</f>
        <v>63.5509445042576</v>
      </c>
      <c r="AR100" s="161"/>
      <c r="AS100" s="161"/>
      <c r="AT100" s="87"/>
      <c r="AU100" s="87"/>
      <c r="AV100" s="88"/>
    </row>
    <row r="101" spans="1:48" ht="36" customHeight="1">
      <c r="A101" s="172"/>
      <c r="B101" s="173"/>
      <c r="C101" s="173"/>
      <c r="D101" s="2" t="s">
        <v>78</v>
      </c>
      <c r="E101" s="13">
        <f t="shared" ref="E101:F101" si="66">H101+K101+N101+Q101+T101+W101+Z101+AC101+AF101+AI101+AL101+AO101</f>
        <v>305.3</v>
      </c>
      <c r="F101" s="13">
        <f t="shared" si="66"/>
        <v>305.3</v>
      </c>
      <c r="G101" s="2">
        <f>SUM(F101/E101*100)</f>
        <v>100</v>
      </c>
      <c r="H101" s="13">
        <v>0</v>
      </c>
      <c r="I101" s="13">
        <v>0</v>
      </c>
      <c r="J101" s="2">
        <v>0</v>
      </c>
      <c r="K101" s="13">
        <v>165.9</v>
      </c>
      <c r="L101" s="13">
        <v>165.9</v>
      </c>
      <c r="M101" s="2">
        <f>SUM(L101/K101*100)</f>
        <v>100</v>
      </c>
      <c r="N101" s="13">
        <v>139.4</v>
      </c>
      <c r="O101" s="13">
        <v>139.4</v>
      </c>
      <c r="P101" s="2">
        <f>SUM(O101/N101*100)</f>
        <v>100</v>
      </c>
      <c r="Q101" s="13">
        <v>0</v>
      </c>
      <c r="R101" s="13">
        <v>0</v>
      </c>
      <c r="S101" s="2"/>
      <c r="T101" s="13">
        <v>0</v>
      </c>
      <c r="U101" s="13">
        <v>0</v>
      </c>
      <c r="V101" s="2">
        <v>0</v>
      </c>
      <c r="W101" s="13">
        <v>0</v>
      </c>
      <c r="X101" s="13">
        <v>0</v>
      </c>
      <c r="Y101" s="2">
        <v>0</v>
      </c>
      <c r="Z101" s="13">
        <v>0</v>
      </c>
      <c r="AA101" s="13">
        <v>0</v>
      </c>
      <c r="AB101" s="2">
        <v>0</v>
      </c>
      <c r="AC101" s="13">
        <v>0</v>
      </c>
      <c r="AD101" s="13">
        <v>0</v>
      </c>
      <c r="AE101" s="2">
        <v>0</v>
      </c>
      <c r="AF101" s="13">
        <v>0</v>
      </c>
      <c r="AG101" s="13">
        <v>0</v>
      </c>
      <c r="AH101" s="2">
        <v>0</v>
      </c>
      <c r="AI101" s="13">
        <v>0</v>
      </c>
      <c r="AJ101" s="13">
        <v>0</v>
      </c>
      <c r="AK101" s="2">
        <v>0</v>
      </c>
      <c r="AL101" s="13">
        <v>0</v>
      </c>
      <c r="AM101" s="2">
        <v>0</v>
      </c>
      <c r="AN101" s="2">
        <v>0</v>
      </c>
      <c r="AO101" s="13">
        <v>0</v>
      </c>
      <c r="AP101" s="1"/>
      <c r="AQ101" s="2"/>
      <c r="AR101" s="161"/>
      <c r="AS101" s="161"/>
      <c r="AT101" s="27"/>
      <c r="AU101" s="27"/>
      <c r="AV101" s="28"/>
    </row>
    <row r="102" spans="1:48" ht="26.15" customHeight="1">
      <c r="A102" s="174"/>
      <c r="B102" s="175"/>
      <c r="C102" s="175"/>
      <c r="D102" s="2" t="s">
        <v>49</v>
      </c>
      <c r="E102" s="6">
        <f>E90+E96</f>
        <v>0</v>
      </c>
      <c r="F102" s="2">
        <f>F90+F96</f>
        <v>0</v>
      </c>
      <c r="G102" s="2">
        <v>0</v>
      </c>
      <c r="H102" s="2">
        <f>H90+H96</f>
        <v>0</v>
      </c>
      <c r="I102" s="2">
        <f>I90+I96</f>
        <v>0</v>
      </c>
      <c r="J102" s="2">
        <v>0</v>
      </c>
      <c r="K102" s="2">
        <f>K90+K96</f>
        <v>0</v>
      </c>
      <c r="L102" s="2">
        <f>L90+L96</f>
        <v>0</v>
      </c>
      <c r="M102" s="2">
        <v>0</v>
      </c>
      <c r="N102" s="2">
        <f>N90+N96</f>
        <v>0</v>
      </c>
      <c r="O102" s="2">
        <f>O90+O96</f>
        <v>0</v>
      </c>
      <c r="P102" s="2">
        <v>0</v>
      </c>
      <c r="Q102" s="2">
        <f>Q90+Q96</f>
        <v>0</v>
      </c>
      <c r="R102" s="2">
        <v>0</v>
      </c>
      <c r="S102" s="2">
        <v>0</v>
      </c>
      <c r="T102" s="2">
        <f>T90+T96</f>
        <v>0</v>
      </c>
      <c r="U102" s="2">
        <v>0</v>
      </c>
      <c r="V102" s="2">
        <v>0</v>
      </c>
      <c r="W102" s="2">
        <f>W90+W96</f>
        <v>0</v>
      </c>
      <c r="X102" s="2">
        <v>0</v>
      </c>
      <c r="Y102" s="2">
        <v>0</v>
      </c>
      <c r="Z102" s="2">
        <f>Z90+Z96</f>
        <v>0</v>
      </c>
      <c r="AA102" s="2">
        <v>0</v>
      </c>
      <c r="AB102" s="2">
        <v>0</v>
      </c>
      <c r="AC102" s="2">
        <f>AC90+AC96</f>
        <v>0</v>
      </c>
      <c r="AD102" s="2">
        <v>0</v>
      </c>
      <c r="AE102" s="2">
        <v>0</v>
      </c>
      <c r="AF102" s="2">
        <f>AF90+AF96</f>
        <v>0</v>
      </c>
      <c r="AG102" s="2">
        <v>0</v>
      </c>
      <c r="AH102" s="2">
        <v>0</v>
      </c>
      <c r="AI102" s="2">
        <f>AI90+AI96</f>
        <v>0</v>
      </c>
      <c r="AJ102" s="2">
        <v>0</v>
      </c>
      <c r="AK102" s="2">
        <v>0</v>
      </c>
      <c r="AL102" s="2">
        <f>AL90+AL96</f>
        <v>0</v>
      </c>
      <c r="AM102" s="2">
        <v>0</v>
      </c>
      <c r="AN102" s="2">
        <v>0</v>
      </c>
      <c r="AO102" s="2">
        <f>AO90+AO96</f>
        <v>0</v>
      </c>
      <c r="AP102" s="2">
        <v>0</v>
      </c>
      <c r="AQ102" s="2">
        <v>0</v>
      </c>
      <c r="AR102" s="169"/>
      <c r="AS102" s="169"/>
      <c r="AT102" s="27"/>
      <c r="AU102" s="27"/>
      <c r="AV102" s="28"/>
    </row>
    <row r="103" spans="1:48" ht="13.95" customHeight="1">
      <c r="A103" s="95">
        <v>3</v>
      </c>
      <c r="B103" s="182" t="s">
        <v>50</v>
      </c>
      <c r="C103" s="183"/>
      <c r="D103" s="184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5"/>
      <c r="AT103" s="27"/>
      <c r="AU103" s="27"/>
      <c r="AV103" s="28"/>
    </row>
    <row r="104" spans="1:48" ht="119.55" customHeight="1">
      <c r="A104" s="141" t="s">
        <v>133</v>
      </c>
      <c r="B104" s="269" t="s">
        <v>134</v>
      </c>
      <c r="C104" s="270" t="s">
        <v>135</v>
      </c>
      <c r="D104" s="271" t="s">
        <v>136</v>
      </c>
      <c r="E104" s="2"/>
      <c r="F104" s="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189" t="s">
        <v>137</v>
      </c>
      <c r="AS104" s="189"/>
    </row>
    <row r="105" spans="1:48" ht="138.6" customHeight="1">
      <c r="A105" s="141" t="s">
        <v>138</v>
      </c>
      <c r="B105" s="146" t="s">
        <v>139</v>
      </c>
      <c r="C105" s="270" t="s">
        <v>140</v>
      </c>
      <c r="D105" s="271" t="s">
        <v>136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190"/>
      <c r="AS105" s="190"/>
    </row>
    <row r="106" spans="1:48" ht="188.15" customHeight="1">
      <c r="A106" s="272" t="s">
        <v>141</v>
      </c>
      <c r="B106" s="146" t="s">
        <v>142</v>
      </c>
      <c r="C106" s="273" t="s">
        <v>140</v>
      </c>
      <c r="D106" s="271" t="s">
        <v>136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190"/>
      <c r="AS106" s="190"/>
    </row>
    <row r="107" spans="1:48" ht="16.5" customHeight="1">
      <c r="A107" s="186"/>
      <c r="B107" s="189" t="s">
        <v>59</v>
      </c>
      <c r="C107" s="192" t="s">
        <v>79</v>
      </c>
      <c r="D107" s="148" t="s">
        <v>34</v>
      </c>
      <c r="E107" s="2">
        <f>SUM(E109:E110)</f>
        <v>464.18399999999997</v>
      </c>
      <c r="F107" s="4">
        <f>SUM(F109:F110)</f>
        <v>463.76600000000002</v>
      </c>
      <c r="G107" s="2">
        <f>SUM(F107/E107*100)</f>
        <v>99.909949502783391</v>
      </c>
      <c r="H107" s="2">
        <f>SUM(H109:H110)</f>
        <v>14.584</v>
      </c>
      <c r="I107" s="2">
        <f>SUM(I109:I110)</f>
        <v>14.584</v>
      </c>
      <c r="J107" s="2">
        <f>SUM(I107/H107*100)</f>
        <v>100</v>
      </c>
      <c r="K107" s="2">
        <f>SUM(K109:K110)</f>
        <v>41.8</v>
      </c>
      <c r="L107" s="2">
        <f>SUM(L109:L110)</f>
        <v>47.188000000000002</v>
      </c>
      <c r="M107" s="2">
        <f>SUM(L107/K107*100)</f>
        <v>112.88995215311006</v>
      </c>
      <c r="N107" s="2">
        <f>SUM(N109:N110)</f>
        <v>51.6</v>
      </c>
      <c r="O107" s="2">
        <f>SUM(O109:O110)</f>
        <v>41.09</v>
      </c>
      <c r="P107" s="2">
        <f>SUM(O107/N107*100)</f>
        <v>79.631782945736447</v>
      </c>
      <c r="Q107" s="2">
        <f>SUM(Q109:Q110)</f>
        <v>37.9</v>
      </c>
      <c r="R107" s="2">
        <f>SUM(R109:R110)</f>
        <v>42.570999999999998</v>
      </c>
      <c r="S107" s="2">
        <f>SUM(R107/Q107*100)</f>
        <v>112.3245382585752</v>
      </c>
      <c r="T107" s="2">
        <f>SUM(T109:T110)</f>
        <v>37.9</v>
      </c>
      <c r="U107" s="2">
        <f>SUM(U109:U110)</f>
        <v>35.021000000000001</v>
      </c>
      <c r="V107" s="2">
        <f>SUM(U107/T107*100)</f>
        <v>92.403693931398422</v>
      </c>
      <c r="W107" s="2">
        <f>SUM(W109:W110)</f>
        <v>33.199999999999996</v>
      </c>
      <c r="X107" s="2">
        <f>SUM(X109:X110)</f>
        <v>35</v>
      </c>
      <c r="Y107" s="2">
        <f>SUM(X107/W107*100)</f>
        <v>105.42168674698797</v>
      </c>
      <c r="Z107" s="2">
        <f>SUM(Z109:Z110)</f>
        <v>37.9</v>
      </c>
      <c r="AA107" s="2">
        <f>SUM(AA109:AA110)</f>
        <v>36.505000000000003</v>
      </c>
      <c r="AB107" s="2">
        <f>SUM(AA107/Z107*100)</f>
        <v>96.319261213720324</v>
      </c>
      <c r="AC107" s="2">
        <f>SUM(AC109:AC110)</f>
        <v>37.9</v>
      </c>
      <c r="AD107" s="2">
        <f>SUM(AD109:AD110)</f>
        <v>35.603000000000002</v>
      </c>
      <c r="AE107" s="2">
        <f>SUM(AD107/AC107*100)</f>
        <v>93.939313984168876</v>
      </c>
      <c r="AF107" s="2">
        <f>SUM(AF109:AF110)</f>
        <v>29.900000000000002</v>
      </c>
      <c r="AG107" s="2">
        <f>SUM(AG109:AG110)</f>
        <v>38.747</v>
      </c>
      <c r="AH107" s="2">
        <f>SUM(AG107/AF107*100)</f>
        <v>129.58862876254182</v>
      </c>
      <c r="AI107" s="2">
        <f>SUM(AI109:AI110)</f>
        <v>38</v>
      </c>
      <c r="AJ107" s="2">
        <f>SUM(AJ109:AJ110)</f>
        <v>36.332000000000001</v>
      </c>
      <c r="AK107" s="2">
        <f>SUM(AJ107/AI107*100)</f>
        <v>95.610526315789485</v>
      </c>
      <c r="AL107" s="2">
        <f>SUM(AL109:AL110)</f>
        <v>38</v>
      </c>
      <c r="AM107" s="2">
        <f>SUM(AM109:AM110)</f>
        <v>35.825000000000003</v>
      </c>
      <c r="AN107" s="2">
        <f>SUM(AM107/AL107*100)</f>
        <v>94.276315789473699</v>
      </c>
      <c r="AO107" s="2">
        <f>SUM(AO109:AO110)</f>
        <v>65.500000000000014</v>
      </c>
      <c r="AP107" s="2">
        <f>SUM(AP109:AP110)</f>
        <v>65.3</v>
      </c>
      <c r="AQ107" s="2">
        <f>SUM(AP107/AO107*100)</f>
        <v>99.694656488549597</v>
      </c>
      <c r="AR107" s="189" t="s">
        <v>91</v>
      </c>
      <c r="AS107" s="189" t="s">
        <v>101</v>
      </c>
      <c r="AT107" s="27"/>
      <c r="AU107" s="27"/>
      <c r="AV107" s="28"/>
    </row>
    <row r="108" spans="1:48" ht="14.3" customHeight="1">
      <c r="A108" s="187"/>
      <c r="B108" s="190"/>
      <c r="C108" s="193"/>
      <c r="D108" s="5" t="s">
        <v>48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190"/>
      <c r="AS108" s="190"/>
      <c r="AT108" s="27"/>
      <c r="AU108" s="27"/>
      <c r="AV108" s="28"/>
    </row>
    <row r="109" spans="1:48" ht="15.8" customHeight="1">
      <c r="A109" s="187"/>
      <c r="B109" s="190"/>
      <c r="C109" s="193"/>
      <c r="D109" s="2" t="s">
        <v>41</v>
      </c>
      <c r="E109" s="2">
        <f>H109+K109+N109+Q109+T109+W109+Z109+AC109+AF109+AI109+AL109+AO109</f>
        <v>0</v>
      </c>
      <c r="F109" s="2">
        <f>I109+L109+O109+R109+U109+X109+AA109+AD109+AG109+AJ109+AM109+AP109</f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190"/>
      <c r="AS109" s="190"/>
      <c r="AT109" s="27"/>
      <c r="AU109" s="27"/>
      <c r="AV109" s="28"/>
    </row>
    <row r="110" spans="1:48" s="37" customFormat="1" ht="13.75" customHeight="1">
      <c r="A110" s="187"/>
      <c r="B110" s="190"/>
      <c r="C110" s="193"/>
      <c r="D110" s="31" t="s">
        <v>32</v>
      </c>
      <c r="E110" s="31">
        <f>H110+K110+N110+Q110+T110+W110+Z110+AC110+AF110+AI110+AL110+AO110</f>
        <v>464.18399999999997</v>
      </c>
      <c r="F110" s="4">
        <f>I110+L110+O110+R110+U110+X110+AA110+AD110+AG110+AJ110+AM110+AP110</f>
        <v>463.76600000000002</v>
      </c>
      <c r="G110" s="31">
        <f>SUM(F110/E110*100)</f>
        <v>99.909949502783391</v>
      </c>
      <c r="H110" s="32">
        <v>14.584</v>
      </c>
      <c r="I110" s="48">
        <v>14.584</v>
      </c>
      <c r="J110" s="31">
        <f>SUM(I110/H110*100)</f>
        <v>100</v>
      </c>
      <c r="K110" s="32">
        <v>41.8</v>
      </c>
      <c r="L110" s="48">
        <v>47.188000000000002</v>
      </c>
      <c r="M110" s="31">
        <f>SUM(L110/K110*100)</f>
        <v>112.88995215311006</v>
      </c>
      <c r="N110" s="32">
        <v>51.6</v>
      </c>
      <c r="O110" s="48">
        <v>41.09</v>
      </c>
      <c r="P110" s="31">
        <f>SUM(O110/N110*100)</f>
        <v>79.631782945736447</v>
      </c>
      <c r="Q110" s="32">
        <v>37.9</v>
      </c>
      <c r="R110" s="31">
        <v>42.570999999999998</v>
      </c>
      <c r="S110" s="31">
        <f>SUM(R110/Q110*100)</f>
        <v>112.3245382585752</v>
      </c>
      <c r="T110" s="32">
        <v>37.9</v>
      </c>
      <c r="U110" s="31">
        <v>35.021000000000001</v>
      </c>
      <c r="V110" s="31">
        <f>SUM(U110/T110*100)</f>
        <v>92.403693931398422</v>
      </c>
      <c r="W110" s="32">
        <f>37.9+3.3-8</f>
        <v>33.199999999999996</v>
      </c>
      <c r="X110" s="31">
        <v>35</v>
      </c>
      <c r="Y110" s="31">
        <f>SUM(X110/W110*100)</f>
        <v>105.42168674698797</v>
      </c>
      <c r="Z110" s="32">
        <v>37.9</v>
      </c>
      <c r="AA110" s="32">
        <v>36.505000000000003</v>
      </c>
      <c r="AB110" s="31">
        <f>AA110/Z110*100</f>
        <v>96.319261213720324</v>
      </c>
      <c r="AC110" s="32">
        <v>37.9</v>
      </c>
      <c r="AD110" s="32">
        <v>35.603000000000002</v>
      </c>
      <c r="AE110" s="31">
        <f>AD110/AC110*100</f>
        <v>93.939313984168876</v>
      </c>
      <c r="AF110" s="32">
        <f>39.2-9.3</f>
        <v>29.900000000000002</v>
      </c>
      <c r="AG110" s="32">
        <v>38.747</v>
      </c>
      <c r="AH110" s="31">
        <f>AG110/AF110*100</f>
        <v>129.58862876254182</v>
      </c>
      <c r="AI110" s="32">
        <v>38</v>
      </c>
      <c r="AJ110" s="32">
        <v>36.332000000000001</v>
      </c>
      <c r="AK110" s="31">
        <f>AJ110/AI110*100</f>
        <v>95.610526315789485</v>
      </c>
      <c r="AL110" s="32">
        <v>38</v>
      </c>
      <c r="AM110" s="32">
        <v>35.825000000000003</v>
      </c>
      <c r="AN110" s="31">
        <f>AM110/AL110*100</f>
        <v>94.276315789473699</v>
      </c>
      <c r="AO110" s="32">
        <f>75.9-5.3-5.1</f>
        <v>65.500000000000014</v>
      </c>
      <c r="AP110" s="32">
        <v>65.3</v>
      </c>
      <c r="AQ110" s="31">
        <f>AP110/AO110*100</f>
        <v>99.694656488549597</v>
      </c>
      <c r="AR110" s="190"/>
      <c r="AS110" s="190"/>
      <c r="AT110" s="87"/>
      <c r="AU110" s="87"/>
      <c r="AV110" s="87"/>
    </row>
    <row r="111" spans="1:48" s="29" customFormat="1" ht="34" customHeight="1">
      <c r="A111" s="187"/>
      <c r="B111" s="190"/>
      <c r="C111" s="194"/>
      <c r="D111" s="2" t="s">
        <v>78</v>
      </c>
      <c r="E111" s="13">
        <f t="shared" ref="E111:F111" si="67">H111+K111+N111+Q111+T111+W111+Z111+AC111+AF111+AI111+AL111+AO111</f>
        <v>5.4</v>
      </c>
      <c r="F111" s="13">
        <f t="shared" si="67"/>
        <v>5.4</v>
      </c>
      <c r="G111" s="2">
        <f>SUM(F111/E111*100)</f>
        <v>100</v>
      </c>
      <c r="H111" s="13">
        <v>0</v>
      </c>
      <c r="I111" s="13">
        <v>0</v>
      </c>
      <c r="J111" s="2">
        <v>0</v>
      </c>
      <c r="K111" s="13">
        <v>5.4</v>
      </c>
      <c r="L111" s="13">
        <v>5.4</v>
      </c>
      <c r="M111" s="2">
        <f>SUM(L111/K111*100)</f>
        <v>100</v>
      </c>
      <c r="N111" s="13">
        <v>0</v>
      </c>
      <c r="O111" s="13">
        <v>0</v>
      </c>
      <c r="P111" s="2">
        <v>0</v>
      </c>
      <c r="Q111" s="13">
        <v>0</v>
      </c>
      <c r="R111" s="13">
        <v>0</v>
      </c>
      <c r="S111" s="2">
        <v>0</v>
      </c>
      <c r="T111" s="13">
        <v>0</v>
      </c>
      <c r="U111" s="13">
        <v>0</v>
      </c>
      <c r="V111" s="2">
        <v>0</v>
      </c>
      <c r="W111" s="13">
        <v>0</v>
      </c>
      <c r="X111" s="13">
        <v>0</v>
      </c>
      <c r="Y111" s="2">
        <v>0</v>
      </c>
      <c r="Z111" s="13">
        <v>0</v>
      </c>
      <c r="AA111" s="13">
        <v>0</v>
      </c>
      <c r="AB111" s="2">
        <v>0</v>
      </c>
      <c r="AC111" s="13">
        <v>0</v>
      </c>
      <c r="AD111" s="13">
        <v>0</v>
      </c>
      <c r="AE111" s="2">
        <v>0</v>
      </c>
      <c r="AF111" s="13">
        <v>0</v>
      </c>
      <c r="AG111" s="13">
        <v>0</v>
      </c>
      <c r="AH111" s="2">
        <v>0</v>
      </c>
      <c r="AI111" s="13">
        <v>0</v>
      </c>
      <c r="AJ111" s="13">
        <v>0</v>
      </c>
      <c r="AK111" s="2">
        <v>0</v>
      </c>
      <c r="AL111" s="13">
        <v>0</v>
      </c>
      <c r="AM111" s="2">
        <v>0</v>
      </c>
      <c r="AN111" s="2">
        <v>0</v>
      </c>
      <c r="AO111" s="13">
        <v>0</v>
      </c>
      <c r="AP111" s="13">
        <v>0</v>
      </c>
      <c r="AQ111" s="13">
        <v>0</v>
      </c>
      <c r="AR111" s="190"/>
      <c r="AS111" s="190"/>
      <c r="AT111" s="27"/>
      <c r="AU111" s="27"/>
      <c r="AV111" s="28"/>
    </row>
    <row r="112" spans="1:48" ht="23.1">
      <c r="A112" s="188"/>
      <c r="B112" s="191"/>
      <c r="C112" s="195"/>
      <c r="D112" s="2" t="s">
        <v>49</v>
      </c>
      <c r="E112" s="6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196"/>
      <c r="AS112" s="197"/>
      <c r="AT112" s="27"/>
      <c r="AU112" s="27"/>
      <c r="AV112" s="28"/>
    </row>
    <row r="113" spans="1:48">
      <c r="A113" s="170" t="s">
        <v>58</v>
      </c>
      <c r="B113" s="171"/>
      <c r="C113" s="171"/>
      <c r="D113" s="148" t="s">
        <v>43</v>
      </c>
      <c r="E113" s="6">
        <f>E114+E115+E116+E118</f>
        <v>464.18399999999997</v>
      </c>
      <c r="F113" s="2">
        <f>F114+F115+F116+F118</f>
        <v>463.76600000000002</v>
      </c>
      <c r="G113" s="2">
        <f>SUM(F113/E113*100)</f>
        <v>99.909949502783391</v>
      </c>
      <c r="H113" s="2">
        <f>H114+H115+H116+H118</f>
        <v>14.584</v>
      </c>
      <c r="I113" s="2">
        <f>I114+I115+I116+I118</f>
        <v>14.584</v>
      </c>
      <c r="J113" s="2">
        <v>0</v>
      </c>
      <c r="K113" s="2">
        <f>K114+K115+K116+K118</f>
        <v>41.8</v>
      </c>
      <c r="L113" s="2">
        <f>L114+L115+L116+L118</f>
        <v>47.188000000000002</v>
      </c>
      <c r="M113" s="2">
        <f>SUM(L113/K113*100)</f>
        <v>112.88995215311006</v>
      </c>
      <c r="N113" s="2">
        <f>N114+N115+N116+N118</f>
        <v>51.6</v>
      </c>
      <c r="O113" s="2">
        <f>O114+O115+O116+O118</f>
        <v>41.09</v>
      </c>
      <c r="P113" s="2">
        <f>SUM(O113/N113*100)</f>
        <v>79.631782945736447</v>
      </c>
      <c r="Q113" s="2">
        <f t="shared" ref="Q113:AO113" si="68">Q114+Q115+Q116+Q118</f>
        <v>37.9</v>
      </c>
      <c r="R113" s="2">
        <f t="shared" si="68"/>
        <v>42.570999999999998</v>
      </c>
      <c r="S113" s="2">
        <f>SUM(R113/Q113*100)</f>
        <v>112.3245382585752</v>
      </c>
      <c r="T113" s="2">
        <f t="shared" si="68"/>
        <v>37.9</v>
      </c>
      <c r="U113" s="2">
        <f t="shared" si="68"/>
        <v>35.021000000000001</v>
      </c>
      <c r="V113" s="2">
        <f>SUM(U113/T113*100)</f>
        <v>92.403693931398422</v>
      </c>
      <c r="W113" s="2">
        <f t="shared" si="68"/>
        <v>33.199999999999996</v>
      </c>
      <c r="X113" s="2">
        <f t="shared" si="68"/>
        <v>35</v>
      </c>
      <c r="Y113" s="2">
        <f>SUM(X113/W113*100)</f>
        <v>105.42168674698797</v>
      </c>
      <c r="Z113" s="2">
        <f t="shared" si="68"/>
        <v>37.9</v>
      </c>
      <c r="AA113" s="2">
        <f t="shared" si="68"/>
        <v>36.505000000000003</v>
      </c>
      <c r="AB113" s="2">
        <f>SUM(AA113/Z113*100)</f>
        <v>96.319261213720324</v>
      </c>
      <c r="AC113" s="2">
        <f t="shared" si="68"/>
        <v>37.9</v>
      </c>
      <c r="AD113" s="2">
        <f t="shared" si="68"/>
        <v>35.603000000000002</v>
      </c>
      <c r="AE113" s="2">
        <f>SUM(AD113/AC113*100)</f>
        <v>93.939313984168876</v>
      </c>
      <c r="AF113" s="2">
        <f t="shared" si="68"/>
        <v>29.900000000000002</v>
      </c>
      <c r="AG113" s="2">
        <f t="shared" si="68"/>
        <v>38.747</v>
      </c>
      <c r="AH113" s="2">
        <f>SUM(AG113/AF113*100)</f>
        <v>129.58862876254182</v>
      </c>
      <c r="AI113" s="2">
        <f t="shared" si="68"/>
        <v>38</v>
      </c>
      <c r="AJ113" s="2">
        <f t="shared" si="68"/>
        <v>36.332000000000001</v>
      </c>
      <c r="AK113" s="2">
        <f>SUM(AJ113/AI113*100)</f>
        <v>95.610526315789485</v>
      </c>
      <c r="AL113" s="2">
        <f t="shared" si="68"/>
        <v>38</v>
      </c>
      <c r="AM113" s="2">
        <f t="shared" si="68"/>
        <v>35.825000000000003</v>
      </c>
      <c r="AN113" s="2">
        <f>SUM(AM113/AL113*100)</f>
        <v>94.276315789473699</v>
      </c>
      <c r="AO113" s="2">
        <f t="shared" si="68"/>
        <v>65.500000000000014</v>
      </c>
      <c r="AP113" s="2">
        <f>AP107</f>
        <v>65.3</v>
      </c>
      <c r="AQ113" s="2">
        <f>SUM(AP113/AO113*100)</f>
        <v>99.694656488549597</v>
      </c>
      <c r="AR113" s="160"/>
      <c r="AS113" s="160"/>
      <c r="AT113" s="27"/>
      <c r="AU113" s="27"/>
      <c r="AV113" s="28"/>
    </row>
    <row r="114" spans="1:48">
      <c r="A114" s="172"/>
      <c r="B114" s="173"/>
      <c r="C114" s="173"/>
      <c r="D114" s="148" t="s">
        <v>48</v>
      </c>
      <c r="E114" s="6">
        <f>E108</f>
        <v>0</v>
      </c>
      <c r="F114" s="2">
        <f>F108</f>
        <v>0</v>
      </c>
      <c r="G114" s="2">
        <v>0</v>
      </c>
      <c r="H114" s="2">
        <f>H108</f>
        <v>0</v>
      </c>
      <c r="I114" s="2">
        <f>I108</f>
        <v>0</v>
      </c>
      <c r="J114" s="2">
        <v>0</v>
      </c>
      <c r="K114" s="2">
        <f>K108</f>
        <v>0</v>
      </c>
      <c r="L114" s="2">
        <f>L108</f>
        <v>0</v>
      </c>
      <c r="M114" s="2">
        <v>0</v>
      </c>
      <c r="N114" s="2">
        <f t="shared" ref="N114:O116" si="69">N108</f>
        <v>0</v>
      </c>
      <c r="O114" s="2">
        <f t="shared" si="69"/>
        <v>0</v>
      </c>
      <c r="P114" s="2">
        <v>0</v>
      </c>
      <c r="Q114" s="2">
        <f t="shared" ref="Q114:R116" si="70">Q108</f>
        <v>0</v>
      </c>
      <c r="R114" s="2">
        <f t="shared" si="70"/>
        <v>0</v>
      </c>
      <c r="S114" s="2">
        <v>0</v>
      </c>
      <c r="T114" s="2">
        <f t="shared" ref="T114:U116" si="71">T108</f>
        <v>0</v>
      </c>
      <c r="U114" s="2">
        <f t="shared" si="71"/>
        <v>0</v>
      </c>
      <c r="V114" s="2">
        <v>0</v>
      </c>
      <c r="W114" s="2">
        <f t="shared" ref="W114:X116" si="72">W108</f>
        <v>0</v>
      </c>
      <c r="X114" s="2">
        <f t="shared" si="72"/>
        <v>0</v>
      </c>
      <c r="Y114" s="2">
        <v>0</v>
      </c>
      <c r="Z114" s="2">
        <f t="shared" ref="Z114:AA116" si="73">Z108</f>
        <v>0</v>
      </c>
      <c r="AA114" s="2">
        <f t="shared" si="73"/>
        <v>0</v>
      </c>
      <c r="AB114" s="2">
        <v>0</v>
      </c>
      <c r="AC114" s="2">
        <f t="shared" ref="AC114:AD116" si="74">AC108</f>
        <v>0</v>
      </c>
      <c r="AD114" s="2">
        <f t="shared" si="74"/>
        <v>0</v>
      </c>
      <c r="AE114" s="2">
        <v>0</v>
      </c>
      <c r="AF114" s="2">
        <f t="shared" ref="AF114:AG116" si="75">AF108</f>
        <v>0</v>
      </c>
      <c r="AG114" s="2">
        <f t="shared" si="75"/>
        <v>0</v>
      </c>
      <c r="AH114" s="2">
        <v>0</v>
      </c>
      <c r="AI114" s="2">
        <f t="shared" ref="AI114:AJ116" si="76">AI108</f>
        <v>0</v>
      </c>
      <c r="AJ114" s="2">
        <f t="shared" si="76"/>
        <v>0</v>
      </c>
      <c r="AK114" s="2">
        <v>0</v>
      </c>
      <c r="AL114" s="2">
        <f t="shared" ref="AL114:AM116" si="77">AL108</f>
        <v>0</v>
      </c>
      <c r="AM114" s="2">
        <f t="shared" si="77"/>
        <v>0</v>
      </c>
      <c r="AN114" s="2">
        <v>0</v>
      </c>
      <c r="AO114" s="2">
        <f>AO108</f>
        <v>0</v>
      </c>
      <c r="AP114" s="2">
        <v>0</v>
      </c>
      <c r="AQ114" s="2">
        <v>0</v>
      </c>
      <c r="AR114" s="161"/>
      <c r="AS114" s="161"/>
      <c r="AT114" s="27"/>
      <c r="AU114" s="27"/>
      <c r="AV114" s="28"/>
    </row>
    <row r="115" spans="1:48">
      <c r="A115" s="172"/>
      <c r="B115" s="173"/>
      <c r="C115" s="173"/>
      <c r="D115" s="2" t="s">
        <v>41</v>
      </c>
      <c r="E115" s="6">
        <f t="shared" ref="E115:F116" si="78">E109</f>
        <v>0</v>
      </c>
      <c r="F115" s="2">
        <f t="shared" si="78"/>
        <v>0</v>
      </c>
      <c r="G115" s="2">
        <v>0</v>
      </c>
      <c r="H115" s="2">
        <f t="shared" ref="H115:I116" si="79">H109</f>
        <v>0</v>
      </c>
      <c r="I115" s="2">
        <f t="shared" si="79"/>
        <v>0</v>
      </c>
      <c r="J115" s="2">
        <v>0</v>
      </c>
      <c r="K115" s="2">
        <f t="shared" ref="K115:L116" si="80">K109</f>
        <v>0</v>
      </c>
      <c r="L115" s="2">
        <f t="shared" si="80"/>
        <v>0</v>
      </c>
      <c r="M115" s="2">
        <v>0</v>
      </c>
      <c r="N115" s="2">
        <f t="shared" si="69"/>
        <v>0</v>
      </c>
      <c r="O115" s="2">
        <f t="shared" si="69"/>
        <v>0</v>
      </c>
      <c r="P115" s="2">
        <v>0</v>
      </c>
      <c r="Q115" s="2">
        <f t="shared" si="70"/>
        <v>0</v>
      </c>
      <c r="R115" s="2">
        <f t="shared" si="70"/>
        <v>0</v>
      </c>
      <c r="S115" s="2">
        <v>0</v>
      </c>
      <c r="T115" s="2">
        <f t="shared" si="71"/>
        <v>0</v>
      </c>
      <c r="U115" s="2">
        <f t="shared" si="71"/>
        <v>0</v>
      </c>
      <c r="V115" s="2">
        <v>0</v>
      </c>
      <c r="W115" s="2">
        <f t="shared" si="72"/>
        <v>0</v>
      </c>
      <c r="X115" s="2">
        <f t="shared" si="72"/>
        <v>0</v>
      </c>
      <c r="Y115" s="2">
        <v>0</v>
      </c>
      <c r="Z115" s="2">
        <f t="shared" si="73"/>
        <v>0</v>
      </c>
      <c r="AA115" s="2">
        <f t="shared" si="73"/>
        <v>0</v>
      </c>
      <c r="AB115" s="2">
        <v>0</v>
      </c>
      <c r="AC115" s="2">
        <f t="shared" si="74"/>
        <v>0</v>
      </c>
      <c r="AD115" s="2">
        <f t="shared" si="74"/>
        <v>0</v>
      </c>
      <c r="AE115" s="2">
        <v>0</v>
      </c>
      <c r="AF115" s="2">
        <f t="shared" si="75"/>
        <v>0</v>
      </c>
      <c r="AG115" s="2">
        <f t="shared" si="75"/>
        <v>0</v>
      </c>
      <c r="AH115" s="2">
        <v>0</v>
      </c>
      <c r="AI115" s="2">
        <f t="shared" si="76"/>
        <v>0</v>
      </c>
      <c r="AJ115" s="2">
        <f t="shared" si="76"/>
        <v>0</v>
      </c>
      <c r="AK115" s="2">
        <v>0</v>
      </c>
      <c r="AL115" s="2">
        <f t="shared" si="77"/>
        <v>0</v>
      </c>
      <c r="AM115" s="2">
        <f t="shared" si="77"/>
        <v>0</v>
      </c>
      <c r="AN115" s="2">
        <v>0</v>
      </c>
      <c r="AO115" s="2">
        <f>AO109</f>
        <v>0</v>
      </c>
      <c r="AP115" s="2">
        <f>SUM(AP99+AP110)</f>
        <v>65.3</v>
      </c>
      <c r="AQ115" s="2">
        <v>0</v>
      </c>
      <c r="AR115" s="161"/>
      <c r="AS115" s="161"/>
      <c r="AT115" s="27"/>
      <c r="AU115" s="27"/>
      <c r="AV115" s="28"/>
    </row>
    <row r="116" spans="1:48" s="37" customFormat="1">
      <c r="A116" s="172"/>
      <c r="B116" s="173"/>
      <c r="C116" s="173"/>
      <c r="D116" s="31" t="s">
        <v>32</v>
      </c>
      <c r="E116" s="30">
        <f t="shared" si="78"/>
        <v>464.18399999999997</v>
      </c>
      <c r="F116" s="4">
        <f t="shared" si="78"/>
        <v>463.76600000000002</v>
      </c>
      <c r="G116" s="31">
        <f>SUM(F116/E116*100)</f>
        <v>99.909949502783391</v>
      </c>
      <c r="H116" s="31">
        <f t="shared" si="79"/>
        <v>14.584</v>
      </c>
      <c r="I116" s="31">
        <f t="shared" si="79"/>
        <v>14.584</v>
      </c>
      <c r="J116" s="31">
        <v>0</v>
      </c>
      <c r="K116" s="31">
        <f t="shared" si="80"/>
        <v>41.8</v>
      </c>
      <c r="L116" s="31">
        <f t="shared" si="80"/>
        <v>47.188000000000002</v>
      </c>
      <c r="M116" s="31">
        <f>SUM(L116/K116*100)</f>
        <v>112.88995215311006</v>
      </c>
      <c r="N116" s="31">
        <f t="shared" si="69"/>
        <v>51.6</v>
      </c>
      <c r="O116" s="31">
        <f t="shared" si="69"/>
        <v>41.09</v>
      </c>
      <c r="P116" s="31">
        <f>SUM(O116/N116*100)</f>
        <v>79.631782945736447</v>
      </c>
      <c r="Q116" s="31">
        <f t="shared" si="70"/>
        <v>37.9</v>
      </c>
      <c r="R116" s="31">
        <f t="shared" si="70"/>
        <v>42.570999999999998</v>
      </c>
      <c r="S116" s="31">
        <f>SUM(R116/Q116*100)</f>
        <v>112.3245382585752</v>
      </c>
      <c r="T116" s="31">
        <f t="shared" si="71"/>
        <v>37.9</v>
      </c>
      <c r="U116" s="31">
        <f t="shared" si="71"/>
        <v>35.021000000000001</v>
      </c>
      <c r="V116" s="31">
        <f>SUM(U116/T116*100)</f>
        <v>92.403693931398422</v>
      </c>
      <c r="W116" s="31">
        <f t="shared" si="72"/>
        <v>33.199999999999996</v>
      </c>
      <c r="X116" s="31">
        <f t="shared" si="72"/>
        <v>35</v>
      </c>
      <c r="Y116" s="31">
        <f>SUM(X116/W116*100)</f>
        <v>105.42168674698797</v>
      </c>
      <c r="Z116" s="31">
        <f t="shared" si="73"/>
        <v>37.9</v>
      </c>
      <c r="AA116" s="31">
        <f t="shared" si="73"/>
        <v>36.505000000000003</v>
      </c>
      <c r="AB116" s="31">
        <f>AA116/Z116*100</f>
        <v>96.319261213720324</v>
      </c>
      <c r="AC116" s="31">
        <f t="shared" si="74"/>
        <v>37.9</v>
      </c>
      <c r="AD116" s="31">
        <f t="shared" si="74"/>
        <v>35.603000000000002</v>
      </c>
      <c r="AE116" s="31">
        <f>AD116/AC116*100</f>
        <v>93.939313984168876</v>
      </c>
      <c r="AF116" s="31">
        <f t="shared" si="75"/>
        <v>29.900000000000002</v>
      </c>
      <c r="AG116" s="31">
        <f t="shared" si="75"/>
        <v>38.747</v>
      </c>
      <c r="AH116" s="31">
        <f>AG116/AF116*100</f>
        <v>129.58862876254182</v>
      </c>
      <c r="AI116" s="31">
        <f t="shared" si="76"/>
        <v>38</v>
      </c>
      <c r="AJ116" s="31">
        <f t="shared" si="76"/>
        <v>36.332000000000001</v>
      </c>
      <c r="AK116" s="31">
        <f>AJ116/AI116*100</f>
        <v>95.610526315789485</v>
      </c>
      <c r="AL116" s="31">
        <f t="shared" si="77"/>
        <v>38</v>
      </c>
      <c r="AM116" s="31">
        <f t="shared" si="77"/>
        <v>35.825000000000003</v>
      </c>
      <c r="AN116" s="31">
        <f>AM116/AL116*100</f>
        <v>94.276315789473699</v>
      </c>
      <c r="AO116" s="31">
        <f>AO110</f>
        <v>65.500000000000014</v>
      </c>
      <c r="AP116" s="31">
        <f>AP110</f>
        <v>65.3</v>
      </c>
      <c r="AQ116" s="31">
        <f>AP116/AO116*100</f>
        <v>99.694656488549597</v>
      </c>
      <c r="AR116" s="161"/>
      <c r="AS116" s="161"/>
      <c r="AT116" s="87"/>
      <c r="AU116" s="87"/>
      <c r="AV116" s="88"/>
    </row>
    <row r="117" spans="1:48" s="29" customFormat="1" ht="35.5" customHeight="1">
      <c r="A117" s="172"/>
      <c r="B117" s="173"/>
      <c r="C117" s="173"/>
      <c r="D117" s="2" t="s">
        <v>78</v>
      </c>
      <c r="E117" s="13">
        <f t="shared" ref="E117:F117" si="81">H117+K117+N117+Q117+T117+W117+Z117+AC117+AF117+AI117+AL117+AO117</f>
        <v>5.4</v>
      </c>
      <c r="F117" s="13">
        <f t="shared" si="81"/>
        <v>5.4</v>
      </c>
      <c r="G117" s="2">
        <f>SUM(F117/E117*100)</f>
        <v>100</v>
      </c>
      <c r="H117" s="13">
        <v>0</v>
      </c>
      <c r="I117" s="13">
        <v>0</v>
      </c>
      <c r="J117" s="2">
        <v>0</v>
      </c>
      <c r="K117" s="13">
        <v>5.4</v>
      </c>
      <c r="L117" s="13">
        <v>5.4</v>
      </c>
      <c r="M117" s="2">
        <f>SUM(L117/K117*100)</f>
        <v>100</v>
      </c>
      <c r="N117" s="2">
        <v>0</v>
      </c>
      <c r="O117" s="2">
        <v>0</v>
      </c>
      <c r="P117" s="2">
        <v>0</v>
      </c>
      <c r="Q117" s="13">
        <v>0</v>
      </c>
      <c r="R117" s="13">
        <v>0</v>
      </c>
      <c r="S117" s="2"/>
      <c r="T117" s="13">
        <v>0</v>
      </c>
      <c r="U117" s="13">
        <v>0</v>
      </c>
      <c r="V117" s="2">
        <v>0</v>
      </c>
      <c r="W117" s="13">
        <v>0</v>
      </c>
      <c r="X117" s="13">
        <v>0</v>
      </c>
      <c r="Y117" s="2">
        <v>0</v>
      </c>
      <c r="Z117" s="13">
        <v>0</v>
      </c>
      <c r="AA117" s="13">
        <v>0</v>
      </c>
      <c r="AB117" s="2">
        <v>0</v>
      </c>
      <c r="AC117" s="13">
        <v>0</v>
      </c>
      <c r="AD117" s="13">
        <v>0</v>
      </c>
      <c r="AE117" s="2">
        <v>0</v>
      </c>
      <c r="AF117" s="13">
        <v>0</v>
      </c>
      <c r="AG117" s="13">
        <v>0</v>
      </c>
      <c r="AH117" s="2">
        <v>0</v>
      </c>
      <c r="AI117" s="13">
        <v>0</v>
      </c>
      <c r="AJ117" s="13">
        <v>0</v>
      </c>
      <c r="AK117" s="2">
        <v>0</v>
      </c>
      <c r="AL117" s="13">
        <v>0</v>
      </c>
      <c r="AM117" s="2">
        <v>0</v>
      </c>
      <c r="AN117" s="2">
        <v>0</v>
      </c>
      <c r="AO117" s="13">
        <v>0</v>
      </c>
      <c r="AP117" s="3"/>
      <c r="AQ117" s="4"/>
      <c r="AR117" s="161"/>
      <c r="AS117" s="161"/>
      <c r="AT117" s="27"/>
      <c r="AU117" s="27"/>
      <c r="AV117" s="28"/>
    </row>
    <row r="118" spans="1:48" ht="23.1">
      <c r="A118" s="174"/>
      <c r="B118" s="175"/>
      <c r="C118" s="175"/>
      <c r="D118" s="2" t="s">
        <v>49</v>
      </c>
      <c r="E118" s="6">
        <f>E112</f>
        <v>0</v>
      </c>
      <c r="F118" s="2">
        <f>F112</f>
        <v>0</v>
      </c>
      <c r="G118" s="2">
        <v>0</v>
      </c>
      <c r="H118" s="2">
        <f>H112</f>
        <v>0</v>
      </c>
      <c r="I118" s="2">
        <f>I112</f>
        <v>0</v>
      </c>
      <c r="J118" s="2">
        <v>0</v>
      </c>
      <c r="K118" s="2">
        <f>K112</f>
        <v>0</v>
      </c>
      <c r="L118" s="2">
        <f>L112</f>
        <v>0</v>
      </c>
      <c r="M118" s="2">
        <v>0</v>
      </c>
      <c r="N118" s="2">
        <f t="shared" ref="N118:O118" si="82">N112</f>
        <v>0</v>
      </c>
      <c r="O118" s="2">
        <f t="shared" si="82"/>
        <v>0</v>
      </c>
      <c r="P118" s="2">
        <v>0</v>
      </c>
      <c r="Q118" s="2">
        <f t="shared" ref="Q118:AO118" si="83">Q112</f>
        <v>0</v>
      </c>
      <c r="R118" s="2">
        <f t="shared" si="83"/>
        <v>0</v>
      </c>
      <c r="S118" s="2">
        <v>0</v>
      </c>
      <c r="T118" s="2">
        <f t="shared" si="83"/>
        <v>0</v>
      </c>
      <c r="U118" s="2">
        <f t="shared" si="83"/>
        <v>0</v>
      </c>
      <c r="V118" s="2">
        <v>0</v>
      </c>
      <c r="W118" s="2">
        <f t="shared" si="83"/>
        <v>0</v>
      </c>
      <c r="X118" s="2">
        <f t="shared" si="83"/>
        <v>0</v>
      </c>
      <c r="Y118" s="2">
        <v>0</v>
      </c>
      <c r="Z118" s="2">
        <f t="shared" si="83"/>
        <v>0</v>
      </c>
      <c r="AA118" s="2">
        <f t="shared" si="83"/>
        <v>0</v>
      </c>
      <c r="AB118" s="2">
        <v>0</v>
      </c>
      <c r="AC118" s="2">
        <f t="shared" si="83"/>
        <v>0</v>
      </c>
      <c r="AD118" s="2">
        <f t="shared" si="83"/>
        <v>0</v>
      </c>
      <c r="AE118" s="2">
        <v>0</v>
      </c>
      <c r="AF118" s="2">
        <f t="shared" si="83"/>
        <v>0</v>
      </c>
      <c r="AG118" s="2">
        <f t="shared" si="83"/>
        <v>0</v>
      </c>
      <c r="AH118" s="2">
        <v>0</v>
      </c>
      <c r="AI118" s="2">
        <f t="shared" si="83"/>
        <v>0</v>
      </c>
      <c r="AJ118" s="2">
        <f t="shared" si="83"/>
        <v>0</v>
      </c>
      <c r="AK118" s="2">
        <v>0</v>
      </c>
      <c r="AL118" s="2">
        <f t="shared" si="83"/>
        <v>0</v>
      </c>
      <c r="AM118" s="2">
        <f t="shared" si="83"/>
        <v>0</v>
      </c>
      <c r="AN118" s="2">
        <v>0</v>
      </c>
      <c r="AO118" s="2">
        <f t="shared" si="83"/>
        <v>0</v>
      </c>
      <c r="AP118" s="2">
        <v>0</v>
      </c>
      <c r="AQ118" s="2">
        <v>0</v>
      </c>
      <c r="AR118" s="169"/>
      <c r="AS118" s="169"/>
      <c r="AT118" s="27"/>
      <c r="AU118" s="27"/>
      <c r="AV118" s="28"/>
    </row>
    <row r="119" spans="1:48">
      <c r="A119" s="176" t="s">
        <v>46</v>
      </c>
      <c r="B119" s="177"/>
      <c r="C119" s="177"/>
      <c r="D119" s="148" t="s">
        <v>43</v>
      </c>
      <c r="E119" s="6">
        <f>E120+E121+E122</f>
        <v>73500.384000000005</v>
      </c>
      <c r="F119" s="6">
        <f>F120+F121+F122</f>
        <v>54073.318879999999</v>
      </c>
      <c r="G119" s="2">
        <f>SUM(F119/E119*100)</f>
        <v>73.568756974113214</v>
      </c>
      <c r="H119" s="2">
        <f>H120+H121+H122</f>
        <v>1060.5840000000001</v>
      </c>
      <c r="I119" s="2">
        <f>I120+I121+I122</f>
        <v>1059.4850000000001</v>
      </c>
      <c r="J119" s="2">
        <f>SUM(I119/H119*100)</f>
        <v>99.896377844659185</v>
      </c>
      <c r="K119" s="2">
        <f>K120+K121+K122</f>
        <v>919.75</v>
      </c>
      <c r="L119" s="2">
        <f>L120+L121+L122</f>
        <v>1038.6610000000001</v>
      </c>
      <c r="M119" s="2">
        <f>SUM(L119/K119*100)</f>
        <v>112.92862190812723</v>
      </c>
      <c r="N119" s="2">
        <f>N120+N121+N122</f>
        <v>1093.0500000000002</v>
      </c>
      <c r="O119" s="2">
        <f>O120+O121+O122</f>
        <v>1169.3030000000001</v>
      </c>
      <c r="P119" s="2">
        <f>SUM(O119/N119*100)</f>
        <v>106.97616760440967</v>
      </c>
      <c r="Q119" s="2">
        <f t="shared" ref="Q119:AO119" si="84">Q120+Q121+Q122</f>
        <v>1279</v>
      </c>
      <c r="R119" s="2">
        <f t="shared" si="84"/>
        <v>1183.8600000000001</v>
      </c>
      <c r="S119" s="2">
        <f>SUM(R119/Q119*100)</f>
        <v>92.561376075058661</v>
      </c>
      <c r="T119" s="2">
        <f t="shared" si="84"/>
        <v>1411.6000000000001</v>
      </c>
      <c r="U119" s="2">
        <f t="shared" si="84"/>
        <v>1361.559</v>
      </c>
      <c r="V119" s="2">
        <f>SUM(U119/T119*100)</f>
        <v>96.4550155851516</v>
      </c>
      <c r="W119" s="2">
        <f t="shared" si="84"/>
        <v>2033.2</v>
      </c>
      <c r="X119" s="2">
        <f t="shared" si="84"/>
        <v>2171.9899999999998</v>
      </c>
      <c r="Y119" s="2">
        <f>SUM(X119/W119*100)</f>
        <v>106.82618532362778</v>
      </c>
      <c r="Z119" s="2">
        <f t="shared" si="84"/>
        <v>8240.9</v>
      </c>
      <c r="AA119" s="2">
        <f t="shared" si="84"/>
        <v>8233.8529999999992</v>
      </c>
      <c r="AB119" s="2">
        <f>SUM(AA119/Z119*100)</f>
        <v>99.914487495297834</v>
      </c>
      <c r="AC119" s="2">
        <f t="shared" si="84"/>
        <v>19882.7</v>
      </c>
      <c r="AD119" s="2">
        <f t="shared" si="84"/>
        <v>19035.682999999997</v>
      </c>
      <c r="AE119" s="2">
        <f>SUM(AD119/AC119*100)</f>
        <v>95.73992968761786</v>
      </c>
      <c r="AF119" s="2">
        <f t="shared" si="84"/>
        <v>3860.5</v>
      </c>
      <c r="AG119" s="2">
        <f t="shared" si="84"/>
        <v>2869.567</v>
      </c>
      <c r="AH119" s="2">
        <f>SUM(AG119/AF119*100)</f>
        <v>74.331485558865424</v>
      </c>
      <c r="AI119" s="2">
        <f t="shared" si="84"/>
        <v>2248.3000000000002</v>
      </c>
      <c r="AJ119" s="2">
        <f t="shared" si="84"/>
        <v>3436.6944799999997</v>
      </c>
      <c r="AK119" s="2">
        <f>SUM(AJ119/AI119*100)</f>
        <v>152.8574691989503</v>
      </c>
      <c r="AL119" s="2">
        <f t="shared" si="84"/>
        <v>8066.1</v>
      </c>
      <c r="AM119" s="2">
        <f t="shared" si="84"/>
        <v>1727.2234000000001</v>
      </c>
      <c r="AN119" s="2">
        <f>SUM(AM119/AL119*100)</f>
        <v>21.413364575197431</v>
      </c>
      <c r="AO119" s="2">
        <f t="shared" si="84"/>
        <v>23404.7</v>
      </c>
      <c r="AP119" s="2">
        <f>SUM(AP107+AP97+AP80)</f>
        <v>10785.400000000001</v>
      </c>
      <c r="AQ119" s="2">
        <f>SUM(AP119/AO119*100)</f>
        <v>46.082197165526587</v>
      </c>
      <c r="AR119" s="180"/>
      <c r="AS119" s="180"/>
      <c r="AT119" s="27"/>
      <c r="AU119" s="27"/>
      <c r="AV119" s="28"/>
    </row>
    <row r="120" spans="1:48">
      <c r="A120" s="178"/>
      <c r="B120" s="179"/>
      <c r="C120" s="179"/>
      <c r="D120" s="148" t="s">
        <v>48</v>
      </c>
      <c r="E120" s="6">
        <f>E108+E98+E81</f>
        <v>0</v>
      </c>
      <c r="F120" s="2">
        <f>F108+F98+F81</f>
        <v>0</v>
      </c>
      <c r="G120" s="2">
        <v>0</v>
      </c>
      <c r="H120" s="2">
        <f>H108+H98+H81</f>
        <v>0</v>
      </c>
      <c r="I120" s="2">
        <f>I108+I98+I81</f>
        <v>0</v>
      </c>
      <c r="J120" s="2">
        <v>0</v>
      </c>
      <c r="K120" s="2">
        <f>K108+K98+K81</f>
        <v>0</v>
      </c>
      <c r="L120" s="2">
        <f>L108+L98+L81</f>
        <v>0</v>
      </c>
      <c r="M120" s="2">
        <v>0</v>
      </c>
      <c r="N120" s="2">
        <f>N108+N98+N81</f>
        <v>0</v>
      </c>
      <c r="O120" s="2">
        <f>O108+O98+O81</f>
        <v>0</v>
      </c>
      <c r="P120" s="2">
        <v>0</v>
      </c>
      <c r="Q120" s="2">
        <f>Q108+Q98+Q81</f>
        <v>0</v>
      </c>
      <c r="R120" s="2">
        <f>R108+R98+R81</f>
        <v>0</v>
      </c>
      <c r="S120" s="2">
        <v>0</v>
      </c>
      <c r="T120" s="2">
        <f>T108+T98+T81</f>
        <v>0</v>
      </c>
      <c r="U120" s="2">
        <f>U108+U98+U81</f>
        <v>0</v>
      </c>
      <c r="V120" s="2">
        <v>0</v>
      </c>
      <c r="W120" s="2">
        <f>W108+W98+W81</f>
        <v>0</v>
      </c>
      <c r="X120" s="2">
        <f>X108+X98+X81</f>
        <v>0</v>
      </c>
      <c r="Y120" s="2">
        <v>0</v>
      </c>
      <c r="Z120" s="2">
        <f>Z108+Z98+Z81</f>
        <v>0</v>
      </c>
      <c r="AA120" s="2">
        <f>AA108+AA98+AA81</f>
        <v>0</v>
      </c>
      <c r="AB120" s="2">
        <v>0</v>
      </c>
      <c r="AC120" s="2">
        <f>AC108+AC98+AC81</f>
        <v>0</v>
      </c>
      <c r="AD120" s="2">
        <f>AD108+AD98+AD81</f>
        <v>0</v>
      </c>
      <c r="AE120" s="2">
        <v>0</v>
      </c>
      <c r="AF120" s="2">
        <f>AF108+AF98+AF81</f>
        <v>0</v>
      </c>
      <c r="AG120" s="2">
        <f>AG108+AG98+AG81</f>
        <v>0</v>
      </c>
      <c r="AH120" s="2">
        <v>0</v>
      </c>
      <c r="AI120" s="2">
        <f>AI108+AI98+AI81</f>
        <v>0</v>
      </c>
      <c r="AJ120" s="2">
        <f>AJ108+AJ98+AJ81</f>
        <v>0</v>
      </c>
      <c r="AK120" s="2">
        <v>0</v>
      </c>
      <c r="AL120" s="2">
        <f>AL108+AL98+AL81</f>
        <v>0</v>
      </c>
      <c r="AM120" s="2">
        <f>AM108+AM98+AM81</f>
        <v>0</v>
      </c>
      <c r="AN120" s="2">
        <v>0</v>
      </c>
      <c r="AO120" s="2">
        <f>AO108+AO98+AO81</f>
        <v>0</v>
      </c>
      <c r="AP120" s="2">
        <f>SUM(AP108+AP98+AP81)</f>
        <v>0</v>
      </c>
      <c r="AQ120" s="2">
        <v>0</v>
      </c>
      <c r="AR120" s="181"/>
      <c r="AS120" s="181"/>
      <c r="AT120" s="27"/>
      <c r="AU120" s="27"/>
      <c r="AV120" s="28"/>
    </row>
    <row r="121" spans="1:48">
      <c r="A121" s="178"/>
      <c r="B121" s="179"/>
      <c r="C121" s="179"/>
      <c r="D121" s="2" t="s">
        <v>41</v>
      </c>
      <c r="E121" s="6">
        <f>E109+E99+E82</f>
        <v>9161.1</v>
      </c>
      <c r="F121" s="2">
        <f>F109+F99+F82</f>
        <v>9161.1</v>
      </c>
      <c r="G121" s="31">
        <f>SUM(F121/E121*100)</f>
        <v>100</v>
      </c>
      <c r="H121" s="2">
        <f>H109+H99+H82</f>
        <v>0</v>
      </c>
      <c r="I121" s="2">
        <f>I109+I99+I82</f>
        <v>0</v>
      </c>
      <c r="J121" s="2">
        <v>0</v>
      </c>
      <c r="K121" s="2">
        <f>K109+K99+K82</f>
        <v>0</v>
      </c>
      <c r="L121" s="2">
        <f>L109+L99+L82</f>
        <v>0</v>
      </c>
      <c r="M121" s="2">
        <v>0</v>
      </c>
      <c r="N121" s="2">
        <f>N109+N99+N82</f>
        <v>0</v>
      </c>
      <c r="O121" s="2">
        <f>O109+O99+O82</f>
        <v>0</v>
      </c>
      <c r="P121" s="2">
        <v>0</v>
      </c>
      <c r="Q121" s="2">
        <f>Q109+Q99+Q82</f>
        <v>0</v>
      </c>
      <c r="R121" s="2">
        <f>R109+R99+R82</f>
        <v>0</v>
      </c>
      <c r="S121" s="2">
        <v>0</v>
      </c>
      <c r="T121" s="2">
        <f>T109+T99+T82</f>
        <v>0</v>
      </c>
      <c r="U121" s="2">
        <f>U109+U99+U82</f>
        <v>0</v>
      </c>
      <c r="V121" s="2">
        <v>0</v>
      </c>
      <c r="W121" s="2">
        <f>W109+W99+W82</f>
        <v>0</v>
      </c>
      <c r="X121" s="2">
        <f>X109+X99+X82</f>
        <v>0</v>
      </c>
      <c r="Y121" s="2">
        <v>0</v>
      </c>
      <c r="Z121" s="2">
        <f>Z109+Z99+Z82</f>
        <v>0</v>
      </c>
      <c r="AA121" s="2">
        <f>AA109+AA99+AA82</f>
        <v>0</v>
      </c>
      <c r="AB121" s="2">
        <v>0</v>
      </c>
      <c r="AC121" s="2">
        <f>AC109+AC99+AC82</f>
        <v>0</v>
      </c>
      <c r="AD121" s="2">
        <f>AD109+AD99+AD82</f>
        <v>0</v>
      </c>
      <c r="AE121" s="2">
        <v>0</v>
      </c>
      <c r="AF121" s="2">
        <f>AF109+AF99+AF82</f>
        <v>0</v>
      </c>
      <c r="AG121" s="2">
        <f>AG109+AG99+AG82</f>
        <v>0</v>
      </c>
      <c r="AH121" s="2">
        <v>0</v>
      </c>
      <c r="AI121" s="2">
        <f>AI109+AI99+AI82</f>
        <v>0</v>
      </c>
      <c r="AJ121" s="2">
        <f>AJ109+AJ99+AJ82</f>
        <v>0</v>
      </c>
      <c r="AK121" s="2">
        <v>0</v>
      </c>
      <c r="AL121" s="2">
        <f>AL109+AL99+AL82</f>
        <v>0</v>
      </c>
      <c r="AM121" s="2">
        <f>AM109+AM99+AM82</f>
        <v>0</v>
      </c>
      <c r="AN121" s="2">
        <v>0</v>
      </c>
      <c r="AO121" s="2">
        <f>AO109+AO99+AO82</f>
        <v>9161.1</v>
      </c>
      <c r="AP121" s="2">
        <f>SUM(AP109+AP99+AP82)</f>
        <v>9161.1</v>
      </c>
      <c r="AQ121" s="2">
        <f>SUM(AP121/AO121*100)</f>
        <v>100</v>
      </c>
      <c r="AR121" s="181"/>
      <c r="AS121" s="181"/>
      <c r="AT121" s="27"/>
      <c r="AU121" s="27"/>
      <c r="AV121" s="28"/>
    </row>
    <row r="122" spans="1:48" s="37" customFormat="1">
      <c r="A122" s="178"/>
      <c r="B122" s="179"/>
      <c r="C122" s="179"/>
      <c r="D122" s="31" t="s">
        <v>32</v>
      </c>
      <c r="E122" s="30">
        <f>E116+E100+E83</f>
        <v>64339.284</v>
      </c>
      <c r="F122" s="30">
        <f>F116+F100+F83</f>
        <v>44912.21888</v>
      </c>
      <c r="G122" s="31">
        <f>SUM(F122/E122*100)</f>
        <v>69.805282383932038</v>
      </c>
      <c r="H122" s="31">
        <f>H116+H100+H83</f>
        <v>1060.5840000000001</v>
      </c>
      <c r="I122" s="31">
        <f>I116+I100+I83</f>
        <v>1059.4850000000001</v>
      </c>
      <c r="J122" s="31">
        <f>SUM(I122/H122*100)</f>
        <v>99.896377844659185</v>
      </c>
      <c r="K122" s="31">
        <f>K116+K100+K83</f>
        <v>919.75</v>
      </c>
      <c r="L122" s="31">
        <f>L116+L100+L83</f>
        <v>1038.6610000000001</v>
      </c>
      <c r="M122" s="31">
        <f>SUM(L122/K122*100)</f>
        <v>112.92862190812723</v>
      </c>
      <c r="N122" s="31">
        <f>N116+N100+N83</f>
        <v>1093.0500000000002</v>
      </c>
      <c r="O122" s="31">
        <f>O116+O100+O83</f>
        <v>1169.3030000000001</v>
      </c>
      <c r="P122" s="31">
        <f>SUM(O122/N122*100)</f>
        <v>106.97616760440967</v>
      </c>
      <c r="Q122" s="31">
        <f>Q116+Q100+Q83</f>
        <v>1279</v>
      </c>
      <c r="R122" s="31">
        <f>R116+R100+R83</f>
        <v>1183.8600000000001</v>
      </c>
      <c r="S122" s="31">
        <f>SUM(R122/Q122*100)</f>
        <v>92.561376075058661</v>
      </c>
      <c r="T122" s="31">
        <f>T116+T100+T83</f>
        <v>1411.6000000000001</v>
      </c>
      <c r="U122" s="31">
        <f>U116+U100+U83</f>
        <v>1361.559</v>
      </c>
      <c r="V122" s="31">
        <f>SUM(U122/T122*100)</f>
        <v>96.4550155851516</v>
      </c>
      <c r="W122" s="31">
        <f>W116+W100+W83</f>
        <v>2033.2</v>
      </c>
      <c r="X122" s="31">
        <f>X116+X100+X83</f>
        <v>2171.9899999999998</v>
      </c>
      <c r="Y122" s="31">
        <f>SUM(X122/W122*100)</f>
        <v>106.82618532362778</v>
      </c>
      <c r="Z122" s="31">
        <f>Z116+Z100+Z83</f>
        <v>8240.9</v>
      </c>
      <c r="AA122" s="31">
        <f>AA116+AA100+AA83</f>
        <v>8233.8529999999992</v>
      </c>
      <c r="AB122" s="31">
        <f>AA122/Z122*100</f>
        <v>99.914487495297834</v>
      </c>
      <c r="AC122" s="31">
        <f>AC116+AC100+AC83</f>
        <v>19882.7</v>
      </c>
      <c r="AD122" s="31">
        <f>AD116+AD100+AD83</f>
        <v>19035.682999999997</v>
      </c>
      <c r="AE122" s="31">
        <f>AD122/AC122*100</f>
        <v>95.73992968761786</v>
      </c>
      <c r="AF122" s="31">
        <f>AF116+AF100+AF83</f>
        <v>3860.5</v>
      </c>
      <c r="AG122" s="31">
        <f>AG116+AG100+AG83</f>
        <v>2869.567</v>
      </c>
      <c r="AH122" s="31">
        <f>AG122/AF122*100</f>
        <v>74.331485558865424</v>
      </c>
      <c r="AI122" s="31">
        <f>AI116+AI100+AI83</f>
        <v>2248.3000000000002</v>
      </c>
      <c r="AJ122" s="31">
        <f>AJ116+AJ100+AJ83</f>
        <v>3436.6944799999997</v>
      </c>
      <c r="AK122" s="31">
        <f>AJ122/AI122*100</f>
        <v>152.8574691989503</v>
      </c>
      <c r="AL122" s="31">
        <f>AL116+AL100+AL83</f>
        <v>8066.1</v>
      </c>
      <c r="AM122" s="31">
        <f>AM116+AM100+AM83</f>
        <v>1727.2234000000001</v>
      </c>
      <c r="AN122" s="31">
        <f>AM122/AL122*100</f>
        <v>21.413364575197431</v>
      </c>
      <c r="AO122" s="31">
        <f>AO116+AO100+AO83</f>
        <v>14243.6</v>
      </c>
      <c r="AP122" s="31">
        <f>SUM(AP110+AP100+AP83)</f>
        <v>1624.3</v>
      </c>
      <c r="AQ122" s="31">
        <f>AP122/AO122*100</f>
        <v>11.403718161139038</v>
      </c>
      <c r="AR122" s="181"/>
      <c r="AS122" s="181"/>
      <c r="AT122" s="87"/>
      <c r="AU122" s="87"/>
      <c r="AV122" s="88"/>
    </row>
    <row r="123" spans="1:48" ht="23.1">
      <c r="A123" s="178"/>
      <c r="B123" s="179"/>
      <c r="C123" s="179"/>
      <c r="D123" s="2" t="s">
        <v>49</v>
      </c>
      <c r="E123" s="6">
        <v>0</v>
      </c>
      <c r="F123" s="2">
        <v>0</v>
      </c>
      <c r="G123" s="2">
        <v>0</v>
      </c>
      <c r="H123" s="13">
        <v>0</v>
      </c>
      <c r="I123" s="13">
        <v>0</v>
      </c>
      <c r="J123" s="2">
        <v>0</v>
      </c>
      <c r="K123" s="13">
        <v>0</v>
      </c>
      <c r="L123" s="13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13">
        <v>0</v>
      </c>
      <c r="U123" s="13">
        <v>0</v>
      </c>
      <c r="V123" s="2">
        <v>0</v>
      </c>
      <c r="W123" s="13">
        <v>0</v>
      </c>
      <c r="X123" s="13">
        <v>0</v>
      </c>
      <c r="Y123" s="2">
        <v>0</v>
      </c>
      <c r="Z123" s="13">
        <v>0</v>
      </c>
      <c r="AA123" s="13">
        <v>0</v>
      </c>
      <c r="AB123" s="2">
        <v>0</v>
      </c>
      <c r="AC123" s="13">
        <v>0</v>
      </c>
      <c r="AD123" s="13">
        <v>0</v>
      </c>
      <c r="AE123" s="2">
        <v>0</v>
      </c>
      <c r="AF123" s="13">
        <v>0</v>
      </c>
      <c r="AG123" s="13">
        <v>0</v>
      </c>
      <c r="AH123" s="2">
        <v>0</v>
      </c>
      <c r="AI123" s="13">
        <v>0</v>
      </c>
      <c r="AJ123" s="13">
        <v>0</v>
      </c>
      <c r="AK123" s="2">
        <v>0</v>
      </c>
      <c r="AL123" s="13">
        <v>0</v>
      </c>
      <c r="AM123" s="2">
        <v>0</v>
      </c>
      <c r="AN123" s="2">
        <v>0</v>
      </c>
      <c r="AO123" s="13">
        <v>0</v>
      </c>
      <c r="AP123" s="13">
        <v>0</v>
      </c>
      <c r="AQ123" s="13">
        <v>0</v>
      </c>
      <c r="AR123" s="181"/>
      <c r="AS123" s="181"/>
      <c r="AT123" s="27"/>
      <c r="AU123" s="27"/>
      <c r="AV123" s="28"/>
    </row>
    <row r="124" spans="1:48" ht="40.1" customHeight="1">
      <c r="A124" s="178"/>
      <c r="B124" s="179"/>
      <c r="C124" s="179"/>
      <c r="D124" s="2" t="s">
        <v>78</v>
      </c>
      <c r="E124" s="40">
        <f>H124+K124+N124+Q124+T124+W124+Z124+AC124+AF124+AI124+AL124+AO124</f>
        <v>3981.5</v>
      </c>
      <c r="F124" s="2">
        <f>I124+L124+O124+R124+U124+X124+AA124+AD124+AG124+AJ124+AM124+AP124</f>
        <v>3981.15</v>
      </c>
      <c r="G124" s="2">
        <f>SUM(F124/E124*100)</f>
        <v>99.991209343212361</v>
      </c>
      <c r="H124" s="14">
        <f>H117+H101+H84</f>
        <v>2122.1999999999998</v>
      </c>
      <c r="I124" s="14">
        <f>I117+I101+I84</f>
        <v>2121.81</v>
      </c>
      <c r="J124" s="2">
        <f>SUM(I124/H124*100)</f>
        <v>99.981622844218265</v>
      </c>
      <c r="K124" s="14">
        <f>K117+K101+K84</f>
        <v>171.3</v>
      </c>
      <c r="L124" s="14">
        <f>L117+L101+L84</f>
        <v>171.3</v>
      </c>
      <c r="M124" s="2">
        <f>SUM(L124/K124*100)</f>
        <v>100</v>
      </c>
      <c r="N124" s="14">
        <f>N117+N101+N84</f>
        <v>299.10000000000002</v>
      </c>
      <c r="O124" s="14">
        <f>O117+O101+O84</f>
        <v>139.4</v>
      </c>
      <c r="P124" s="2">
        <f>SUM(O124/N124*100)</f>
        <v>46.606486125041791</v>
      </c>
      <c r="Q124" s="14">
        <f>Q118+Q102+Q84</f>
        <v>0</v>
      </c>
      <c r="R124" s="14">
        <f>R118+R102+R84</f>
        <v>0</v>
      </c>
      <c r="S124" s="2">
        <v>0</v>
      </c>
      <c r="T124" s="14">
        <f>T117+T101+T84</f>
        <v>0</v>
      </c>
      <c r="U124" s="14">
        <f>U117+U101+U84</f>
        <v>160</v>
      </c>
      <c r="V124" s="14">
        <v>0</v>
      </c>
      <c r="W124" s="14">
        <f>W117+W101+W84</f>
        <v>1388.6000000000001</v>
      </c>
      <c r="X124" s="14">
        <f>X117+X101+X84</f>
        <v>0</v>
      </c>
      <c r="Y124" s="14">
        <f>Y117+Y101+Y84</f>
        <v>0</v>
      </c>
      <c r="Z124" s="14">
        <f>Z117+Z101+Z84</f>
        <v>0</v>
      </c>
      <c r="AA124" s="14">
        <f>AA117+AA101+AA84</f>
        <v>0</v>
      </c>
      <c r="AB124" s="14">
        <f>AB117+AB101+AB84</f>
        <v>0</v>
      </c>
      <c r="AC124" s="14">
        <f>AC117+AC101+AC84</f>
        <v>0</v>
      </c>
      <c r="AD124" s="14">
        <f>AD117+AD101+AD84</f>
        <v>0</v>
      </c>
      <c r="AE124" s="14">
        <f>AE117+AE101+AE84</f>
        <v>0</v>
      </c>
      <c r="AF124" s="14">
        <f>AF117+AF101+AF84</f>
        <v>0</v>
      </c>
      <c r="AG124" s="14">
        <f>AG117+AG101+AG84</f>
        <v>1353.44</v>
      </c>
      <c r="AH124" s="14">
        <f>AH117+AH101+AH84</f>
        <v>100</v>
      </c>
      <c r="AI124" s="14">
        <f>AI117+AI101+AI84</f>
        <v>0.3</v>
      </c>
      <c r="AJ124" s="14">
        <f>AJ117+AJ101+AJ84</f>
        <v>0</v>
      </c>
      <c r="AK124" s="14">
        <f>AK117+AK101+AK84</f>
        <v>0</v>
      </c>
      <c r="AL124" s="14">
        <f>AL117+AL101+AL84</f>
        <v>0</v>
      </c>
      <c r="AM124" s="14">
        <f>AM117+AM101+AM84</f>
        <v>0</v>
      </c>
      <c r="AN124" s="14">
        <f>AN117+AN101+AN84</f>
        <v>0</v>
      </c>
      <c r="AO124" s="14">
        <f>AO117+AO101+AO84</f>
        <v>0</v>
      </c>
      <c r="AP124" s="14">
        <f>AP117+AP101+AP84</f>
        <v>35.200000000000003</v>
      </c>
      <c r="AQ124" s="2">
        <v>0</v>
      </c>
      <c r="AR124" s="181"/>
      <c r="AS124" s="181"/>
      <c r="AT124" s="27"/>
      <c r="AU124" s="27"/>
      <c r="AV124" s="28"/>
    </row>
    <row r="125" spans="1:48">
      <c r="A125" s="164" t="s">
        <v>60</v>
      </c>
      <c r="B125" s="163"/>
      <c r="C125" s="165"/>
      <c r="D125" s="5" t="s">
        <v>43</v>
      </c>
      <c r="E125" s="2">
        <f>E126+E127+E128</f>
        <v>13471.6</v>
      </c>
      <c r="F125" s="2">
        <f>F126+F127+F128</f>
        <v>6925.3</v>
      </c>
      <c r="G125" s="2">
        <f>SUM(F125/E125*100)</f>
        <v>51.40666290566822</v>
      </c>
      <c r="H125" s="2">
        <f>H126+H127+H128</f>
        <v>0</v>
      </c>
      <c r="I125" s="2">
        <f>I126+I127+I128</f>
        <v>0</v>
      </c>
      <c r="J125" s="2">
        <v>0</v>
      </c>
      <c r="K125" s="2">
        <f>K126+K127+K128</f>
        <v>0</v>
      </c>
      <c r="L125" s="2">
        <f>L126+L127+L128</f>
        <v>0</v>
      </c>
      <c r="M125" s="2">
        <v>0</v>
      </c>
      <c r="N125" s="2">
        <f>N126+N127+N128</f>
        <v>0</v>
      </c>
      <c r="O125" s="2">
        <f>O126+O127+O128</f>
        <v>0</v>
      </c>
      <c r="P125" s="2">
        <v>0</v>
      </c>
      <c r="Q125" s="2">
        <f t="shared" ref="Q125:AO125" si="85">Q126+Q127+Q128</f>
        <v>15</v>
      </c>
      <c r="R125" s="2">
        <f t="shared" si="85"/>
        <v>15</v>
      </c>
      <c r="S125" s="2">
        <v>0</v>
      </c>
      <c r="T125" s="2">
        <f t="shared" si="85"/>
        <v>0</v>
      </c>
      <c r="U125" s="2">
        <f t="shared" si="85"/>
        <v>0</v>
      </c>
      <c r="V125" s="2">
        <v>0</v>
      </c>
      <c r="W125" s="2">
        <f t="shared" si="85"/>
        <v>0</v>
      </c>
      <c r="X125" s="2">
        <f t="shared" si="85"/>
        <v>0</v>
      </c>
      <c r="Y125" s="2">
        <v>0</v>
      </c>
      <c r="Z125" s="2">
        <f t="shared" si="85"/>
        <v>5604.4</v>
      </c>
      <c r="AA125" s="2">
        <f t="shared" si="85"/>
        <v>5604.4</v>
      </c>
      <c r="AB125" s="2">
        <v>0</v>
      </c>
      <c r="AC125" s="2">
        <f t="shared" si="85"/>
        <v>0</v>
      </c>
      <c r="AD125" s="2">
        <f t="shared" si="85"/>
        <v>0</v>
      </c>
      <c r="AE125" s="2">
        <v>0</v>
      </c>
      <c r="AF125" s="2">
        <f t="shared" si="85"/>
        <v>1372.1</v>
      </c>
      <c r="AG125" s="2">
        <f t="shared" si="85"/>
        <v>533.79999999999995</v>
      </c>
      <c r="AH125" s="2">
        <v>0</v>
      </c>
      <c r="AI125" s="2">
        <f t="shared" si="85"/>
        <v>0</v>
      </c>
      <c r="AJ125" s="2">
        <f t="shared" si="85"/>
        <v>737.1</v>
      </c>
      <c r="AK125" s="2">
        <v>0</v>
      </c>
      <c r="AL125" s="2">
        <f t="shared" si="85"/>
        <v>6480.1</v>
      </c>
      <c r="AM125" s="2">
        <f t="shared" si="85"/>
        <v>35</v>
      </c>
      <c r="AN125" s="2">
        <v>0</v>
      </c>
      <c r="AO125" s="2">
        <f t="shared" si="85"/>
        <v>0</v>
      </c>
      <c r="AP125" s="2">
        <f>SUM(AP113+AP107+AP86)</f>
        <v>483.9</v>
      </c>
      <c r="AQ125" s="2">
        <v>0</v>
      </c>
      <c r="AR125" s="160"/>
      <c r="AS125" s="160"/>
      <c r="AT125" s="27"/>
      <c r="AU125" s="27"/>
      <c r="AV125" s="28"/>
    </row>
    <row r="126" spans="1:48" ht="17.7" customHeight="1">
      <c r="A126" s="166"/>
      <c r="B126" s="167"/>
      <c r="C126" s="168"/>
      <c r="D126" s="5" t="s">
        <v>48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f>SUM(AP114+AP108+AP87)</f>
        <v>0</v>
      </c>
      <c r="AQ126" s="2">
        <v>0</v>
      </c>
      <c r="AR126" s="161"/>
      <c r="AS126" s="161"/>
      <c r="AT126" s="27"/>
      <c r="AU126" s="27"/>
      <c r="AV126" s="28"/>
    </row>
    <row r="127" spans="1:48">
      <c r="A127" s="166"/>
      <c r="B127" s="167"/>
      <c r="C127" s="168"/>
      <c r="D127" s="6" t="s">
        <v>41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161"/>
      <c r="AS127" s="161"/>
      <c r="AT127" s="27"/>
      <c r="AU127" s="27"/>
      <c r="AV127" s="28"/>
    </row>
    <row r="128" spans="1:48" s="37" customFormat="1">
      <c r="A128" s="166"/>
      <c r="B128" s="167"/>
      <c r="C128" s="168"/>
      <c r="D128" s="30" t="s">
        <v>32</v>
      </c>
      <c r="E128" s="31">
        <f>SUM(E17)</f>
        <v>13471.6</v>
      </c>
      <c r="F128" s="31">
        <f>SUM(F17)</f>
        <v>6925.3</v>
      </c>
      <c r="G128" s="31">
        <f>SUM(F128/E128*100)</f>
        <v>51.40666290566822</v>
      </c>
      <c r="H128" s="31">
        <f>SUM(H17)</f>
        <v>0</v>
      </c>
      <c r="I128" s="31">
        <f>SUM(I28)</f>
        <v>0</v>
      </c>
      <c r="J128" s="31">
        <v>0</v>
      </c>
      <c r="K128" s="31">
        <f>SUM(K17)</f>
        <v>0</v>
      </c>
      <c r="L128" s="31">
        <f>SUM(L28)</f>
        <v>0</v>
      </c>
      <c r="M128" s="31">
        <v>0</v>
      </c>
      <c r="N128" s="31">
        <f>SUM(N17)</f>
        <v>0</v>
      </c>
      <c r="O128" s="31">
        <f>SUM(O28)</f>
        <v>0</v>
      </c>
      <c r="P128" s="31">
        <v>0</v>
      </c>
      <c r="Q128" s="31">
        <f>SUM(Q17)</f>
        <v>15</v>
      </c>
      <c r="R128" s="31">
        <f>SUM(R28)</f>
        <v>15</v>
      </c>
      <c r="S128" s="31">
        <v>0</v>
      </c>
      <c r="T128" s="31">
        <f>SUM(T17)</f>
        <v>0</v>
      </c>
      <c r="U128" s="31">
        <f>SUM(U28)</f>
        <v>0</v>
      </c>
      <c r="V128" s="31">
        <v>0</v>
      </c>
      <c r="W128" s="31">
        <f>SUM(W17)</f>
        <v>0</v>
      </c>
      <c r="X128" s="31">
        <f>SUM(X28)</f>
        <v>0</v>
      </c>
      <c r="Y128" s="31">
        <v>0</v>
      </c>
      <c r="Z128" s="31">
        <f>SUM(Z17)</f>
        <v>5604.4</v>
      </c>
      <c r="AA128" s="31">
        <f>SUM(AA28)</f>
        <v>5604.4</v>
      </c>
      <c r="AB128" s="31">
        <v>0</v>
      </c>
      <c r="AC128" s="31">
        <f>SUM(AC17)</f>
        <v>0</v>
      </c>
      <c r="AD128" s="31">
        <f>SUM(AD28)</f>
        <v>0</v>
      </c>
      <c r="AE128" s="31">
        <v>0</v>
      </c>
      <c r="AF128" s="31">
        <f>SUM(AF17)</f>
        <v>1372.1</v>
      </c>
      <c r="AG128" s="31">
        <f>SUM(AG28)</f>
        <v>533.79999999999995</v>
      </c>
      <c r="AH128" s="31">
        <v>0</v>
      </c>
      <c r="AI128" s="31">
        <f>SUM(AI17)</f>
        <v>0</v>
      </c>
      <c r="AJ128" s="31">
        <f>SUM(AJ28)</f>
        <v>737.1</v>
      </c>
      <c r="AK128" s="31">
        <v>0</v>
      </c>
      <c r="AL128" s="31">
        <f>SUM(AL17)</f>
        <v>6480.1</v>
      </c>
      <c r="AM128" s="31">
        <f>SUM(AM28)</f>
        <v>35</v>
      </c>
      <c r="AN128" s="31">
        <v>0</v>
      </c>
      <c r="AO128" s="31">
        <f>SUM(AO17)</f>
        <v>0</v>
      </c>
      <c r="AP128" s="31">
        <f>SUM(AP116+AP110+AP89)</f>
        <v>483.9</v>
      </c>
      <c r="AQ128" s="31">
        <v>0</v>
      </c>
      <c r="AR128" s="161"/>
      <c r="AS128" s="161"/>
      <c r="AT128" s="87"/>
      <c r="AU128" s="87"/>
      <c r="AV128" s="88"/>
    </row>
    <row r="129" spans="1:48" ht="38.049999999999997" customHeight="1">
      <c r="A129" s="166"/>
      <c r="B129" s="167"/>
      <c r="C129" s="168"/>
      <c r="D129" s="2" t="s">
        <v>78</v>
      </c>
      <c r="E129" s="40">
        <f>H129+K129+N129+Q129+T129+W129+Z129+AC129+AF129+AI129+AL129+AO129</f>
        <v>1554.7</v>
      </c>
      <c r="F129" s="40">
        <f>I129+L129+O129+R129+U129+X129+AA129+AD129+AG129+AJ129+AM129+AP129</f>
        <v>1554.7</v>
      </c>
      <c r="G129" s="2">
        <f>SUM(F129/E129*100)</f>
        <v>100</v>
      </c>
      <c r="H129" s="14">
        <f>H19</f>
        <v>1359.9</v>
      </c>
      <c r="I129" s="14">
        <f t="shared" ref="I129:AQ129" si="86">I19</f>
        <v>1359.5</v>
      </c>
      <c r="J129" s="14">
        <f t="shared" si="86"/>
        <v>99.970586072505327</v>
      </c>
      <c r="K129" s="14">
        <f t="shared" si="86"/>
        <v>0</v>
      </c>
      <c r="L129" s="14">
        <f t="shared" si="86"/>
        <v>0</v>
      </c>
      <c r="M129" s="14">
        <f t="shared" si="86"/>
        <v>0</v>
      </c>
      <c r="N129" s="14">
        <f t="shared" si="86"/>
        <v>159.6</v>
      </c>
      <c r="O129" s="14">
        <f t="shared" si="86"/>
        <v>0</v>
      </c>
      <c r="P129" s="14">
        <f t="shared" si="86"/>
        <v>0</v>
      </c>
      <c r="Q129" s="14">
        <f t="shared" si="86"/>
        <v>0</v>
      </c>
      <c r="R129" s="14">
        <f t="shared" si="86"/>
        <v>0</v>
      </c>
      <c r="S129" s="14">
        <f t="shared" si="86"/>
        <v>0</v>
      </c>
      <c r="T129" s="14">
        <f t="shared" si="86"/>
        <v>0</v>
      </c>
      <c r="U129" s="14">
        <f t="shared" si="86"/>
        <v>160</v>
      </c>
      <c r="V129" s="14">
        <f t="shared" si="86"/>
        <v>100</v>
      </c>
      <c r="W129" s="14">
        <f t="shared" si="86"/>
        <v>35.199999999999989</v>
      </c>
      <c r="X129" s="14">
        <f t="shared" si="86"/>
        <v>0</v>
      </c>
      <c r="Y129" s="14">
        <f t="shared" si="86"/>
        <v>0</v>
      </c>
      <c r="Z129" s="14">
        <f t="shared" si="86"/>
        <v>0</v>
      </c>
      <c r="AA129" s="14">
        <f t="shared" si="86"/>
        <v>0</v>
      </c>
      <c r="AB129" s="14">
        <f t="shared" si="86"/>
        <v>0</v>
      </c>
      <c r="AC129" s="14">
        <f t="shared" si="86"/>
        <v>0</v>
      </c>
      <c r="AD129" s="14">
        <f t="shared" si="86"/>
        <v>0</v>
      </c>
      <c r="AE129" s="14">
        <f t="shared" si="86"/>
        <v>0</v>
      </c>
      <c r="AF129" s="14">
        <f t="shared" si="86"/>
        <v>0</v>
      </c>
      <c r="AG129" s="14">
        <f t="shared" si="86"/>
        <v>0</v>
      </c>
      <c r="AH129" s="14">
        <f t="shared" si="86"/>
        <v>0</v>
      </c>
      <c r="AI129" s="14">
        <f t="shared" si="86"/>
        <v>0</v>
      </c>
      <c r="AJ129" s="14">
        <f t="shared" si="86"/>
        <v>0</v>
      </c>
      <c r="AK129" s="14">
        <f t="shared" si="86"/>
        <v>0</v>
      </c>
      <c r="AL129" s="14">
        <f t="shared" si="86"/>
        <v>0</v>
      </c>
      <c r="AM129" s="14">
        <f t="shared" si="86"/>
        <v>0</v>
      </c>
      <c r="AN129" s="14">
        <f t="shared" si="86"/>
        <v>0</v>
      </c>
      <c r="AO129" s="14">
        <f t="shared" si="86"/>
        <v>0</v>
      </c>
      <c r="AP129" s="14">
        <f t="shared" si="86"/>
        <v>35.200000000000003</v>
      </c>
      <c r="AQ129" s="14">
        <f t="shared" si="86"/>
        <v>0</v>
      </c>
      <c r="AR129" s="161"/>
      <c r="AS129" s="161"/>
      <c r="AT129" s="27"/>
      <c r="AU129" s="27"/>
      <c r="AV129" s="28"/>
    </row>
    <row r="130" spans="1:48" ht="23.1">
      <c r="A130" s="166"/>
      <c r="B130" s="167"/>
      <c r="C130" s="168"/>
      <c r="D130" s="11" t="s">
        <v>49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161"/>
      <c r="AS130" s="161"/>
      <c r="AT130" s="27"/>
      <c r="AU130" s="27"/>
      <c r="AV130" s="28"/>
    </row>
    <row r="131" spans="1:48">
      <c r="A131" s="159" t="s">
        <v>61</v>
      </c>
      <c r="B131" s="159"/>
      <c r="C131" s="159"/>
      <c r="D131" s="148" t="s">
        <v>43</v>
      </c>
      <c r="E131" s="2">
        <f>E132+E133+E134</f>
        <v>60028.784</v>
      </c>
      <c r="F131" s="2">
        <f>F132+F133+F134</f>
        <v>47148.018879999996</v>
      </c>
      <c r="G131" s="2">
        <f>SUM(F131/E131*100)</f>
        <v>78.542352082294386</v>
      </c>
      <c r="H131" s="2">
        <f>H132+H133+H134</f>
        <v>1060.5840000000001</v>
      </c>
      <c r="I131" s="2">
        <f>I132+I133+I134</f>
        <v>1059.4850000000001</v>
      </c>
      <c r="J131" s="2">
        <f>SUM(I131/H131*100)</f>
        <v>99.896377844659185</v>
      </c>
      <c r="K131" s="2">
        <f>K132+K133+K134</f>
        <v>919.75</v>
      </c>
      <c r="L131" s="2">
        <f>L132+L133+L134</f>
        <v>1038.6610000000001</v>
      </c>
      <c r="M131" s="2">
        <f>SUM(L131/K131*100)</f>
        <v>112.92862190812723</v>
      </c>
      <c r="N131" s="2">
        <f>N132+N133+N134</f>
        <v>1093.0500000000002</v>
      </c>
      <c r="O131" s="2">
        <f>O132+O133+O134</f>
        <v>1169.3030000000001</v>
      </c>
      <c r="P131" s="2">
        <f>SUM(O131/N131*100)</f>
        <v>106.97616760440967</v>
      </c>
      <c r="Q131" s="2">
        <f t="shared" ref="Q131:AP131" si="87">Q132+Q133+Q134</f>
        <v>1264</v>
      </c>
      <c r="R131" s="2">
        <f t="shared" si="87"/>
        <v>1168.8600000000001</v>
      </c>
      <c r="S131" s="2">
        <f>SUM(R131/Q131*100)</f>
        <v>92.473101265822805</v>
      </c>
      <c r="T131" s="2">
        <f t="shared" si="87"/>
        <v>1411.6000000000001</v>
      </c>
      <c r="U131" s="2">
        <f t="shared" si="87"/>
        <v>1361.559</v>
      </c>
      <c r="V131" s="2">
        <f>SUM(U131/T131*100)</f>
        <v>96.4550155851516</v>
      </c>
      <c r="W131" s="2">
        <f t="shared" si="87"/>
        <v>2033.2</v>
      </c>
      <c r="X131" s="2">
        <f t="shared" si="87"/>
        <v>2171.9899999999998</v>
      </c>
      <c r="Y131" s="2">
        <f>SUM(X131/W131*100)</f>
        <v>106.82618532362778</v>
      </c>
      <c r="Z131" s="2">
        <f t="shared" si="87"/>
        <v>2636.5</v>
      </c>
      <c r="AA131" s="2">
        <f t="shared" si="87"/>
        <v>2629.4529999999995</v>
      </c>
      <c r="AB131" s="2">
        <f>AA131/Z131*100</f>
        <v>99.732713825146959</v>
      </c>
      <c r="AC131" s="2">
        <f t="shared" si="87"/>
        <v>19882.7</v>
      </c>
      <c r="AD131" s="2">
        <f t="shared" si="87"/>
        <v>19035.682999999997</v>
      </c>
      <c r="AE131" s="2">
        <f>AD131/AC131*100</f>
        <v>95.73992968761786</v>
      </c>
      <c r="AF131" s="2">
        <f t="shared" si="87"/>
        <v>2488.4</v>
      </c>
      <c r="AG131" s="2">
        <f t="shared" si="87"/>
        <v>2335.7669999999998</v>
      </c>
      <c r="AH131" s="2">
        <f>AG131/AF131*100</f>
        <v>93.866219257354118</v>
      </c>
      <c r="AI131" s="2">
        <f t="shared" si="87"/>
        <v>2248.3000000000002</v>
      </c>
      <c r="AJ131" s="2">
        <f t="shared" si="87"/>
        <v>2699.5944799999997</v>
      </c>
      <c r="AK131" s="2">
        <f>AJ131/AI131*100</f>
        <v>120.07269848329847</v>
      </c>
      <c r="AL131" s="2">
        <f t="shared" si="87"/>
        <v>1586</v>
      </c>
      <c r="AM131" s="2">
        <f t="shared" si="87"/>
        <v>1692.2234000000001</v>
      </c>
      <c r="AN131" s="2">
        <f>AM131/AL131*100</f>
        <v>106.69756620428753</v>
      </c>
      <c r="AO131" s="2">
        <f t="shared" si="87"/>
        <v>23404.7</v>
      </c>
      <c r="AP131" s="2">
        <f t="shared" si="87"/>
        <v>10301.5</v>
      </c>
      <c r="AQ131" s="2">
        <f>AP131/AO131*100</f>
        <v>44.01466372138929</v>
      </c>
      <c r="AR131" s="160"/>
      <c r="AS131" s="160"/>
      <c r="AT131" s="27"/>
      <c r="AU131" s="27"/>
      <c r="AV131" s="28"/>
    </row>
    <row r="132" spans="1:48" ht="15.65" customHeight="1">
      <c r="A132" s="159"/>
      <c r="B132" s="159"/>
      <c r="C132" s="159"/>
      <c r="D132" s="148" t="s">
        <v>48</v>
      </c>
      <c r="E132" s="2">
        <f>E120</f>
        <v>0</v>
      </c>
      <c r="F132" s="2">
        <f>F120</f>
        <v>0</v>
      </c>
      <c r="G132" s="2">
        <v>0</v>
      </c>
      <c r="H132" s="2">
        <f>H120</f>
        <v>0</v>
      </c>
      <c r="I132" s="2">
        <f>I120</f>
        <v>0</v>
      </c>
      <c r="J132" s="2">
        <v>0</v>
      </c>
      <c r="K132" s="2">
        <f>K120</f>
        <v>0</v>
      </c>
      <c r="L132" s="2">
        <f>L120</f>
        <v>0</v>
      </c>
      <c r="M132" s="2">
        <v>0</v>
      </c>
      <c r="N132" s="2">
        <f>N120</f>
        <v>0</v>
      </c>
      <c r="O132" s="2">
        <f>O120</f>
        <v>0</v>
      </c>
      <c r="P132" s="2">
        <v>0</v>
      </c>
      <c r="Q132" s="2">
        <f>Q120</f>
        <v>0</v>
      </c>
      <c r="R132" s="2">
        <f>R120</f>
        <v>0</v>
      </c>
      <c r="S132" s="2">
        <v>0</v>
      </c>
      <c r="T132" s="2">
        <f>T120</f>
        <v>0</v>
      </c>
      <c r="U132" s="2">
        <f>U120</f>
        <v>0</v>
      </c>
      <c r="V132" s="2">
        <v>0</v>
      </c>
      <c r="W132" s="2">
        <f>W120</f>
        <v>0</v>
      </c>
      <c r="X132" s="2">
        <f>X120</f>
        <v>0</v>
      </c>
      <c r="Y132" s="2">
        <v>0</v>
      </c>
      <c r="Z132" s="2">
        <f>Z120</f>
        <v>0</v>
      </c>
      <c r="AA132" s="2">
        <f>AA120</f>
        <v>0</v>
      </c>
      <c r="AB132" s="2">
        <v>0</v>
      </c>
      <c r="AC132" s="2">
        <f>AC120</f>
        <v>0</v>
      </c>
      <c r="AD132" s="2">
        <f>AD120</f>
        <v>0</v>
      </c>
      <c r="AE132" s="2">
        <v>0</v>
      </c>
      <c r="AF132" s="2">
        <f>AF120</f>
        <v>0</v>
      </c>
      <c r="AG132" s="2">
        <f>AG120</f>
        <v>0</v>
      </c>
      <c r="AH132" s="2">
        <v>0</v>
      </c>
      <c r="AI132" s="2">
        <f>AI120</f>
        <v>0</v>
      </c>
      <c r="AJ132" s="2">
        <f>AJ120</f>
        <v>0</v>
      </c>
      <c r="AK132" s="2">
        <v>0</v>
      </c>
      <c r="AL132" s="2">
        <f>AL120</f>
        <v>0</v>
      </c>
      <c r="AM132" s="2">
        <f>AM120</f>
        <v>0</v>
      </c>
      <c r="AN132" s="2">
        <v>0</v>
      </c>
      <c r="AO132" s="2">
        <f>AO120</f>
        <v>0</v>
      </c>
      <c r="AP132" s="2">
        <v>0</v>
      </c>
      <c r="AQ132" s="2">
        <v>0</v>
      </c>
      <c r="AR132" s="161"/>
      <c r="AS132" s="161"/>
      <c r="AT132" s="27"/>
      <c r="AU132" s="27"/>
      <c r="AV132" s="28"/>
    </row>
    <row r="133" spans="1:48">
      <c r="A133" s="159"/>
      <c r="B133" s="159"/>
      <c r="C133" s="159"/>
      <c r="D133" s="2" t="s">
        <v>41</v>
      </c>
      <c r="E133" s="2">
        <f>E121</f>
        <v>9161.1</v>
      </c>
      <c r="F133" s="2">
        <f>F121</f>
        <v>9161.1</v>
      </c>
      <c r="G133" s="31">
        <f>SUM(F133/E133*100)</f>
        <v>100</v>
      </c>
      <c r="H133" s="2">
        <f>H121</f>
        <v>0</v>
      </c>
      <c r="I133" s="2">
        <f>I121</f>
        <v>0</v>
      </c>
      <c r="J133" s="2">
        <v>0</v>
      </c>
      <c r="K133" s="2">
        <f>K121</f>
        <v>0</v>
      </c>
      <c r="L133" s="2">
        <f>L121</f>
        <v>0</v>
      </c>
      <c r="M133" s="2">
        <v>0</v>
      </c>
      <c r="N133" s="2">
        <f>N121</f>
        <v>0</v>
      </c>
      <c r="O133" s="2">
        <f>O121</f>
        <v>0</v>
      </c>
      <c r="P133" s="2">
        <v>0</v>
      </c>
      <c r="Q133" s="2">
        <f>Q121</f>
        <v>0</v>
      </c>
      <c r="R133" s="2">
        <f>R121</f>
        <v>0</v>
      </c>
      <c r="S133" s="2">
        <v>0</v>
      </c>
      <c r="T133" s="2">
        <f>T121</f>
        <v>0</v>
      </c>
      <c r="U133" s="2">
        <f>U121</f>
        <v>0</v>
      </c>
      <c r="V133" s="2">
        <v>0</v>
      </c>
      <c r="W133" s="2">
        <f>W121</f>
        <v>0</v>
      </c>
      <c r="X133" s="2">
        <f>X121</f>
        <v>0</v>
      </c>
      <c r="Y133" s="2">
        <v>0</v>
      </c>
      <c r="Z133" s="2">
        <f>Z121</f>
        <v>0</v>
      </c>
      <c r="AA133" s="2">
        <f>AA121</f>
        <v>0</v>
      </c>
      <c r="AB133" s="2">
        <v>0</v>
      </c>
      <c r="AC133" s="2">
        <f>AC121</f>
        <v>0</v>
      </c>
      <c r="AD133" s="2">
        <f>AD121</f>
        <v>0</v>
      </c>
      <c r="AE133" s="2">
        <v>0</v>
      </c>
      <c r="AF133" s="2">
        <f>AF121</f>
        <v>0</v>
      </c>
      <c r="AG133" s="2">
        <f>AG121</f>
        <v>0</v>
      </c>
      <c r="AH133" s="2">
        <v>0</v>
      </c>
      <c r="AI133" s="2">
        <f>AI121</f>
        <v>0</v>
      </c>
      <c r="AJ133" s="2">
        <f>AJ121</f>
        <v>0</v>
      </c>
      <c r="AK133" s="2">
        <v>0</v>
      </c>
      <c r="AL133" s="2">
        <f>AL121</f>
        <v>0</v>
      </c>
      <c r="AM133" s="2">
        <f>AM121</f>
        <v>0</v>
      </c>
      <c r="AN133" s="2">
        <v>0</v>
      </c>
      <c r="AO133" s="2">
        <f>AO121</f>
        <v>9161.1</v>
      </c>
      <c r="AP133" s="2">
        <f>AP121</f>
        <v>9161.1</v>
      </c>
      <c r="AQ133" s="2">
        <f>AP133/AO133*100</f>
        <v>100</v>
      </c>
      <c r="AR133" s="161"/>
      <c r="AS133" s="161"/>
      <c r="AT133" s="27"/>
      <c r="AU133" s="27"/>
      <c r="AV133" s="28"/>
    </row>
    <row r="134" spans="1:48" s="37" customFormat="1">
      <c r="A134" s="159"/>
      <c r="B134" s="159"/>
      <c r="C134" s="159"/>
      <c r="D134" s="31" t="s">
        <v>32</v>
      </c>
      <c r="E134" s="31">
        <f>E122-E128</f>
        <v>50867.684000000001</v>
      </c>
      <c r="F134" s="31">
        <f>F122-F128</f>
        <v>37986.918879999997</v>
      </c>
      <c r="G134" s="31">
        <f>SUM(F134/E134*100)</f>
        <v>74.677901356782812</v>
      </c>
      <c r="H134" s="31">
        <f>H122-H128</f>
        <v>1060.5840000000001</v>
      </c>
      <c r="I134" s="31">
        <f t="shared" ref="I134:AP134" si="88">I122-I128</f>
        <v>1059.4850000000001</v>
      </c>
      <c r="J134" s="31">
        <f>SUM(I134/H134*100)</f>
        <v>99.896377844659185</v>
      </c>
      <c r="K134" s="31">
        <f t="shared" si="88"/>
        <v>919.75</v>
      </c>
      <c r="L134" s="31">
        <f t="shared" si="88"/>
        <v>1038.6610000000001</v>
      </c>
      <c r="M134" s="31">
        <f>SUM(L134/K134*100)</f>
        <v>112.92862190812723</v>
      </c>
      <c r="N134" s="31">
        <f t="shared" si="88"/>
        <v>1093.0500000000002</v>
      </c>
      <c r="O134" s="31">
        <f t="shared" si="88"/>
        <v>1169.3030000000001</v>
      </c>
      <c r="P134" s="31">
        <f>SUM(O134/N134*100)</f>
        <v>106.97616760440967</v>
      </c>
      <c r="Q134" s="31">
        <f t="shared" si="88"/>
        <v>1264</v>
      </c>
      <c r="R134" s="31">
        <f t="shared" si="88"/>
        <v>1168.8600000000001</v>
      </c>
      <c r="S134" s="31">
        <f>SUM(R134/Q134*100)</f>
        <v>92.473101265822805</v>
      </c>
      <c r="T134" s="31">
        <f t="shared" si="88"/>
        <v>1411.6000000000001</v>
      </c>
      <c r="U134" s="31">
        <f t="shared" si="88"/>
        <v>1361.559</v>
      </c>
      <c r="V134" s="31">
        <f>SUM(U134/T134*100)</f>
        <v>96.4550155851516</v>
      </c>
      <c r="W134" s="31">
        <f t="shared" si="88"/>
        <v>2033.2</v>
      </c>
      <c r="X134" s="31">
        <f t="shared" si="88"/>
        <v>2171.9899999999998</v>
      </c>
      <c r="Y134" s="31">
        <f>SUM(X134/W134*100)</f>
        <v>106.82618532362778</v>
      </c>
      <c r="Z134" s="31">
        <f t="shared" si="88"/>
        <v>2636.5</v>
      </c>
      <c r="AA134" s="31">
        <f t="shared" si="88"/>
        <v>2629.4529999999995</v>
      </c>
      <c r="AB134" s="31">
        <f>AA134/Z134*100</f>
        <v>99.732713825146959</v>
      </c>
      <c r="AC134" s="31">
        <f t="shared" si="88"/>
        <v>19882.7</v>
      </c>
      <c r="AD134" s="31">
        <f t="shared" si="88"/>
        <v>19035.682999999997</v>
      </c>
      <c r="AE134" s="31">
        <f>AD134/AC134*100</f>
        <v>95.73992968761786</v>
      </c>
      <c r="AF134" s="31">
        <f t="shared" si="88"/>
        <v>2488.4</v>
      </c>
      <c r="AG134" s="31">
        <f t="shared" si="88"/>
        <v>2335.7669999999998</v>
      </c>
      <c r="AH134" s="31">
        <f>AG134/AF134*100</f>
        <v>93.866219257354118</v>
      </c>
      <c r="AI134" s="31">
        <f t="shared" si="88"/>
        <v>2248.3000000000002</v>
      </c>
      <c r="AJ134" s="31">
        <f t="shared" si="88"/>
        <v>2699.5944799999997</v>
      </c>
      <c r="AK134" s="31">
        <f>AJ134/AI134*100</f>
        <v>120.07269848329847</v>
      </c>
      <c r="AL134" s="31">
        <f t="shared" si="88"/>
        <v>1586</v>
      </c>
      <c r="AM134" s="31">
        <f t="shared" si="88"/>
        <v>1692.2234000000001</v>
      </c>
      <c r="AN134" s="31">
        <f>AM134/AL134*100</f>
        <v>106.69756620428753</v>
      </c>
      <c r="AO134" s="31">
        <f t="shared" si="88"/>
        <v>14243.6</v>
      </c>
      <c r="AP134" s="31">
        <f t="shared" si="88"/>
        <v>1140.4000000000001</v>
      </c>
      <c r="AQ134" s="31">
        <f>AP134/AO134*100</f>
        <v>8.0064028756774963</v>
      </c>
      <c r="AR134" s="161"/>
      <c r="AS134" s="161"/>
      <c r="AT134" s="87"/>
      <c r="AU134" s="87"/>
      <c r="AV134" s="88"/>
    </row>
    <row r="135" spans="1:48" ht="38.049999999999997" customHeight="1">
      <c r="A135" s="159"/>
      <c r="B135" s="159"/>
      <c r="C135" s="159"/>
      <c r="D135" s="2" t="s">
        <v>78</v>
      </c>
      <c r="E135" s="2">
        <f>H135+K135+N135+Q135+T135+W135+Z135+AC135+AF135+AI135+AL135+AO135</f>
        <v>2426.5</v>
      </c>
      <c r="F135" s="2">
        <f>I135+L135+O135+R135+U135+X135+AA135+AD135+AG135+AJ135+AM135+AP135</f>
        <v>2426.4499999999998</v>
      </c>
      <c r="G135" s="2">
        <f>SUM(F135/E135*100)</f>
        <v>99.997939418916133</v>
      </c>
      <c r="H135" s="14">
        <f>H124-H129</f>
        <v>762.29999999999973</v>
      </c>
      <c r="I135" s="14">
        <f>I124-I129</f>
        <v>762.31</v>
      </c>
      <c r="J135" s="2">
        <f>SUM(I135/H135*100)</f>
        <v>100.00131181949368</v>
      </c>
      <c r="K135" s="14">
        <f>K124-K129</f>
        <v>171.3</v>
      </c>
      <c r="L135" s="14">
        <f>L124-L129</f>
        <v>171.3</v>
      </c>
      <c r="M135" s="2">
        <f>SUM(L135/K135*100)</f>
        <v>100</v>
      </c>
      <c r="N135" s="14">
        <f>N124-N129</f>
        <v>139.50000000000003</v>
      </c>
      <c r="O135" s="14">
        <f>O124-O129</f>
        <v>139.4</v>
      </c>
      <c r="P135" s="2">
        <f>SUM(O135/N135*100)</f>
        <v>99.928315412186365</v>
      </c>
      <c r="Q135" s="14">
        <f t="shared" ref="Q135:AN135" si="89">Q124-Q129</f>
        <v>0</v>
      </c>
      <c r="R135" s="14">
        <f t="shared" si="89"/>
        <v>0</v>
      </c>
      <c r="S135" s="14">
        <f t="shared" si="89"/>
        <v>0</v>
      </c>
      <c r="T135" s="14">
        <f t="shared" si="89"/>
        <v>0</v>
      </c>
      <c r="U135" s="14">
        <f t="shared" si="89"/>
        <v>0</v>
      </c>
      <c r="V135" s="14">
        <f t="shared" si="89"/>
        <v>-100</v>
      </c>
      <c r="W135" s="14">
        <f t="shared" si="89"/>
        <v>1353.4</v>
      </c>
      <c r="X135" s="14">
        <f t="shared" si="89"/>
        <v>0</v>
      </c>
      <c r="Y135" s="14">
        <f t="shared" si="89"/>
        <v>0</v>
      </c>
      <c r="Z135" s="14">
        <f t="shared" si="89"/>
        <v>0</v>
      </c>
      <c r="AA135" s="14">
        <f t="shared" si="89"/>
        <v>0</v>
      </c>
      <c r="AB135" s="14">
        <f t="shared" si="89"/>
        <v>0</v>
      </c>
      <c r="AC135" s="14">
        <f t="shared" si="89"/>
        <v>0</v>
      </c>
      <c r="AD135" s="14">
        <f t="shared" si="89"/>
        <v>0</v>
      </c>
      <c r="AE135" s="14">
        <f t="shared" si="89"/>
        <v>0</v>
      </c>
      <c r="AF135" s="14">
        <f t="shared" si="89"/>
        <v>0</v>
      </c>
      <c r="AG135" s="14">
        <f t="shared" si="89"/>
        <v>1353.44</v>
      </c>
      <c r="AH135" s="14">
        <f t="shared" si="89"/>
        <v>100</v>
      </c>
      <c r="AI135" s="14">
        <v>0</v>
      </c>
      <c r="AJ135" s="14">
        <f t="shared" si="89"/>
        <v>0</v>
      </c>
      <c r="AK135" s="14">
        <f t="shared" si="89"/>
        <v>0</v>
      </c>
      <c r="AL135" s="14">
        <f t="shared" si="89"/>
        <v>0</v>
      </c>
      <c r="AM135" s="14">
        <f t="shared" si="89"/>
        <v>0</v>
      </c>
      <c r="AN135" s="14">
        <f t="shared" si="89"/>
        <v>0</v>
      </c>
      <c r="AO135" s="14">
        <f>AO124-AO129</f>
        <v>0</v>
      </c>
      <c r="AP135" s="14">
        <f>AP124-AP129</f>
        <v>0</v>
      </c>
      <c r="AQ135" s="2">
        <v>0</v>
      </c>
      <c r="AR135" s="161"/>
      <c r="AS135" s="161"/>
      <c r="AT135" s="27"/>
      <c r="AU135" s="27"/>
      <c r="AV135" s="28"/>
    </row>
    <row r="136" spans="1:48" ht="23.1">
      <c r="A136" s="159"/>
      <c r="B136" s="159"/>
      <c r="C136" s="159"/>
      <c r="D136" s="2" t="s">
        <v>49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f t="shared" ref="Q136:AO136" si="90">Q124</f>
        <v>0</v>
      </c>
      <c r="R136" s="2">
        <f t="shared" si="90"/>
        <v>0</v>
      </c>
      <c r="S136" s="2">
        <v>0</v>
      </c>
      <c r="T136" s="2">
        <v>0</v>
      </c>
      <c r="U136" s="2">
        <f t="shared" si="90"/>
        <v>160</v>
      </c>
      <c r="V136" s="2">
        <v>0</v>
      </c>
      <c r="W136" s="2">
        <f t="shared" si="90"/>
        <v>1388.6000000000001</v>
      </c>
      <c r="X136" s="2">
        <f t="shared" si="90"/>
        <v>0</v>
      </c>
      <c r="Y136" s="2">
        <v>0</v>
      </c>
      <c r="Z136" s="2">
        <f t="shared" si="90"/>
        <v>0</v>
      </c>
      <c r="AA136" s="2">
        <f t="shared" si="90"/>
        <v>0</v>
      </c>
      <c r="AB136" s="2">
        <v>0</v>
      </c>
      <c r="AC136" s="2">
        <f t="shared" si="90"/>
        <v>0</v>
      </c>
      <c r="AD136" s="2">
        <f t="shared" si="90"/>
        <v>0</v>
      </c>
      <c r="AE136" s="2">
        <v>0</v>
      </c>
      <c r="AF136" s="2">
        <f t="shared" si="90"/>
        <v>0</v>
      </c>
      <c r="AG136" s="2">
        <f t="shared" si="90"/>
        <v>1353.44</v>
      </c>
      <c r="AH136" s="2">
        <v>0</v>
      </c>
      <c r="AI136" s="2">
        <v>0</v>
      </c>
      <c r="AJ136" s="2">
        <f t="shared" si="90"/>
        <v>0</v>
      </c>
      <c r="AK136" s="2">
        <v>0</v>
      </c>
      <c r="AL136" s="2">
        <f t="shared" si="90"/>
        <v>0</v>
      </c>
      <c r="AM136" s="2">
        <f t="shared" si="90"/>
        <v>0</v>
      </c>
      <c r="AN136" s="2">
        <v>0</v>
      </c>
      <c r="AO136" s="2">
        <f t="shared" si="90"/>
        <v>0</v>
      </c>
      <c r="AP136" s="2">
        <v>0</v>
      </c>
      <c r="AQ136" s="2">
        <v>0</v>
      </c>
      <c r="AR136" s="169"/>
      <c r="AS136" s="161"/>
      <c r="AT136" s="27"/>
      <c r="AU136" s="27"/>
      <c r="AV136" s="28"/>
    </row>
    <row r="137" spans="1:48" ht="14.3">
      <c r="A137" s="163" t="s">
        <v>4</v>
      </c>
      <c r="B137" s="163"/>
      <c r="C137" s="163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96"/>
      <c r="AS137" s="96"/>
      <c r="AT137" s="27"/>
      <c r="AU137" s="27"/>
      <c r="AV137" s="28"/>
    </row>
    <row r="138" spans="1:48">
      <c r="A138" s="159" t="s">
        <v>62</v>
      </c>
      <c r="B138" s="159"/>
      <c r="C138" s="159"/>
      <c r="D138" s="148" t="s">
        <v>43</v>
      </c>
      <c r="E138" s="2">
        <f>E139+E140+E141</f>
        <v>17171.600000000002</v>
      </c>
      <c r="F138" s="2">
        <f>F139+F140+F141</f>
        <v>12876.242</v>
      </c>
      <c r="G138" s="2">
        <f>F138/E138*100</f>
        <v>74.985685667031603</v>
      </c>
      <c r="H138" s="2">
        <f>H139+H140+H141</f>
        <v>1046</v>
      </c>
      <c r="I138" s="2">
        <f>I139+I140+I141</f>
        <v>1044.9010000000001</v>
      </c>
      <c r="J138" s="2">
        <f>I138/H138*100</f>
        <v>99.89493307839389</v>
      </c>
      <c r="K138" s="2">
        <f>K139+K140+K141</f>
        <v>660.2</v>
      </c>
      <c r="L138" s="2">
        <f>L139+L140+L141</f>
        <v>826.07299999999998</v>
      </c>
      <c r="M138" s="2">
        <f>L138/K138*100</f>
        <v>125.12465919418356</v>
      </c>
      <c r="N138" s="2">
        <f>N139+N140+N141</f>
        <v>823.7</v>
      </c>
      <c r="O138" s="2">
        <f>O139+O140+O141</f>
        <v>963.10300000000007</v>
      </c>
      <c r="P138" s="2">
        <f>O138/N138*100</f>
        <v>116.92400145684107</v>
      </c>
      <c r="Q138" s="2">
        <f t="shared" ref="Q138:AO138" si="91">Q139+Q140+Q141</f>
        <v>1008.3</v>
      </c>
      <c r="R138" s="2">
        <f t="shared" si="91"/>
        <v>968.28899999999999</v>
      </c>
      <c r="S138" s="2">
        <f>R138/Q138*100</f>
        <v>96.031835763165731</v>
      </c>
      <c r="T138" s="2">
        <f t="shared" si="91"/>
        <v>1213.7</v>
      </c>
      <c r="U138" s="2">
        <f t="shared" si="91"/>
        <v>1211.9380000000001</v>
      </c>
      <c r="V138" s="2">
        <f>U138/T138*100</f>
        <v>99.854824091620671</v>
      </c>
      <c r="W138" s="2">
        <f t="shared" si="91"/>
        <v>1840</v>
      </c>
      <c r="X138" s="2">
        <f t="shared" si="91"/>
        <v>1820.79</v>
      </c>
      <c r="Y138" s="2">
        <f>X138/W138*100</f>
        <v>98.955978260869557</v>
      </c>
      <c r="Z138" s="2">
        <f t="shared" si="91"/>
        <v>2022.1</v>
      </c>
      <c r="AA138" s="2">
        <f t="shared" si="91"/>
        <v>2016.4480000000001</v>
      </c>
      <c r="AB138" s="2">
        <f t="shared" si="91"/>
        <v>99.720488600959413</v>
      </c>
      <c r="AC138" s="2">
        <f t="shared" si="91"/>
        <v>2049.3000000000002</v>
      </c>
      <c r="AD138" s="2">
        <f t="shared" si="91"/>
        <v>2051.7799999999997</v>
      </c>
      <c r="AE138" s="2">
        <f t="shared" si="91"/>
        <v>100.12101693261111</v>
      </c>
      <c r="AF138" s="2">
        <f t="shared" si="91"/>
        <v>2153.1</v>
      </c>
      <c r="AG138" s="2">
        <f t="shared" si="91"/>
        <v>1972.92</v>
      </c>
      <c r="AH138" s="2">
        <f t="shared" si="91"/>
        <v>91.6316009474711</v>
      </c>
      <c r="AI138" s="2">
        <f t="shared" si="91"/>
        <v>2121.3000000000002</v>
      </c>
      <c r="AJ138" s="2">
        <f t="shared" si="91"/>
        <v>2096.8624799999998</v>
      </c>
      <c r="AK138" s="2">
        <f t="shared" si="91"/>
        <v>98.847993211709777</v>
      </c>
      <c r="AL138" s="2">
        <f t="shared" si="91"/>
        <v>1212.2</v>
      </c>
      <c r="AM138" s="2">
        <f t="shared" si="91"/>
        <v>1125.0984000000001</v>
      </c>
      <c r="AN138" s="2">
        <f t="shared" si="91"/>
        <v>92.814585051971619</v>
      </c>
      <c r="AO138" s="2">
        <f t="shared" si="91"/>
        <v>1021.7</v>
      </c>
      <c r="AP138" s="2">
        <f>SUM(AP126+AP120+AP97)</f>
        <v>649.29999999999995</v>
      </c>
      <c r="AQ138" s="2">
        <f>AP138/AO138*100</f>
        <v>63.5509445042576</v>
      </c>
      <c r="AR138" s="160"/>
      <c r="AS138" s="160"/>
      <c r="AT138" s="27"/>
      <c r="AU138" s="27"/>
      <c r="AV138" s="28"/>
    </row>
    <row r="139" spans="1:48" ht="17.149999999999999" customHeight="1">
      <c r="A139" s="159"/>
      <c r="B139" s="159"/>
      <c r="C139" s="159"/>
      <c r="D139" s="148" t="s">
        <v>48</v>
      </c>
      <c r="E139" s="2">
        <f>E87+E92+E108</f>
        <v>0</v>
      </c>
      <c r="F139" s="2">
        <f>F87+F92+F108</f>
        <v>0</v>
      </c>
      <c r="G139" s="2">
        <v>0</v>
      </c>
      <c r="H139" s="2">
        <f>H87+H92+H108</f>
        <v>0</v>
      </c>
      <c r="I139" s="2">
        <f>I87+I92+I108</f>
        <v>0</v>
      </c>
      <c r="J139" s="2">
        <v>0</v>
      </c>
      <c r="K139" s="2">
        <f>K87+K92+K108</f>
        <v>0</v>
      </c>
      <c r="L139" s="2">
        <f>L87+L92+L108</f>
        <v>0</v>
      </c>
      <c r="M139" s="2">
        <v>0</v>
      </c>
      <c r="N139" s="2">
        <f>N87+N92+N108</f>
        <v>0</v>
      </c>
      <c r="O139" s="2">
        <f>O87+O92+O108</f>
        <v>0</v>
      </c>
      <c r="P139" s="2">
        <v>0</v>
      </c>
      <c r="Q139" s="2">
        <f>Q87+Q92+Q108</f>
        <v>0</v>
      </c>
      <c r="R139" s="2">
        <f>R87+R92+R108</f>
        <v>0</v>
      </c>
      <c r="S139" s="2">
        <f>S87+S92+S108</f>
        <v>0</v>
      </c>
      <c r="T139" s="2">
        <f>T87+T92+T108</f>
        <v>0</v>
      </c>
      <c r="U139" s="2">
        <f>U87+U92+U108</f>
        <v>0</v>
      </c>
      <c r="V139" s="2">
        <f>V87+V92+V108</f>
        <v>0</v>
      </c>
      <c r="W139" s="2">
        <f>W87+W92+W108</f>
        <v>0</v>
      </c>
      <c r="X139" s="2">
        <f>X87+X92+X108</f>
        <v>0</v>
      </c>
      <c r="Y139" s="2">
        <f>Y87+Y92+Y108</f>
        <v>0</v>
      </c>
      <c r="Z139" s="2">
        <f>Z87+Z92+Z108</f>
        <v>0</v>
      </c>
      <c r="AA139" s="2">
        <f>AA87+AA92+AA108</f>
        <v>0</v>
      </c>
      <c r="AB139" s="2">
        <f>AB87+AB92+AB108</f>
        <v>0</v>
      </c>
      <c r="AC139" s="2">
        <f>AC87+AC92+AC108</f>
        <v>0</v>
      </c>
      <c r="AD139" s="2">
        <f>AD87+AD92+AD108</f>
        <v>0</v>
      </c>
      <c r="AE139" s="2">
        <f>AE87+AE92+AE108</f>
        <v>0</v>
      </c>
      <c r="AF139" s="2">
        <f>AF87+AF92+AF108</f>
        <v>0</v>
      </c>
      <c r="AG139" s="2">
        <f>AG87+AG92+AG108</f>
        <v>0</v>
      </c>
      <c r="AH139" s="2">
        <f>AH87+AH92+AH108</f>
        <v>0</v>
      </c>
      <c r="AI139" s="2">
        <f>AI87+AI92+AI108</f>
        <v>0</v>
      </c>
      <c r="AJ139" s="2">
        <f>AJ87+AJ92+AJ108</f>
        <v>0</v>
      </c>
      <c r="AK139" s="2">
        <f>AK87+AK92+AK108</f>
        <v>0</v>
      </c>
      <c r="AL139" s="2">
        <f>AL87+AL92+AL108</f>
        <v>0</v>
      </c>
      <c r="AM139" s="2">
        <f>AM87+AM92+AM108</f>
        <v>0</v>
      </c>
      <c r="AN139" s="2">
        <f>AN87+AN92+AN108</f>
        <v>0</v>
      </c>
      <c r="AO139" s="2">
        <f>AO87+AO92+AO108</f>
        <v>0</v>
      </c>
      <c r="AP139" s="2">
        <v>0</v>
      </c>
      <c r="AQ139" s="2">
        <v>0</v>
      </c>
      <c r="AR139" s="161"/>
      <c r="AS139" s="161"/>
      <c r="AT139" s="27"/>
      <c r="AU139" s="27"/>
      <c r="AV139" s="28"/>
    </row>
    <row r="140" spans="1:48">
      <c r="A140" s="159"/>
      <c r="B140" s="159"/>
      <c r="C140" s="159"/>
      <c r="D140" s="2" t="s">
        <v>41</v>
      </c>
      <c r="E140" s="2">
        <f>H140+K140+N140+Q140+T140+W140+Z140+AC140+AF140+AI140+AL140+AO140</f>
        <v>0</v>
      </c>
      <c r="F140" s="2">
        <f>I140+L140+O140</f>
        <v>0</v>
      </c>
      <c r="G140" s="2">
        <v>0</v>
      </c>
      <c r="H140" s="2">
        <f>H88+H93+H109</f>
        <v>0</v>
      </c>
      <c r="I140" s="2">
        <f>I88+I93+I109</f>
        <v>0</v>
      </c>
      <c r="J140" s="2">
        <v>0</v>
      </c>
      <c r="K140" s="2">
        <f>K88+K93+K109</f>
        <v>0</v>
      </c>
      <c r="L140" s="2">
        <f>L88+L93+L109</f>
        <v>0</v>
      </c>
      <c r="M140" s="2">
        <v>0</v>
      </c>
      <c r="N140" s="2">
        <f>N88+N93+N109</f>
        <v>0</v>
      </c>
      <c r="O140" s="2">
        <f>O88+O93+O109</f>
        <v>0</v>
      </c>
      <c r="P140" s="2">
        <v>0</v>
      </c>
      <c r="Q140" s="2">
        <f>Q88+Q93+Q109</f>
        <v>0</v>
      </c>
      <c r="R140" s="2">
        <f>R88+R93+R109</f>
        <v>0</v>
      </c>
      <c r="S140" s="2">
        <f>S88+S93+S109</f>
        <v>0</v>
      </c>
      <c r="T140" s="2">
        <f>T88+T93+T109</f>
        <v>0</v>
      </c>
      <c r="U140" s="2">
        <f>U88+U93+U109</f>
        <v>0</v>
      </c>
      <c r="V140" s="2">
        <f>V88+V93+V109</f>
        <v>0</v>
      </c>
      <c r="W140" s="2">
        <f>W88+W93+W109</f>
        <v>0</v>
      </c>
      <c r="X140" s="2">
        <f>X88+X93+X109</f>
        <v>0</v>
      </c>
      <c r="Y140" s="2">
        <f>Y88+Y93+Y109</f>
        <v>0</v>
      </c>
      <c r="Z140" s="2">
        <f>Z88+Z93+Z109</f>
        <v>0</v>
      </c>
      <c r="AA140" s="2">
        <f>AA88+AA93+AA109</f>
        <v>0</v>
      </c>
      <c r="AB140" s="2">
        <f>AB88+AB93+AB109</f>
        <v>0</v>
      </c>
      <c r="AC140" s="2">
        <f>AC88+AC93+AC109</f>
        <v>0</v>
      </c>
      <c r="AD140" s="2">
        <f>AD88+AD93+AD109</f>
        <v>0</v>
      </c>
      <c r="AE140" s="2">
        <f>AE88+AE93+AE109</f>
        <v>0</v>
      </c>
      <c r="AF140" s="2">
        <f>AF88+AF93+AF109</f>
        <v>0</v>
      </c>
      <c r="AG140" s="2">
        <f>AG88+AG93+AG109</f>
        <v>0</v>
      </c>
      <c r="AH140" s="2">
        <f>AH88+AH93+AH109</f>
        <v>0</v>
      </c>
      <c r="AI140" s="2">
        <f>AI88+AI93+AI109</f>
        <v>0</v>
      </c>
      <c r="AJ140" s="2">
        <f>AJ88+AJ93+AJ109</f>
        <v>0</v>
      </c>
      <c r="AK140" s="2">
        <f>AK88+AK93+AK109</f>
        <v>0</v>
      </c>
      <c r="AL140" s="2">
        <f>AL88+AL93+AL109</f>
        <v>0</v>
      </c>
      <c r="AM140" s="2">
        <f>AM88+AM93+AM109</f>
        <v>0</v>
      </c>
      <c r="AN140" s="2">
        <f>AN88+AN93+AN109</f>
        <v>0</v>
      </c>
      <c r="AO140" s="2">
        <f>AO88+AO93+AO109</f>
        <v>0</v>
      </c>
      <c r="AP140" s="2">
        <v>0</v>
      </c>
      <c r="AQ140" s="2">
        <v>0</v>
      </c>
      <c r="AR140" s="161"/>
      <c r="AS140" s="161"/>
      <c r="AT140" s="27"/>
      <c r="AU140" s="27"/>
      <c r="AV140" s="28"/>
    </row>
    <row r="141" spans="1:48" s="37" customFormat="1">
      <c r="A141" s="159"/>
      <c r="B141" s="159"/>
      <c r="C141" s="159"/>
      <c r="D141" s="31" t="s">
        <v>32</v>
      </c>
      <c r="E141" s="31">
        <f>H141+K141+N141+Q141+T141+W141+Z141+AC141+AF141+AI141+AL141+AO141</f>
        <v>17171.600000000002</v>
      </c>
      <c r="F141" s="31">
        <f>I141+L141+O141+R141+U141+X141+AA141+AD141+AG141</f>
        <v>12876.242</v>
      </c>
      <c r="G141" s="31">
        <f>F141/E141*100</f>
        <v>74.985685667031603</v>
      </c>
      <c r="H141" s="31">
        <f>H89+H94+H73</f>
        <v>1046</v>
      </c>
      <c r="I141" s="31">
        <f t="shared" ref="I141:O141" si="92">I89+I94+I73</f>
        <v>1044.9010000000001</v>
      </c>
      <c r="J141" s="31">
        <f>I141/H141*100</f>
        <v>99.89493307839389</v>
      </c>
      <c r="K141" s="31">
        <f>K89+K94+K73</f>
        <v>660.2</v>
      </c>
      <c r="L141" s="31">
        <f t="shared" si="92"/>
        <v>826.07299999999998</v>
      </c>
      <c r="M141" s="31">
        <f>L141/K141*100</f>
        <v>125.12465919418356</v>
      </c>
      <c r="N141" s="31">
        <f>N89+N94+N73</f>
        <v>823.7</v>
      </c>
      <c r="O141" s="31">
        <f t="shared" si="92"/>
        <v>963.10300000000007</v>
      </c>
      <c r="P141" s="31">
        <f>O141/N141*100</f>
        <v>116.92400145684107</v>
      </c>
      <c r="Q141" s="31">
        <f>Q89+Q94+Q73</f>
        <v>1008.3</v>
      </c>
      <c r="R141" s="31">
        <f t="shared" ref="R141" si="93">R89+R94+R73</f>
        <v>968.28899999999999</v>
      </c>
      <c r="S141" s="31">
        <f>R141/Q141*100</f>
        <v>96.031835763165731</v>
      </c>
      <c r="T141" s="31">
        <f>T89+T94+T73</f>
        <v>1213.7</v>
      </c>
      <c r="U141" s="31">
        <f t="shared" ref="U141" si="94">U89+U94+U73</f>
        <v>1211.9380000000001</v>
      </c>
      <c r="V141" s="31">
        <f>U141/T141*100</f>
        <v>99.854824091620671</v>
      </c>
      <c r="W141" s="31">
        <f>W89+W94+W73</f>
        <v>1840</v>
      </c>
      <c r="X141" s="31">
        <f t="shared" ref="X141" si="95">X89+X94+X73</f>
        <v>1820.79</v>
      </c>
      <c r="Y141" s="31">
        <f>X141/W141*100</f>
        <v>98.955978260869557</v>
      </c>
      <c r="Z141" s="31">
        <f>Z89+Z94+Z73</f>
        <v>2022.1</v>
      </c>
      <c r="AA141" s="31">
        <f t="shared" ref="AA141" si="96">AA89+AA94+AA73</f>
        <v>2016.4480000000001</v>
      </c>
      <c r="AB141" s="31">
        <f>AA141/Z141*100</f>
        <v>99.720488600959413</v>
      </c>
      <c r="AC141" s="31">
        <f>AC89+AC94+AC73</f>
        <v>2049.3000000000002</v>
      </c>
      <c r="AD141" s="31">
        <f t="shared" ref="AD141" si="97">AD89+AD94+AD73</f>
        <v>2051.7799999999997</v>
      </c>
      <c r="AE141" s="31">
        <f>AD141/AC141*100</f>
        <v>100.12101693261111</v>
      </c>
      <c r="AF141" s="31">
        <f>AF89+AF94+AF73</f>
        <v>2153.1</v>
      </c>
      <c r="AG141" s="31">
        <f t="shared" ref="AG141" si="98">AG89+AG94+AG73</f>
        <v>1972.92</v>
      </c>
      <c r="AH141" s="31">
        <f>AG141/AF141*100</f>
        <v>91.6316009474711</v>
      </c>
      <c r="AI141" s="31">
        <f>AI89+AI94+AI73</f>
        <v>2121.3000000000002</v>
      </c>
      <c r="AJ141" s="31">
        <f t="shared" ref="AJ141" si="99">AJ89+AJ94+AJ73</f>
        <v>2096.8624799999998</v>
      </c>
      <c r="AK141" s="31">
        <f>AJ141/AI141*100</f>
        <v>98.847993211709777</v>
      </c>
      <c r="AL141" s="31">
        <f>AL89+AL94+AL73</f>
        <v>1212.2</v>
      </c>
      <c r="AM141" s="31">
        <f t="shared" ref="AM141" si="100">AM89+AM94+AM73</f>
        <v>1125.0984000000001</v>
      </c>
      <c r="AN141" s="31">
        <f>AM141/AL141*100</f>
        <v>92.814585051971619</v>
      </c>
      <c r="AO141" s="31">
        <f>AO89+AO94+AO73</f>
        <v>1021.7</v>
      </c>
      <c r="AP141" s="31">
        <f t="shared" ref="AP141" si="101">AP89+AP94+AP73</f>
        <v>649.29999999999995</v>
      </c>
      <c r="AQ141" s="31">
        <f>AP141/AO141*100</f>
        <v>63.5509445042576</v>
      </c>
      <c r="AR141" s="161"/>
      <c r="AS141" s="161"/>
      <c r="AT141" s="87"/>
      <c r="AU141" s="87"/>
      <c r="AV141" s="88"/>
    </row>
    <row r="142" spans="1:48" ht="23.1">
      <c r="A142" s="159"/>
      <c r="B142" s="159"/>
      <c r="C142" s="159"/>
      <c r="D142" s="2" t="s">
        <v>49</v>
      </c>
      <c r="E142" s="2">
        <f>E90+E96+E112</f>
        <v>0</v>
      </c>
      <c r="F142" s="2">
        <f>F90+F96+F112</f>
        <v>0</v>
      </c>
      <c r="G142" s="2">
        <v>0</v>
      </c>
      <c r="H142" s="2">
        <f>H90+H96+H112</f>
        <v>0</v>
      </c>
      <c r="I142" s="2">
        <f>I90+I96+I112</f>
        <v>0</v>
      </c>
      <c r="J142" s="2">
        <v>0</v>
      </c>
      <c r="K142" s="2">
        <f>K90+K96+K112</f>
        <v>0</v>
      </c>
      <c r="L142" s="2">
        <f>L90+L96+L112</f>
        <v>0</v>
      </c>
      <c r="M142" s="2">
        <v>0</v>
      </c>
      <c r="N142" s="2">
        <f>N90+N96+N112</f>
        <v>0</v>
      </c>
      <c r="O142" s="2">
        <f>O90+O96+O112</f>
        <v>0</v>
      </c>
      <c r="P142" s="2">
        <v>0</v>
      </c>
      <c r="Q142" s="2">
        <f>Q90+Q96+Q112</f>
        <v>0</v>
      </c>
      <c r="R142" s="2">
        <f>R90+R96+R112</f>
        <v>0</v>
      </c>
      <c r="S142" s="2">
        <f>S90+S96+S112</f>
        <v>0</v>
      </c>
      <c r="T142" s="2">
        <f>T90+T96+T112</f>
        <v>0</v>
      </c>
      <c r="U142" s="2">
        <f>U90+U96+U112</f>
        <v>0</v>
      </c>
      <c r="V142" s="2">
        <f>V90+V96+V112</f>
        <v>0</v>
      </c>
      <c r="W142" s="2">
        <f>W90+W96+W112</f>
        <v>0</v>
      </c>
      <c r="X142" s="2">
        <f>X90+X96+X112</f>
        <v>0</v>
      </c>
      <c r="Y142" s="2">
        <f>Y90+Y96+Y112</f>
        <v>0</v>
      </c>
      <c r="Z142" s="2">
        <f>Z90+Z96+Z112</f>
        <v>0</v>
      </c>
      <c r="AA142" s="2">
        <f>AA90+AA96+AA112</f>
        <v>0</v>
      </c>
      <c r="AB142" s="2">
        <f>AB90+AB96+AB112</f>
        <v>0</v>
      </c>
      <c r="AC142" s="2">
        <f>AC90+AC96+AC112</f>
        <v>0</v>
      </c>
      <c r="AD142" s="2">
        <f>AD90+AD96+AD112</f>
        <v>0</v>
      </c>
      <c r="AE142" s="2">
        <f>AE90+AE96+AE112</f>
        <v>0</v>
      </c>
      <c r="AF142" s="2">
        <f>AF90+AF96+AF112</f>
        <v>0</v>
      </c>
      <c r="AG142" s="2">
        <f>AG90+AG96+AG112</f>
        <v>0</v>
      </c>
      <c r="AH142" s="2">
        <f>AH90+AH96+AH112</f>
        <v>0</v>
      </c>
      <c r="AI142" s="2">
        <f>AI90+AI96+AI112</f>
        <v>0</v>
      </c>
      <c r="AJ142" s="2">
        <f>AJ90+AJ96+AJ112</f>
        <v>0</v>
      </c>
      <c r="AK142" s="2">
        <f>AK90+AK96+AK112</f>
        <v>0</v>
      </c>
      <c r="AL142" s="2">
        <f>AL90+AL96+AL112</f>
        <v>0</v>
      </c>
      <c r="AM142" s="2">
        <f>AM90+AM96+AM112</f>
        <v>0</v>
      </c>
      <c r="AN142" s="2">
        <f>AN90+AN96+AN112</f>
        <v>0</v>
      </c>
      <c r="AO142" s="2">
        <f>AO90+AO96+AO112</f>
        <v>0</v>
      </c>
      <c r="AP142" s="2">
        <f>SUM(AP131+AP125+AP102)</f>
        <v>10785.4</v>
      </c>
      <c r="AQ142" s="14">
        <v>0</v>
      </c>
      <c r="AR142" s="161"/>
      <c r="AS142" s="161"/>
      <c r="AT142" s="27"/>
      <c r="AU142" s="27"/>
      <c r="AV142" s="28"/>
    </row>
    <row r="143" spans="1:48">
      <c r="A143" s="159" t="s">
        <v>71</v>
      </c>
      <c r="B143" s="159"/>
      <c r="C143" s="159"/>
      <c r="D143" s="148" t="s">
        <v>43</v>
      </c>
      <c r="E143" s="2">
        <f>E144+E145+E146</f>
        <v>464.18399999999997</v>
      </c>
      <c r="F143" s="2">
        <f>F144+F145+F146</f>
        <v>463.76600000000002</v>
      </c>
      <c r="G143" s="2">
        <f>F143/E143*100</f>
        <v>99.909949502783391</v>
      </c>
      <c r="H143" s="2">
        <f>H144+H145+H146</f>
        <v>14.584</v>
      </c>
      <c r="I143" s="2">
        <f>I144+I145+I146</f>
        <v>14.584</v>
      </c>
      <c r="J143" s="2">
        <v>0</v>
      </c>
      <c r="K143" s="2">
        <f>K144+K145+K146</f>
        <v>41.8</v>
      </c>
      <c r="L143" s="2">
        <f>L144+L145+L146</f>
        <v>47.188000000000002</v>
      </c>
      <c r="M143" s="2">
        <f>L143/K143*100</f>
        <v>112.88995215311006</v>
      </c>
      <c r="N143" s="2">
        <f>N144+N145+N146</f>
        <v>51.6</v>
      </c>
      <c r="O143" s="2">
        <f>O144+O145+O146</f>
        <v>41.09</v>
      </c>
      <c r="P143" s="2">
        <f>O143/N143*100</f>
        <v>79.631782945736447</v>
      </c>
      <c r="Q143" s="2">
        <f t="shared" ref="Q143:AN143" si="102">Q144+Q145+Q146</f>
        <v>37.9</v>
      </c>
      <c r="R143" s="2">
        <f t="shared" si="102"/>
        <v>42.570999999999998</v>
      </c>
      <c r="S143" s="2">
        <f t="shared" si="102"/>
        <v>112.3245382585752</v>
      </c>
      <c r="T143" s="2">
        <f t="shared" si="102"/>
        <v>37.9</v>
      </c>
      <c r="U143" s="2">
        <f t="shared" si="102"/>
        <v>35.021000000000001</v>
      </c>
      <c r="V143" s="2">
        <f>U143/T143*100</f>
        <v>92.403693931398422</v>
      </c>
      <c r="W143" s="2">
        <f t="shared" si="102"/>
        <v>33.199999999999996</v>
      </c>
      <c r="X143" s="2">
        <f>X144+X145+X146</f>
        <v>35</v>
      </c>
      <c r="Y143" s="2">
        <f>X143/W143*100</f>
        <v>105.42168674698797</v>
      </c>
      <c r="Z143" s="2">
        <f t="shared" si="102"/>
        <v>37.9</v>
      </c>
      <c r="AA143" s="2">
        <f t="shared" si="102"/>
        <v>36.505000000000003</v>
      </c>
      <c r="AB143" s="2">
        <f t="shared" si="102"/>
        <v>96.319261213720324</v>
      </c>
      <c r="AC143" s="2">
        <f t="shared" si="102"/>
        <v>37.9</v>
      </c>
      <c r="AD143" s="2">
        <f t="shared" si="102"/>
        <v>35.603000000000002</v>
      </c>
      <c r="AE143" s="2">
        <f t="shared" si="102"/>
        <v>93.939313984168876</v>
      </c>
      <c r="AF143" s="2">
        <f t="shared" si="102"/>
        <v>29.900000000000002</v>
      </c>
      <c r="AG143" s="2">
        <f t="shared" si="102"/>
        <v>38.747</v>
      </c>
      <c r="AH143" s="2">
        <f t="shared" si="102"/>
        <v>129.58862876254182</v>
      </c>
      <c r="AI143" s="2">
        <f t="shared" si="102"/>
        <v>38</v>
      </c>
      <c r="AJ143" s="2">
        <f t="shared" si="102"/>
        <v>36.332000000000001</v>
      </c>
      <c r="AK143" s="2">
        <f t="shared" si="102"/>
        <v>95.610526315789485</v>
      </c>
      <c r="AL143" s="2">
        <f t="shared" si="102"/>
        <v>38</v>
      </c>
      <c r="AM143" s="2">
        <f t="shared" si="102"/>
        <v>35.825000000000003</v>
      </c>
      <c r="AN143" s="2">
        <f t="shared" si="102"/>
        <v>94.276315789473699</v>
      </c>
      <c r="AO143" s="2">
        <f>AO107</f>
        <v>65.500000000000014</v>
      </c>
      <c r="AP143" s="2">
        <f t="shared" ref="AP143:AQ143" si="103">AP107</f>
        <v>65.3</v>
      </c>
      <c r="AQ143" s="2">
        <f t="shared" si="103"/>
        <v>99.694656488549597</v>
      </c>
      <c r="AR143" s="160"/>
      <c r="AS143" s="160"/>
      <c r="AT143" s="27"/>
      <c r="AU143" s="27"/>
      <c r="AV143" s="28"/>
    </row>
    <row r="144" spans="1:48" ht="13.75" customHeight="1">
      <c r="A144" s="159"/>
      <c r="B144" s="159"/>
      <c r="C144" s="159"/>
      <c r="D144" s="148" t="s">
        <v>48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f t="shared" ref="R144:AG145" si="104">R132</f>
        <v>0</v>
      </c>
      <c r="S144" s="2">
        <f t="shared" si="104"/>
        <v>0</v>
      </c>
      <c r="T144" s="2">
        <v>0</v>
      </c>
      <c r="U144" s="2">
        <f t="shared" si="104"/>
        <v>0</v>
      </c>
      <c r="V144" s="2">
        <f t="shared" si="104"/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f t="shared" ref="AO144:AQ146" si="105">AO108</f>
        <v>0</v>
      </c>
      <c r="AP144" s="2">
        <f t="shared" si="105"/>
        <v>0</v>
      </c>
      <c r="AQ144" s="2">
        <f t="shared" si="105"/>
        <v>0</v>
      </c>
      <c r="AR144" s="161"/>
      <c r="AS144" s="161"/>
      <c r="AT144" s="27"/>
      <c r="AU144" s="27"/>
      <c r="AV144" s="28"/>
    </row>
    <row r="145" spans="1:48">
      <c r="A145" s="159"/>
      <c r="B145" s="159"/>
      <c r="C145" s="159"/>
      <c r="D145" s="2" t="s">
        <v>41</v>
      </c>
      <c r="E145" s="2">
        <f>H145+K145+N145+Q145+T145+W145+Z145+AC145+AF145+AI145+AL145+AO145</f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f t="shared" si="104"/>
        <v>0</v>
      </c>
      <c r="S145" s="2">
        <f t="shared" si="104"/>
        <v>0</v>
      </c>
      <c r="T145" s="2">
        <v>0</v>
      </c>
      <c r="U145" s="2">
        <f t="shared" si="104"/>
        <v>0</v>
      </c>
      <c r="V145" s="2">
        <f t="shared" si="104"/>
        <v>0</v>
      </c>
      <c r="W145" s="2">
        <v>0</v>
      </c>
      <c r="X145" s="2">
        <f t="shared" si="104"/>
        <v>0</v>
      </c>
      <c r="Y145" s="2">
        <f t="shared" si="104"/>
        <v>0</v>
      </c>
      <c r="Z145" s="2">
        <v>0</v>
      </c>
      <c r="AA145" s="2">
        <f t="shared" si="104"/>
        <v>0</v>
      </c>
      <c r="AB145" s="2">
        <f t="shared" si="104"/>
        <v>0</v>
      </c>
      <c r="AC145" s="2">
        <v>0</v>
      </c>
      <c r="AD145" s="2">
        <f t="shared" si="104"/>
        <v>0</v>
      </c>
      <c r="AE145" s="2">
        <f t="shared" si="104"/>
        <v>0</v>
      </c>
      <c r="AF145" s="2">
        <v>0</v>
      </c>
      <c r="AG145" s="2">
        <f t="shared" si="104"/>
        <v>0</v>
      </c>
      <c r="AH145" s="2">
        <f t="shared" ref="AH145:AN145" si="106">AH133</f>
        <v>0</v>
      </c>
      <c r="AI145" s="2">
        <v>0</v>
      </c>
      <c r="AJ145" s="2">
        <f t="shared" si="106"/>
        <v>0</v>
      </c>
      <c r="AK145" s="2">
        <f t="shared" si="106"/>
        <v>0</v>
      </c>
      <c r="AL145" s="2">
        <f t="shared" si="106"/>
        <v>0</v>
      </c>
      <c r="AM145" s="2">
        <f t="shared" si="106"/>
        <v>0</v>
      </c>
      <c r="AN145" s="2">
        <f t="shared" si="106"/>
        <v>0</v>
      </c>
      <c r="AO145" s="2">
        <f t="shared" si="105"/>
        <v>0</v>
      </c>
      <c r="AP145" s="2">
        <f t="shared" si="105"/>
        <v>0</v>
      </c>
      <c r="AQ145" s="2">
        <f t="shared" si="105"/>
        <v>0</v>
      </c>
      <c r="AR145" s="161"/>
      <c r="AS145" s="161"/>
      <c r="AT145" s="27"/>
      <c r="AU145" s="27"/>
      <c r="AV145" s="28"/>
    </row>
    <row r="146" spans="1:48" s="37" customFormat="1">
      <c r="A146" s="159"/>
      <c r="B146" s="159"/>
      <c r="C146" s="159"/>
      <c r="D146" s="31" t="s">
        <v>32</v>
      </c>
      <c r="E146" s="31">
        <f>H146+K146+N146+Q146+T146+W146+Z146+AC146+AF146+AI146+AL146+AO146</f>
        <v>464.18399999999997</v>
      </c>
      <c r="F146" s="31">
        <f>I146+L146+O146+R146+U146+X146+AA146+AD146+AG146+AJ146+AM146+AP146</f>
        <v>463.76600000000002</v>
      </c>
      <c r="G146" s="31">
        <f>F146/E146*100</f>
        <v>99.909949502783391</v>
      </c>
      <c r="H146" s="31">
        <f>H110</f>
        <v>14.584</v>
      </c>
      <c r="I146" s="31">
        <f>I110</f>
        <v>14.584</v>
      </c>
      <c r="J146" s="31">
        <f t="shared" ref="J146:AN146" si="107">J110</f>
        <v>100</v>
      </c>
      <c r="K146" s="31">
        <f t="shared" si="107"/>
        <v>41.8</v>
      </c>
      <c r="L146" s="31">
        <f t="shared" si="107"/>
        <v>47.188000000000002</v>
      </c>
      <c r="M146" s="31">
        <f>L146/K146*100</f>
        <v>112.88995215311006</v>
      </c>
      <c r="N146" s="31">
        <f t="shared" ref="N146:O146" si="108">N110</f>
        <v>51.6</v>
      </c>
      <c r="O146" s="31">
        <f t="shared" si="108"/>
        <v>41.09</v>
      </c>
      <c r="P146" s="31">
        <f>O146/N146*100</f>
        <v>79.631782945736447</v>
      </c>
      <c r="Q146" s="31">
        <f t="shared" ref="Q146:R146" si="109">Q110</f>
        <v>37.9</v>
      </c>
      <c r="R146" s="31">
        <f t="shared" si="109"/>
        <v>42.570999999999998</v>
      </c>
      <c r="S146" s="31">
        <f>R146/Q146*100</f>
        <v>112.3245382585752</v>
      </c>
      <c r="T146" s="31">
        <f t="shared" si="107"/>
        <v>37.9</v>
      </c>
      <c r="U146" s="31">
        <f t="shared" si="107"/>
        <v>35.021000000000001</v>
      </c>
      <c r="V146" s="31">
        <f>U146/T146*100</f>
        <v>92.403693931398422</v>
      </c>
      <c r="W146" s="31">
        <f t="shared" si="107"/>
        <v>33.199999999999996</v>
      </c>
      <c r="X146" s="31">
        <f t="shared" si="107"/>
        <v>35</v>
      </c>
      <c r="Y146" s="31">
        <f>X146/W146*100</f>
        <v>105.42168674698797</v>
      </c>
      <c r="Z146" s="31">
        <f t="shared" si="107"/>
        <v>37.9</v>
      </c>
      <c r="AA146" s="31">
        <f t="shared" si="107"/>
        <v>36.505000000000003</v>
      </c>
      <c r="AB146" s="31">
        <f>AA146/Z146*100</f>
        <v>96.319261213720324</v>
      </c>
      <c r="AC146" s="31">
        <f t="shared" si="107"/>
        <v>37.9</v>
      </c>
      <c r="AD146" s="31">
        <f t="shared" si="107"/>
        <v>35.603000000000002</v>
      </c>
      <c r="AE146" s="31">
        <f>AD146/AC146*100</f>
        <v>93.939313984168876</v>
      </c>
      <c r="AF146" s="31">
        <f t="shared" si="107"/>
        <v>29.900000000000002</v>
      </c>
      <c r="AG146" s="31">
        <f t="shared" si="107"/>
        <v>38.747</v>
      </c>
      <c r="AH146" s="31">
        <f>AG146/AF146*100</f>
        <v>129.58862876254182</v>
      </c>
      <c r="AI146" s="31">
        <f>AI110</f>
        <v>38</v>
      </c>
      <c r="AJ146" s="31">
        <f t="shared" si="107"/>
        <v>36.332000000000001</v>
      </c>
      <c r="AK146" s="31">
        <f t="shared" si="107"/>
        <v>95.610526315789485</v>
      </c>
      <c r="AL146" s="31">
        <f>AL110</f>
        <v>38</v>
      </c>
      <c r="AM146" s="31">
        <f t="shared" si="107"/>
        <v>35.825000000000003</v>
      </c>
      <c r="AN146" s="31">
        <f t="shared" si="107"/>
        <v>94.276315789473699</v>
      </c>
      <c r="AO146" s="31">
        <f t="shared" si="105"/>
        <v>65.500000000000014</v>
      </c>
      <c r="AP146" s="31">
        <f t="shared" si="105"/>
        <v>65.3</v>
      </c>
      <c r="AQ146" s="31">
        <f t="shared" si="105"/>
        <v>99.694656488549597</v>
      </c>
      <c r="AR146" s="161"/>
      <c r="AS146" s="161"/>
      <c r="AT146" s="87"/>
      <c r="AU146" s="87"/>
      <c r="AV146" s="88"/>
    </row>
    <row r="147" spans="1:48" ht="23.1">
      <c r="A147" s="159"/>
      <c r="B147" s="159"/>
      <c r="C147" s="159"/>
      <c r="D147" s="2" t="s">
        <v>49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f t="shared" ref="R147:V147" si="110">R136</f>
        <v>0</v>
      </c>
      <c r="S147" s="2">
        <f t="shared" si="110"/>
        <v>0</v>
      </c>
      <c r="T147" s="2">
        <v>0</v>
      </c>
      <c r="U147" s="2">
        <f t="shared" si="110"/>
        <v>160</v>
      </c>
      <c r="V147" s="2">
        <f t="shared" si="110"/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14">
        <f>SUM(AP137+AP130+AP110)</f>
        <v>65.3</v>
      </c>
      <c r="AQ147" s="14">
        <v>0</v>
      </c>
      <c r="AR147" s="161"/>
      <c r="AS147" s="161"/>
      <c r="AT147" s="27"/>
      <c r="AU147" s="27"/>
      <c r="AV147" s="28"/>
    </row>
    <row r="148" spans="1:48">
      <c r="A148" s="159" t="s">
        <v>63</v>
      </c>
      <c r="B148" s="159"/>
      <c r="C148" s="159"/>
      <c r="D148" s="148" t="s">
        <v>43</v>
      </c>
      <c r="E148" s="2">
        <f>E149+E150+E151</f>
        <v>16058.7</v>
      </c>
      <c r="F148" s="2">
        <f>F149+F150+F151</f>
        <v>9512.41</v>
      </c>
      <c r="G148" s="2">
        <f>F148/E148*100</f>
        <v>59.235243201504474</v>
      </c>
      <c r="H148" s="2">
        <f t="shared" ref="H148:L151" si="111">H54+H14+H64</f>
        <v>0</v>
      </c>
      <c r="I148" s="2">
        <f t="shared" si="111"/>
        <v>0</v>
      </c>
      <c r="J148" s="2">
        <f t="shared" si="111"/>
        <v>0</v>
      </c>
      <c r="K148" s="2">
        <f t="shared" si="111"/>
        <v>217.75</v>
      </c>
      <c r="L148" s="2">
        <f t="shared" si="111"/>
        <v>165.4</v>
      </c>
      <c r="M148" s="2">
        <f>SUM(L148/K148*100)</f>
        <v>75.958668197474168</v>
      </c>
      <c r="N148" s="2">
        <f t="shared" ref="N148:O151" si="112">N54+N14+N64</f>
        <v>217.75</v>
      </c>
      <c r="O148" s="2">
        <f t="shared" si="112"/>
        <v>165.11</v>
      </c>
      <c r="P148" s="2">
        <f>SUM(O148/N148*100)</f>
        <v>75.825487944890938</v>
      </c>
      <c r="Q148" s="2">
        <f t="shared" ref="Q148:R151" si="113">Q54+Q14+Q64</f>
        <v>232.8</v>
      </c>
      <c r="R148" s="2">
        <f t="shared" si="113"/>
        <v>173</v>
      </c>
      <c r="S148" s="2">
        <f>SUM(R148/Q148*100)</f>
        <v>74.312714776632291</v>
      </c>
      <c r="T148" s="2">
        <f t="shared" ref="T148:AQ151" si="114">T54+T14+T64</f>
        <v>160</v>
      </c>
      <c r="U148" s="2">
        <f t="shared" si="114"/>
        <v>114.6</v>
      </c>
      <c r="V148" s="2">
        <f t="shared" si="114"/>
        <v>71.625</v>
      </c>
      <c r="W148" s="2">
        <f t="shared" si="114"/>
        <v>160</v>
      </c>
      <c r="X148" s="2">
        <f t="shared" si="114"/>
        <v>316.2</v>
      </c>
      <c r="Y148" s="2">
        <f t="shared" si="114"/>
        <v>197.62499999999997</v>
      </c>
      <c r="Z148" s="2">
        <f t="shared" si="114"/>
        <v>6180.9</v>
      </c>
      <c r="AA148" s="2">
        <f t="shared" si="114"/>
        <v>6180.9</v>
      </c>
      <c r="AB148" s="2">
        <f t="shared" si="114"/>
        <v>200</v>
      </c>
      <c r="AC148" s="2">
        <f t="shared" si="114"/>
        <v>89.1</v>
      </c>
      <c r="AD148" s="2">
        <f t="shared" si="114"/>
        <v>89.1</v>
      </c>
      <c r="AE148" s="2">
        <f t="shared" si="114"/>
        <v>100</v>
      </c>
      <c r="AF148" s="2">
        <f t="shared" si="114"/>
        <v>1677.5</v>
      </c>
      <c r="AG148" s="2">
        <f t="shared" si="114"/>
        <v>857.9</v>
      </c>
      <c r="AH148" s="2">
        <f t="shared" si="114"/>
        <v>106.12311722331371</v>
      </c>
      <c r="AI148" s="2">
        <f t="shared" si="114"/>
        <v>89</v>
      </c>
      <c r="AJ148" s="2">
        <f t="shared" si="114"/>
        <v>826.1</v>
      </c>
      <c r="AK148" s="2">
        <f t="shared" si="114"/>
        <v>100</v>
      </c>
      <c r="AL148" s="2">
        <f t="shared" si="114"/>
        <v>6815.9000000000005</v>
      </c>
      <c r="AM148" s="2">
        <f t="shared" si="114"/>
        <v>196.6</v>
      </c>
      <c r="AN148" s="2">
        <f>AM148/AL148*100</f>
        <v>2.8844319899059547</v>
      </c>
      <c r="AO148" s="2">
        <f>AO54+AO14+AO64</f>
        <v>218</v>
      </c>
      <c r="AP148" s="2">
        <f t="shared" si="114"/>
        <v>427.5</v>
      </c>
      <c r="AQ148" s="2">
        <f>AP148/AO148*100</f>
        <v>196.10091743119267</v>
      </c>
      <c r="AR148" s="160"/>
      <c r="AS148" s="160"/>
      <c r="AT148" s="27"/>
      <c r="AU148" s="27"/>
      <c r="AV148" s="28"/>
    </row>
    <row r="149" spans="1:48" ht="12.9" customHeight="1">
      <c r="A149" s="159"/>
      <c r="B149" s="159"/>
      <c r="C149" s="159"/>
      <c r="D149" s="148" t="s">
        <v>48</v>
      </c>
      <c r="E149" s="2">
        <f>E55</f>
        <v>0</v>
      </c>
      <c r="F149" s="2">
        <f>F55+F15+F65</f>
        <v>0</v>
      </c>
      <c r="G149" s="2">
        <f>G55+G15+G65</f>
        <v>0</v>
      </c>
      <c r="H149" s="2">
        <f t="shared" si="111"/>
        <v>0</v>
      </c>
      <c r="I149" s="2">
        <f t="shared" si="111"/>
        <v>0</v>
      </c>
      <c r="J149" s="2">
        <f t="shared" si="111"/>
        <v>0</v>
      </c>
      <c r="K149" s="2">
        <f t="shared" si="111"/>
        <v>0</v>
      </c>
      <c r="L149" s="2">
        <f t="shared" si="111"/>
        <v>0</v>
      </c>
      <c r="M149" s="2">
        <f>M55+M15+M65</f>
        <v>0</v>
      </c>
      <c r="N149" s="2">
        <f t="shared" si="112"/>
        <v>0</v>
      </c>
      <c r="O149" s="2">
        <f t="shared" si="112"/>
        <v>0</v>
      </c>
      <c r="P149" s="2">
        <f>P55+P15+P65</f>
        <v>0</v>
      </c>
      <c r="Q149" s="2">
        <f t="shared" si="113"/>
        <v>0</v>
      </c>
      <c r="R149" s="2">
        <f t="shared" si="113"/>
        <v>0</v>
      </c>
      <c r="S149" s="2">
        <f>S55+S15+S65</f>
        <v>0</v>
      </c>
      <c r="T149" s="2">
        <f t="shared" si="114"/>
        <v>0</v>
      </c>
      <c r="U149" s="2">
        <f t="shared" si="114"/>
        <v>0</v>
      </c>
      <c r="V149" s="2">
        <f t="shared" si="114"/>
        <v>0</v>
      </c>
      <c r="W149" s="2">
        <f t="shared" si="114"/>
        <v>0</v>
      </c>
      <c r="X149" s="2">
        <f t="shared" si="114"/>
        <v>0</v>
      </c>
      <c r="Y149" s="2">
        <f t="shared" si="114"/>
        <v>0</v>
      </c>
      <c r="Z149" s="2">
        <f t="shared" si="114"/>
        <v>0</v>
      </c>
      <c r="AA149" s="2">
        <f t="shared" si="114"/>
        <v>0</v>
      </c>
      <c r="AB149" s="2">
        <f t="shared" si="114"/>
        <v>0</v>
      </c>
      <c r="AC149" s="2">
        <f t="shared" si="114"/>
        <v>0</v>
      </c>
      <c r="AD149" s="2">
        <f t="shared" si="114"/>
        <v>0</v>
      </c>
      <c r="AE149" s="2">
        <f t="shared" si="114"/>
        <v>0</v>
      </c>
      <c r="AF149" s="2">
        <f t="shared" si="114"/>
        <v>0</v>
      </c>
      <c r="AG149" s="2">
        <f t="shared" si="114"/>
        <v>0</v>
      </c>
      <c r="AH149" s="2">
        <f t="shared" si="114"/>
        <v>0</v>
      </c>
      <c r="AI149" s="2">
        <f t="shared" si="114"/>
        <v>0</v>
      </c>
      <c r="AJ149" s="2">
        <f t="shared" si="114"/>
        <v>0</v>
      </c>
      <c r="AK149" s="2">
        <f t="shared" si="114"/>
        <v>0</v>
      </c>
      <c r="AL149" s="2">
        <f t="shared" si="114"/>
        <v>0</v>
      </c>
      <c r="AM149" s="31">
        <f t="shared" si="114"/>
        <v>0</v>
      </c>
      <c r="AN149" s="2">
        <f t="shared" si="114"/>
        <v>0</v>
      </c>
      <c r="AO149" s="2">
        <f t="shared" si="114"/>
        <v>0</v>
      </c>
      <c r="AP149" s="2">
        <f t="shared" si="114"/>
        <v>0</v>
      </c>
      <c r="AQ149" s="2">
        <f t="shared" si="114"/>
        <v>0</v>
      </c>
      <c r="AR149" s="161"/>
      <c r="AS149" s="161"/>
      <c r="AT149" s="27"/>
      <c r="AU149" s="27"/>
      <c r="AV149" s="28"/>
    </row>
    <row r="150" spans="1:48">
      <c r="A150" s="159"/>
      <c r="B150" s="159"/>
      <c r="C150" s="159"/>
      <c r="D150" s="2" t="s">
        <v>41</v>
      </c>
      <c r="E150" s="2">
        <f>E56</f>
        <v>0</v>
      </c>
      <c r="F150" s="2">
        <f>F56+F16+F66</f>
        <v>0</v>
      </c>
      <c r="G150" s="2">
        <f>G56+G16+G66</f>
        <v>0</v>
      </c>
      <c r="H150" s="2">
        <f t="shared" si="111"/>
        <v>0</v>
      </c>
      <c r="I150" s="2">
        <f t="shared" si="111"/>
        <v>0</v>
      </c>
      <c r="J150" s="2">
        <f t="shared" si="111"/>
        <v>0</v>
      </c>
      <c r="K150" s="2">
        <f t="shared" si="111"/>
        <v>0</v>
      </c>
      <c r="L150" s="2">
        <f t="shared" si="111"/>
        <v>0</v>
      </c>
      <c r="M150" s="2">
        <f>M56+M16+M66</f>
        <v>0</v>
      </c>
      <c r="N150" s="2">
        <f t="shared" si="112"/>
        <v>0</v>
      </c>
      <c r="O150" s="2">
        <f t="shared" si="112"/>
        <v>0</v>
      </c>
      <c r="P150" s="2">
        <f>P56+P16+P66</f>
        <v>0</v>
      </c>
      <c r="Q150" s="2">
        <f t="shared" si="113"/>
        <v>0</v>
      </c>
      <c r="R150" s="2">
        <f t="shared" si="113"/>
        <v>0</v>
      </c>
      <c r="S150" s="2">
        <f>S56+S16+S66</f>
        <v>0</v>
      </c>
      <c r="T150" s="2">
        <f t="shared" si="114"/>
        <v>0</v>
      </c>
      <c r="U150" s="2">
        <f t="shared" si="114"/>
        <v>0</v>
      </c>
      <c r="V150" s="2">
        <f t="shared" si="114"/>
        <v>0</v>
      </c>
      <c r="W150" s="2">
        <f t="shared" si="114"/>
        <v>0</v>
      </c>
      <c r="X150" s="2">
        <f t="shared" si="114"/>
        <v>0</v>
      </c>
      <c r="Y150" s="2">
        <f t="shared" si="114"/>
        <v>0</v>
      </c>
      <c r="Z150" s="2">
        <f t="shared" si="114"/>
        <v>0</v>
      </c>
      <c r="AA150" s="2">
        <f t="shared" si="114"/>
        <v>0</v>
      </c>
      <c r="AB150" s="2">
        <f t="shared" si="114"/>
        <v>0</v>
      </c>
      <c r="AC150" s="2">
        <f t="shared" si="114"/>
        <v>0</v>
      </c>
      <c r="AD150" s="2">
        <f t="shared" si="114"/>
        <v>0</v>
      </c>
      <c r="AE150" s="2">
        <f t="shared" si="114"/>
        <v>0</v>
      </c>
      <c r="AF150" s="2">
        <f t="shared" si="114"/>
        <v>0</v>
      </c>
      <c r="AG150" s="2">
        <f t="shared" si="114"/>
        <v>0</v>
      </c>
      <c r="AH150" s="2">
        <f t="shared" si="114"/>
        <v>0</v>
      </c>
      <c r="AI150" s="2">
        <f t="shared" si="114"/>
        <v>0</v>
      </c>
      <c r="AJ150" s="2">
        <f t="shared" si="114"/>
        <v>0</v>
      </c>
      <c r="AK150" s="2">
        <f t="shared" si="114"/>
        <v>0</v>
      </c>
      <c r="AL150" s="2">
        <f t="shared" si="114"/>
        <v>0</v>
      </c>
      <c r="AM150" s="31">
        <f t="shared" si="114"/>
        <v>0</v>
      </c>
      <c r="AN150" s="2">
        <f t="shared" si="114"/>
        <v>0</v>
      </c>
      <c r="AO150" s="2">
        <f t="shared" si="114"/>
        <v>0</v>
      </c>
      <c r="AP150" s="2">
        <f t="shared" si="114"/>
        <v>0</v>
      </c>
      <c r="AQ150" s="2">
        <f t="shared" si="114"/>
        <v>0</v>
      </c>
      <c r="AR150" s="161"/>
      <c r="AS150" s="161"/>
      <c r="AT150" s="27"/>
      <c r="AU150" s="27"/>
      <c r="AV150" s="28"/>
    </row>
    <row r="151" spans="1:48" s="37" customFormat="1">
      <c r="A151" s="159"/>
      <c r="B151" s="159"/>
      <c r="C151" s="159"/>
      <c r="D151" s="31" t="s">
        <v>32</v>
      </c>
      <c r="E151" s="31">
        <f>E57+E17+E67</f>
        <v>16058.7</v>
      </c>
      <c r="F151" s="31">
        <f>F57+F17+F67</f>
        <v>9512.41</v>
      </c>
      <c r="G151" s="31">
        <f>F151/E151*100</f>
        <v>59.235243201504474</v>
      </c>
      <c r="H151" s="31">
        <f t="shared" si="111"/>
        <v>0</v>
      </c>
      <c r="I151" s="31">
        <f t="shared" si="111"/>
        <v>0</v>
      </c>
      <c r="J151" s="31">
        <f t="shared" si="111"/>
        <v>0</v>
      </c>
      <c r="K151" s="31">
        <f t="shared" si="111"/>
        <v>217.75</v>
      </c>
      <c r="L151" s="31">
        <f t="shared" si="111"/>
        <v>165.4</v>
      </c>
      <c r="M151" s="31">
        <f>SUM(L151/K151*100)</f>
        <v>75.958668197474168</v>
      </c>
      <c r="N151" s="31">
        <f t="shared" si="112"/>
        <v>217.75</v>
      </c>
      <c r="O151" s="31">
        <f t="shared" si="112"/>
        <v>165.11</v>
      </c>
      <c r="P151" s="31">
        <f>P57+P17+P67</f>
        <v>75.825487944890938</v>
      </c>
      <c r="Q151" s="31">
        <f t="shared" si="113"/>
        <v>232.8</v>
      </c>
      <c r="R151" s="31">
        <f t="shared" si="113"/>
        <v>173</v>
      </c>
      <c r="S151" s="31">
        <f>SUM(R151/Q151*100)</f>
        <v>74.312714776632291</v>
      </c>
      <c r="T151" s="31">
        <f t="shared" si="114"/>
        <v>160</v>
      </c>
      <c r="U151" s="31">
        <f t="shared" si="114"/>
        <v>114.6</v>
      </c>
      <c r="V151" s="31">
        <f t="shared" si="114"/>
        <v>71.625</v>
      </c>
      <c r="W151" s="31">
        <f t="shared" si="114"/>
        <v>160</v>
      </c>
      <c r="X151" s="31">
        <f t="shared" si="114"/>
        <v>316.2</v>
      </c>
      <c r="Y151" s="31">
        <f t="shared" si="114"/>
        <v>197.62499999999997</v>
      </c>
      <c r="Z151" s="31">
        <f t="shared" si="114"/>
        <v>6180.9</v>
      </c>
      <c r="AA151" s="31">
        <f t="shared" si="114"/>
        <v>6180.9</v>
      </c>
      <c r="AB151" s="31">
        <f t="shared" si="114"/>
        <v>200</v>
      </c>
      <c r="AC151" s="31">
        <f t="shared" si="114"/>
        <v>89.1</v>
      </c>
      <c r="AD151" s="31">
        <f t="shared" si="114"/>
        <v>89.1</v>
      </c>
      <c r="AE151" s="31">
        <f t="shared" si="114"/>
        <v>100</v>
      </c>
      <c r="AF151" s="31">
        <f t="shared" si="114"/>
        <v>1677.5</v>
      </c>
      <c r="AG151" s="31">
        <f t="shared" si="114"/>
        <v>857.9</v>
      </c>
      <c r="AH151" s="31">
        <f t="shared" si="114"/>
        <v>145.00386998032212</v>
      </c>
      <c r="AI151" s="31">
        <f t="shared" si="114"/>
        <v>89</v>
      </c>
      <c r="AJ151" s="31">
        <f t="shared" si="114"/>
        <v>826.1</v>
      </c>
      <c r="AK151" s="31">
        <f t="shared" si="114"/>
        <v>100</v>
      </c>
      <c r="AL151" s="31">
        <f t="shared" si="114"/>
        <v>6815.9000000000005</v>
      </c>
      <c r="AM151" s="31">
        <f>AM57+AM17+AM67</f>
        <v>196.6</v>
      </c>
      <c r="AN151" s="31">
        <f>AM151/AL151*100</f>
        <v>2.8844319899059547</v>
      </c>
      <c r="AO151" s="31">
        <f t="shared" si="114"/>
        <v>218</v>
      </c>
      <c r="AP151" s="31">
        <f t="shared" si="114"/>
        <v>427.5</v>
      </c>
      <c r="AQ151" s="31">
        <f>AP151/AO151*100</f>
        <v>196.10091743119267</v>
      </c>
      <c r="AR151" s="161"/>
      <c r="AS151" s="161"/>
      <c r="AT151" s="87"/>
      <c r="AU151" s="87"/>
      <c r="AV151" s="88"/>
    </row>
    <row r="152" spans="1:48" ht="23.1">
      <c r="A152" s="159"/>
      <c r="B152" s="159"/>
      <c r="C152" s="159"/>
      <c r="D152" s="2" t="s">
        <v>49</v>
      </c>
      <c r="E152" s="2">
        <f t="shared" ref="E152:F152" si="115">E58</f>
        <v>0</v>
      </c>
      <c r="F152" s="2">
        <f t="shared" si="115"/>
        <v>0</v>
      </c>
      <c r="G152" s="2">
        <v>0</v>
      </c>
      <c r="H152" s="2">
        <f t="shared" ref="H152:I152" si="116">H58</f>
        <v>0</v>
      </c>
      <c r="I152" s="2">
        <f t="shared" si="116"/>
        <v>0</v>
      </c>
      <c r="J152" s="2">
        <v>0</v>
      </c>
      <c r="K152" s="2">
        <f t="shared" ref="K152:L152" si="117">K58</f>
        <v>0</v>
      </c>
      <c r="L152" s="2">
        <f t="shared" si="117"/>
        <v>0</v>
      </c>
      <c r="M152" s="2">
        <v>0</v>
      </c>
      <c r="N152" s="2">
        <f t="shared" ref="N152:O152" si="118">N58</f>
        <v>0</v>
      </c>
      <c r="O152" s="2">
        <f t="shared" si="118"/>
        <v>0</v>
      </c>
      <c r="P152" s="2">
        <v>0</v>
      </c>
      <c r="Q152" s="2">
        <f t="shared" ref="Q152:AO152" si="119">Q58</f>
        <v>0</v>
      </c>
      <c r="R152" s="2">
        <f t="shared" si="119"/>
        <v>0</v>
      </c>
      <c r="S152" s="2">
        <f t="shared" si="119"/>
        <v>0</v>
      </c>
      <c r="T152" s="2">
        <f t="shared" si="119"/>
        <v>0</v>
      </c>
      <c r="U152" s="2">
        <f t="shared" si="119"/>
        <v>0</v>
      </c>
      <c r="V152" s="2">
        <f t="shared" si="119"/>
        <v>0</v>
      </c>
      <c r="W152" s="2">
        <f t="shared" si="119"/>
        <v>0</v>
      </c>
      <c r="X152" s="2">
        <f t="shared" si="119"/>
        <v>0</v>
      </c>
      <c r="Y152" s="2">
        <f t="shared" si="119"/>
        <v>0</v>
      </c>
      <c r="Z152" s="2">
        <f t="shared" si="119"/>
        <v>0</v>
      </c>
      <c r="AA152" s="2">
        <f t="shared" si="119"/>
        <v>0</v>
      </c>
      <c r="AB152" s="2">
        <f t="shared" si="119"/>
        <v>0</v>
      </c>
      <c r="AC152" s="2">
        <f t="shared" si="119"/>
        <v>0</v>
      </c>
      <c r="AD152" s="2">
        <f t="shared" si="119"/>
        <v>0</v>
      </c>
      <c r="AE152" s="2">
        <f t="shared" si="119"/>
        <v>0</v>
      </c>
      <c r="AF152" s="2">
        <f t="shared" si="119"/>
        <v>0</v>
      </c>
      <c r="AG152" s="2">
        <f t="shared" si="119"/>
        <v>0</v>
      </c>
      <c r="AH152" s="2">
        <f t="shared" si="119"/>
        <v>0</v>
      </c>
      <c r="AI152" s="2">
        <f t="shared" si="119"/>
        <v>0</v>
      </c>
      <c r="AJ152" s="2">
        <f t="shared" si="119"/>
        <v>0</v>
      </c>
      <c r="AK152" s="2">
        <f t="shared" si="119"/>
        <v>0</v>
      </c>
      <c r="AL152" s="2">
        <f t="shared" si="119"/>
        <v>0</v>
      </c>
      <c r="AM152" s="2">
        <f t="shared" si="119"/>
        <v>0</v>
      </c>
      <c r="AN152" s="2">
        <f t="shared" si="119"/>
        <v>0</v>
      </c>
      <c r="AO152" s="2">
        <f t="shared" si="119"/>
        <v>0</v>
      </c>
      <c r="AP152" s="14">
        <v>0</v>
      </c>
      <c r="AQ152" s="14">
        <v>0</v>
      </c>
      <c r="AR152" s="161"/>
      <c r="AS152" s="161"/>
      <c r="AT152" s="27"/>
      <c r="AU152" s="27"/>
      <c r="AV152" s="28"/>
    </row>
    <row r="153" spans="1:48">
      <c r="A153" s="159" t="s">
        <v>64</v>
      </c>
      <c r="B153" s="159"/>
      <c r="C153" s="159"/>
      <c r="D153" s="148" t="s">
        <v>43</v>
      </c>
      <c r="E153" s="2">
        <f>E154+E155+E156</f>
        <v>39805.9</v>
      </c>
      <c r="F153" s="2">
        <f>F154+F155+F156</f>
        <v>27349.600000000006</v>
      </c>
      <c r="G153" s="2">
        <f>SUM(F153/E153*100)</f>
        <v>68.707402671463285</v>
      </c>
      <c r="H153" s="2">
        <f t="shared" ref="H153:I153" si="120">H154+H155+H156</f>
        <v>0</v>
      </c>
      <c r="I153" s="2">
        <f t="shared" si="120"/>
        <v>0</v>
      </c>
      <c r="J153" s="2">
        <v>0</v>
      </c>
      <c r="K153" s="2">
        <f t="shared" ref="K153:L153" si="121">K154+K155+K156</f>
        <v>0</v>
      </c>
      <c r="L153" s="2">
        <f t="shared" si="121"/>
        <v>0</v>
      </c>
      <c r="M153" s="2">
        <v>0</v>
      </c>
      <c r="N153" s="2">
        <f t="shared" ref="N153:O153" si="122">N154+N155+N156</f>
        <v>0</v>
      </c>
      <c r="O153" s="2">
        <f t="shared" si="122"/>
        <v>0</v>
      </c>
      <c r="P153" s="2">
        <v>0</v>
      </c>
      <c r="Q153" s="2">
        <f t="shared" ref="Q153:AN153" si="123">Q154+Q155+Q156</f>
        <v>0</v>
      </c>
      <c r="R153" s="2">
        <f t="shared" si="123"/>
        <v>0</v>
      </c>
      <c r="S153" s="2">
        <f t="shared" si="123"/>
        <v>0</v>
      </c>
      <c r="T153" s="2">
        <f t="shared" si="123"/>
        <v>0</v>
      </c>
      <c r="U153" s="2">
        <f t="shared" si="123"/>
        <v>0</v>
      </c>
      <c r="V153" s="2">
        <v>0</v>
      </c>
      <c r="W153" s="2">
        <f t="shared" si="123"/>
        <v>0</v>
      </c>
      <c r="X153" s="2">
        <f t="shared" si="123"/>
        <v>0</v>
      </c>
      <c r="Y153" s="2">
        <f t="shared" si="123"/>
        <v>0</v>
      </c>
      <c r="Z153" s="2">
        <f t="shared" si="123"/>
        <v>0</v>
      </c>
      <c r="AA153" s="2">
        <f t="shared" si="123"/>
        <v>0</v>
      </c>
      <c r="AB153" s="2">
        <f t="shared" si="123"/>
        <v>0</v>
      </c>
      <c r="AC153" s="2">
        <f t="shared" si="123"/>
        <v>17706.400000000001</v>
      </c>
      <c r="AD153" s="2">
        <f t="shared" si="123"/>
        <v>16859.2</v>
      </c>
      <c r="AE153" s="2">
        <f t="shared" si="123"/>
        <v>95.215289386888358</v>
      </c>
      <c r="AF153" s="2">
        <f t="shared" si="123"/>
        <v>0</v>
      </c>
      <c r="AG153" s="2">
        <f t="shared" si="123"/>
        <v>0</v>
      </c>
      <c r="AH153" s="2">
        <f t="shared" si="123"/>
        <v>0</v>
      </c>
      <c r="AI153" s="2">
        <f t="shared" si="123"/>
        <v>0</v>
      </c>
      <c r="AJ153" s="2">
        <f t="shared" si="123"/>
        <v>477.4</v>
      </c>
      <c r="AK153" s="2">
        <f t="shared" si="123"/>
        <v>0</v>
      </c>
      <c r="AL153" s="2">
        <f t="shared" si="123"/>
        <v>0</v>
      </c>
      <c r="AM153" s="2">
        <f t="shared" si="123"/>
        <v>369.7</v>
      </c>
      <c r="AN153" s="2">
        <f t="shared" si="123"/>
        <v>0</v>
      </c>
      <c r="AO153" s="2">
        <f>AO154+AO155+AO156</f>
        <v>22099.5</v>
      </c>
      <c r="AP153" s="31">
        <f t="shared" ref="AP153:AP155" si="124">AP59</f>
        <v>9643.3000000000011</v>
      </c>
      <c r="AQ153" s="31">
        <f>AP153/AO153*100</f>
        <v>43.635828864906451</v>
      </c>
      <c r="AR153" s="159"/>
      <c r="AS153" s="159"/>
      <c r="AT153" s="27"/>
      <c r="AU153" s="27"/>
      <c r="AV153" s="28"/>
    </row>
    <row r="154" spans="1:48" ht="15.65" customHeight="1">
      <c r="A154" s="159"/>
      <c r="B154" s="159"/>
      <c r="C154" s="159"/>
      <c r="D154" s="148" t="s">
        <v>48</v>
      </c>
      <c r="E154" s="2">
        <f t="shared" ref="E154:F156" si="125">E60</f>
        <v>0</v>
      </c>
      <c r="F154" s="2">
        <f t="shared" si="125"/>
        <v>0</v>
      </c>
      <c r="G154" s="44">
        <v>0</v>
      </c>
      <c r="H154" s="2">
        <f t="shared" ref="H154:I157" si="126">H60</f>
        <v>0</v>
      </c>
      <c r="I154" s="2">
        <f t="shared" si="126"/>
        <v>0</v>
      </c>
      <c r="J154" s="2">
        <v>0</v>
      </c>
      <c r="K154" s="2">
        <f t="shared" ref="K154:L157" si="127">K60</f>
        <v>0</v>
      </c>
      <c r="L154" s="2">
        <f t="shared" si="127"/>
        <v>0</v>
      </c>
      <c r="M154" s="2">
        <v>0</v>
      </c>
      <c r="N154" s="2">
        <f t="shared" ref="N154:O157" si="128">N60</f>
        <v>0</v>
      </c>
      <c r="O154" s="2">
        <f t="shared" si="128"/>
        <v>0</v>
      </c>
      <c r="P154" s="2">
        <v>0</v>
      </c>
      <c r="Q154" s="2">
        <f t="shared" ref="Q154:AF157" si="129">Q60</f>
        <v>0</v>
      </c>
      <c r="R154" s="2">
        <f t="shared" si="129"/>
        <v>0</v>
      </c>
      <c r="S154" s="2">
        <f t="shared" si="129"/>
        <v>0</v>
      </c>
      <c r="T154" s="2">
        <f t="shared" si="129"/>
        <v>0</v>
      </c>
      <c r="U154" s="2">
        <f t="shared" si="129"/>
        <v>0</v>
      </c>
      <c r="V154" s="44">
        <v>0</v>
      </c>
      <c r="W154" s="2">
        <f t="shared" ref="W154:AO157" si="130">W60</f>
        <v>0</v>
      </c>
      <c r="X154" s="2">
        <f t="shared" si="130"/>
        <v>0</v>
      </c>
      <c r="Y154" s="2">
        <f t="shared" si="130"/>
        <v>0</v>
      </c>
      <c r="Z154" s="2">
        <f t="shared" si="130"/>
        <v>0</v>
      </c>
      <c r="AA154" s="2">
        <f t="shared" si="130"/>
        <v>0</v>
      </c>
      <c r="AB154" s="2">
        <f t="shared" si="130"/>
        <v>0</v>
      </c>
      <c r="AC154" s="2">
        <f t="shared" si="130"/>
        <v>0</v>
      </c>
      <c r="AD154" s="2">
        <f t="shared" si="130"/>
        <v>0</v>
      </c>
      <c r="AE154" s="2">
        <f t="shared" si="130"/>
        <v>0</v>
      </c>
      <c r="AF154" s="2">
        <f t="shared" si="130"/>
        <v>0</v>
      </c>
      <c r="AG154" s="2">
        <f t="shared" si="130"/>
        <v>0</v>
      </c>
      <c r="AH154" s="2">
        <f t="shared" si="130"/>
        <v>0</v>
      </c>
      <c r="AI154" s="2">
        <f t="shared" si="130"/>
        <v>0</v>
      </c>
      <c r="AJ154" s="2">
        <f t="shared" si="130"/>
        <v>0</v>
      </c>
      <c r="AK154" s="2">
        <f t="shared" si="130"/>
        <v>0</v>
      </c>
      <c r="AL154" s="2">
        <f t="shared" si="130"/>
        <v>0</v>
      </c>
      <c r="AM154" s="2">
        <f t="shared" si="130"/>
        <v>0</v>
      </c>
      <c r="AN154" s="2">
        <f t="shared" si="130"/>
        <v>0</v>
      </c>
      <c r="AO154" s="2">
        <f t="shared" si="130"/>
        <v>0</v>
      </c>
      <c r="AP154" s="31">
        <f t="shared" si="124"/>
        <v>0</v>
      </c>
      <c r="AQ154" s="14">
        <v>0</v>
      </c>
      <c r="AR154" s="162"/>
      <c r="AS154" s="162"/>
      <c r="AT154" s="27"/>
      <c r="AU154" s="27"/>
      <c r="AV154" s="28"/>
    </row>
    <row r="155" spans="1:48">
      <c r="A155" s="159"/>
      <c r="B155" s="159"/>
      <c r="C155" s="159"/>
      <c r="D155" s="2" t="s">
        <v>41</v>
      </c>
      <c r="E155" s="2">
        <f t="shared" si="125"/>
        <v>9161.1</v>
      </c>
      <c r="F155" s="2">
        <f t="shared" si="125"/>
        <v>9161.1</v>
      </c>
      <c r="G155" s="2">
        <f>SUM(F155/E155*100)</f>
        <v>100</v>
      </c>
      <c r="H155" s="2">
        <f t="shared" si="126"/>
        <v>0</v>
      </c>
      <c r="I155" s="2">
        <f t="shared" si="126"/>
        <v>0</v>
      </c>
      <c r="J155" s="2">
        <v>0</v>
      </c>
      <c r="K155" s="2">
        <f t="shared" si="127"/>
        <v>0</v>
      </c>
      <c r="L155" s="2">
        <f t="shared" si="127"/>
        <v>0</v>
      </c>
      <c r="M155" s="2">
        <v>0</v>
      </c>
      <c r="N155" s="2">
        <f t="shared" si="128"/>
        <v>0</v>
      </c>
      <c r="O155" s="2">
        <f t="shared" si="128"/>
        <v>0</v>
      </c>
      <c r="P155" s="2">
        <v>0</v>
      </c>
      <c r="Q155" s="2">
        <f t="shared" si="129"/>
        <v>0</v>
      </c>
      <c r="R155" s="2">
        <f t="shared" si="129"/>
        <v>0</v>
      </c>
      <c r="S155" s="2">
        <f t="shared" si="129"/>
        <v>0</v>
      </c>
      <c r="T155" s="2">
        <f t="shared" si="129"/>
        <v>0</v>
      </c>
      <c r="U155" s="2">
        <f t="shared" si="129"/>
        <v>0</v>
      </c>
      <c r="V155" s="2">
        <v>0</v>
      </c>
      <c r="W155" s="2">
        <f t="shared" si="130"/>
        <v>0</v>
      </c>
      <c r="X155" s="2">
        <f t="shared" si="130"/>
        <v>0</v>
      </c>
      <c r="Y155" s="2">
        <f t="shared" si="130"/>
        <v>0</v>
      </c>
      <c r="Z155" s="2">
        <f t="shared" si="130"/>
        <v>0</v>
      </c>
      <c r="AA155" s="2">
        <f t="shared" si="130"/>
        <v>0</v>
      </c>
      <c r="AB155" s="2">
        <f t="shared" si="130"/>
        <v>0</v>
      </c>
      <c r="AC155" s="2">
        <f t="shared" si="130"/>
        <v>0</v>
      </c>
      <c r="AD155" s="2">
        <f t="shared" si="130"/>
        <v>0</v>
      </c>
      <c r="AE155" s="2">
        <f t="shared" si="130"/>
        <v>0</v>
      </c>
      <c r="AF155" s="2">
        <f t="shared" si="130"/>
        <v>0</v>
      </c>
      <c r="AG155" s="2">
        <f t="shared" si="130"/>
        <v>0</v>
      </c>
      <c r="AH155" s="2">
        <f t="shared" si="130"/>
        <v>0</v>
      </c>
      <c r="AI155" s="2">
        <f t="shared" si="130"/>
        <v>0</v>
      </c>
      <c r="AJ155" s="2">
        <f t="shared" si="130"/>
        <v>0</v>
      </c>
      <c r="AK155" s="2">
        <f t="shared" si="130"/>
        <v>0</v>
      </c>
      <c r="AL155" s="2">
        <f t="shared" si="130"/>
        <v>0</v>
      </c>
      <c r="AM155" s="2">
        <f t="shared" si="130"/>
        <v>0</v>
      </c>
      <c r="AN155" s="2">
        <f t="shared" si="130"/>
        <v>0</v>
      </c>
      <c r="AO155" s="2">
        <f t="shared" si="130"/>
        <v>9161.1</v>
      </c>
      <c r="AP155" s="2">
        <f t="shared" si="124"/>
        <v>9161.1</v>
      </c>
      <c r="AQ155" s="2">
        <f>AP155/AO155*100</f>
        <v>100</v>
      </c>
      <c r="AR155" s="162"/>
      <c r="AS155" s="162"/>
      <c r="AT155" s="27"/>
      <c r="AU155" s="27"/>
      <c r="AV155" s="28"/>
    </row>
    <row r="156" spans="1:48" s="37" customFormat="1">
      <c r="A156" s="159"/>
      <c r="B156" s="159"/>
      <c r="C156" s="159"/>
      <c r="D156" s="31" t="s">
        <v>32</v>
      </c>
      <c r="E156" s="31">
        <f>E62</f>
        <v>30644.800000000003</v>
      </c>
      <c r="F156" s="31">
        <f t="shared" si="125"/>
        <v>18188.500000000004</v>
      </c>
      <c r="G156" s="31">
        <f>SUM(F156/E156*100)</f>
        <v>59.352647104892185</v>
      </c>
      <c r="H156" s="31">
        <f t="shared" si="126"/>
        <v>0</v>
      </c>
      <c r="I156" s="31">
        <f t="shared" si="126"/>
        <v>0</v>
      </c>
      <c r="J156" s="31">
        <f>J62</f>
        <v>0</v>
      </c>
      <c r="K156" s="31">
        <f t="shared" si="127"/>
        <v>0</v>
      </c>
      <c r="L156" s="31">
        <f t="shared" si="127"/>
        <v>0</v>
      </c>
      <c r="M156" s="31">
        <f>M62</f>
        <v>0</v>
      </c>
      <c r="N156" s="31">
        <f t="shared" si="128"/>
        <v>0</v>
      </c>
      <c r="O156" s="31">
        <f t="shared" si="128"/>
        <v>0</v>
      </c>
      <c r="P156" s="31">
        <f>P62</f>
        <v>0</v>
      </c>
      <c r="Q156" s="31">
        <f t="shared" si="129"/>
        <v>0</v>
      </c>
      <c r="R156" s="31">
        <f t="shared" si="129"/>
        <v>0</v>
      </c>
      <c r="S156" s="31">
        <f t="shared" si="129"/>
        <v>0</v>
      </c>
      <c r="T156" s="31">
        <f t="shared" si="129"/>
        <v>0</v>
      </c>
      <c r="U156" s="31">
        <f t="shared" si="129"/>
        <v>0</v>
      </c>
      <c r="V156" s="31">
        <v>0</v>
      </c>
      <c r="W156" s="31">
        <f t="shared" si="130"/>
        <v>0</v>
      </c>
      <c r="X156" s="31">
        <f t="shared" si="130"/>
        <v>0</v>
      </c>
      <c r="Y156" s="31">
        <f t="shared" si="130"/>
        <v>0</v>
      </c>
      <c r="Z156" s="31">
        <f t="shared" si="130"/>
        <v>0</v>
      </c>
      <c r="AA156" s="31">
        <f t="shared" si="130"/>
        <v>0</v>
      </c>
      <c r="AB156" s="31">
        <f t="shared" si="130"/>
        <v>0</v>
      </c>
      <c r="AC156" s="31">
        <f t="shared" si="130"/>
        <v>17706.400000000001</v>
      </c>
      <c r="AD156" s="31">
        <f t="shared" si="130"/>
        <v>16859.2</v>
      </c>
      <c r="AE156" s="31">
        <f t="shared" si="130"/>
        <v>95.215289386888358</v>
      </c>
      <c r="AF156" s="31">
        <f t="shared" si="130"/>
        <v>0</v>
      </c>
      <c r="AG156" s="31">
        <f t="shared" si="130"/>
        <v>0</v>
      </c>
      <c r="AH156" s="31">
        <f t="shared" si="130"/>
        <v>0</v>
      </c>
      <c r="AI156" s="31">
        <f t="shared" si="130"/>
        <v>0</v>
      </c>
      <c r="AJ156" s="31">
        <f t="shared" si="130"/>
        <v>477.4</v>
      </c>
      <c r="AK156" s="31">
        <f t="shared" si="130"/>
        <v>0</v>
      </c>
      <c r="AL156" s="31">
        <f t="shared" si="130"/>
        <v>0</v>
      </c>
      <c r="AM156" s="31">
        <f t="shared" si="130"/>
        <v>369.7</v>
      </c>
      <c r="AN156" s="31">
        <f t="shared" si="130"/>
        <v>0</v>
      </c>
      <c r="AO156" s="31">
        <f t="shared" si="130"/>
        <v>12938.4</v>
      </c>
      <c r="AP156" s="31">
        <f>AP62</f>
        <v>482.2</v>
      </c>
      <c r="AQ156" s="31">
        <f>AP156/AO156*100</f>
        <v>3.7268904965065235</v>
      </c>
      <c r="AR156" s="162"/>
      <c r="AS156" s="162"/>
      <c r="AT156" s="87"/>
      <c r="AU156" s="87"/>
      <c r="AV156" s="88"/>
    </row>
    <row r="157" spans="1:48" ht="23.1">
      <c r="A157" s="159"/>
      <c r="B157" s="159"/>
      <c r="C157" s="159"/>
      <c r="D157" s="2" t="s">
        <v>49</v>
      </c>
      <c r="E157" s="2">
        <f t="shared" ref="E157:F157" si="131">E63</f>
        <v>0</v>
      </c>
      <c r="F157" s="2">
        <f t="shared" si="131"/>
        <v>0</v>
      </c>
      <c r="G157" s="2">
        <v>0</v>
      </c>
      <c r="H157" s="2">
        <f t="shared" si="126"/>
        <v>0</v>
      </c>
      <c r="I157" s="2">
        <f t="shared" si="126"/>
        <v>0</v>
      </c>
      <c r="J157" s="2">
        <v>0</v>
      </c>
      <c r="K157" s="2">
        <f t="shared" si="127"/>
        <v>0</v>
      </c>
      <c r="L157" s="2">
        <f t="shared" si="127"/>
        <v>0</v>
      </c>
      <c r="M157" s="2">
        <v>0</v>
      </c>
      <c r="N157" s="2">
        <f t="shared" si="128"/>
        <v>0</v>
      </c>
      <c r="O157" s="2">
        <f t="shared" si="128"/>
        <v>0</v>
      </c>
      <c r="P157" s="2">
        <v>0</v>
      </c>
      <c r="Q157" s="2">
        <f t="shared" si="129"/>
        <v>0</v>
      </c>
      <c r="R157" s="2">
        <f t="shared" si="129"/>
        <v>0</v>
      </c>
      <c r="S157" s="2">
        <f t="shared" si="129"/>
        <v>0</v>
      </c>
      <c r="T157" s="2">
        <f t="shared" si="129"/>
        <v>0</v>
      </c>
      <c r="U157" s="2">
        <f t="shared" si="129"/>
        <v>0</v>
      </c>
      <c r="V157" s="2">
        <f t="shared" si="129"/>
        <v>0</v>
      </c>
      <c r="W157" s="2">
        <f t="shared" si="129"/>
        <v>0</v>
      </c>
      <c r="X157" s="2">
        <f t="shared" si="129"/>
        <v>0</v>
      </c>
      <c r="Y157" s="2">
        <f t="shared" si="129"/>
        <v>0</v>
      </c>
      <c r="Z157" s="2">
        <f t="shared" si="129"/>
        <v>0</v>
      </c>
      <c r="AA157" s="2">
        <f t="shared" si="129"/>
        <v>0</v>
      </c>
      <c r="AB157" s="2">
        <f t="shared" si="129"/>
        <v>0</v>
      </c>
      <c r="AC157" s="2">
        <f t="shared" si="129"/>
        <v>0</v>
      </c>
      <c r="AD157" s="2">
        <f t="shared" si="129"/>
        <v>0</v>
      </c>
      <c r="AE157" s="2">
        <f t="shared" si="129"/>
        <v>0</v>
      </c>
      <c r="AF157" s="2">
        <f t="shared" si="129"/>
        <v>0</v>
      </c>
      <c r="AG157" s="2">
        <f t="shared" si="130"/>
        <v>0</v>
      </c>
      <c r="AH157" s="2">
        <f t="shared" si="130"/>
        <v>0</v>
      </c>
      <c r="AI157" s="2">
        <f t="shared" si="130"/>
        <v>0</v>
      </c>
      <c r="AJ157" s="2">
        <f t="shared" si="130"/>
        <v>0</v>
      </c>
      <c r="AK157" s="2">
        <f t="shared" si="130"/>
        <v>0</v>
      </c>
      <c r="AL157" s="2">
        <f t="shared" si="130"/>
        <v>0</v>
      </c>
      <c r="AM157" s="2">
        <f t="shared" si="130"/>
        <v>0</v>
      </c>
      <c r="AN157" s="2">
        <f t="shared" si="130"/>
        <v>0</v>
      </c>
      <c r="AO157" s="2">
        <f>AO63</f>
        <v>0</v>
      </c>
      <c r="AP157" s="2">
        <v>0</v>
      </c>
      <c r="AQ157" s="2">
        <v>0</v>
      </c>
      <c r="AR157" s="162"/>
      <c r="AS157" s="162"/>
      <c r="AT157" s="27"/>
      <c r="AU157" s="27"/>
      <c r="AV157" s="28"/>
    </row>
    <row r="158" spans="1:48" hidden="1">
      <c r="E158" s="16">
        <f>H158+Q158+Z158+AI158</f>
        <v>73500.384000000005</v>
      </c>
      <c r="H158" s="22">
        <f>H119+K119+N119</f>
        <v>3073.384</v>
      </c>
      <c r="I158" s="22">
        <f t="shared" ref="I158:J158" si="132">I119+L119+O119</f>
        <v>3267.4490000000005</v>
      </c>
      <c r="J158" s="22">
        <f t="shared" si="132"/>
        <v>319.80116735719611</v>
      </c>
      <c r="K158" s="22"/>
      <c r="L158" s="22"/>
      <c r="M158" s="26"/>
      <c r="N158" s="22"/>
      <c r="O158" s="22"/>
      <c r="P158" s="26"/>
      <c r="Q158" s="22">
        <f>Q119+T119+W119</f>
        <v>4723.8</v>
      </c>
      <c r="R158" s="22"/>
      <c r="S158" s="26"/>
      <c r="T158" s="22"/>
      <c r="U158" s="22"/>
      <c r="V158" s="26"/>
      <c r="W158" s="22"/>
      <c r="X158" s="45"/>
      <c r="Y158" s="26"/>
      <c r="Z158" s="22">
        <f>Z119+AC119+AF119</f>
        <v>31984.1</v>
      </c>
      <c r="AA158" s="22"/>
      <c r="AB158" s="22"/>
      <c r="AC158" s="22"/>
      <c r="AD158" s="22"/>
      <c r="AE158" s="22"/>
      <c r="AF158" s="22"/>
      <c r="AG158" s="22"/>
      <c r="AH158" s="22"/>
      <c r="AI158" s="22">
        <f>AI119+AL119+AO119</f>
        <v>33719.100000000006</v>
      </c>
      <c r="AJ158" s="22"/>
      <c r="AK158" s="22"/>
      <c r="AL158" s="22"/>
      <c r="AM158" s="26"/>
      <c r="AN158" s="22"/>
      <c r="AO158" s="22"/>
      <c r="AT158" s="27"/>
      <c r="AU158" s="27"/>
      <c r="AV158" s="28"/>
    </row>
    <row r="159" spans="1:48">
      <c r="B159" s="119"/>
      <c r="C159" s="130"/>
      <c r="E159" s="41"/>
      <c r="F159" s="41"/>
      <c r="G159" s="41"/>
      <c r="H159" s="41"/>
    </row>
    <row r="160" spans="1:48">
      <c r="B160" s="116"/>
      <c r="C160" s="131"/>
      <c r="D160" s="118"/>
      <c r="E160" s="116"/>
      <c r="F160" s="116"/>
      <c r="G160" s="116"/>
      <c r="H160" s="117"/>
    </row>
    <row r="161" spans="1:45">
      <c r="C161" s="132"/>
      <c r="E161" s="41"/>
    </row>
    <row r="162" spans="1:45" ht="24.8" customHeight="1">
      <c r="A162" s="147"/>
      <c r="B162" s="119"/>
      <c r="C162" s="133"/>
      <c r="D162" s="115"/>
      <c r="E162" s="120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96"/>
      <c r="AS162" s="96"/>
    </row>
    <row r="163" spans="1:45" s="100" customFormat="1" ht="14.3">
      <c r="A163" s="155" t="s">
        <v>90</v>
      </c>
      <c r="B163" s="156"/>
      <c r="C163" s="156"/>
      <c r="D163" s="156"/>
      <c r="E163" s="156"/>
      <c r="F163" s="97"/>
      <c r="G163" s="157" t="s">
        <v>84</v>
      </c>
      <c r="H163" s="157"/>
      <c r="I163" s="157"/>
      <c r="J163" s="157"/>
      <c r="K163" s="157"/>
      <c r="L163" s="157"/>
      <c r="M163" s="157"/>
      <c r="N163" s="97"/>
      <c r="O163" s="97"/>
      <c r="P163" s="98"/>
      <c r="Q163" s="46"/>
      <c r="R163" s="46"/>
      <c r="S163" s="98"/>
      <c r="T163" s="46"/>
      <c r="U163" s="46"/>
      <c r="V163" s="98"/>
      <c r="W163" s="46"/>
      <c r="X163" s="99"/>
      <c r="Y163" s="98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98"/>
      <c r="AQ163" s="98"/>
    </row>
    <row r="164" spans="1:45" s="100" customFormat="1" ht="23.95" customHeight="1">
      <c r="A164" s="155" t="s">
        <v>85</v>
      </c>
      <c r="B164" s="156"/>
      <c r="C164" s="156"/>
      <c r="D164" s="156"/>
      <c r="E164" s="97"/>
      <c r="F164" s="97"/>
      <c r="G164" s="158" t="s">
        <v>86</v>
      </c>
      <c r="H164" s="157"/>
      <c r="I164" s="157"/>
      <c r="J164" s="157"/>
      <c r="K164" s="157"/>
      <c r="L164" s="157"/>
      <c r="M164" s="157"/>
      <c r="N164" s="157"/>
      <c r="O164" s="157"/>
      <c r="P164" s="98"/>
      <c r="Q164" s="46"/>
      <c r="R164" s="46"/>
      <c r="S164" s="101"/>
      <c r="T164" s="46"/>
      <c r="U164" s="46"/>
      <c r="V164" s="98"/>
      <c r="W164" s="46"/>
      <c r="X164" s="99"/>
      <c r="Y164" s="98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98"/>
      <c r="AQ164" s="98"/>
    </row>
    <row r="165" spans="1:45" s="100" customFormat="1" ht="18" customHeight="1">
      <c r="A165" s="155" t="s">
        <v>131</v>
      </c>
      <c r="B165" s="156"/>
      <c r="C165" s="156"/>
      <c r="D165" s="156"/>
      <c r="E165" s="156"/>
      <c r="F165" s="97"/>
      <c r="G165" s="158" t="s">
        <v>132</v>
      </c>
      <c r="H165" s="157"/>
      <c r="I165" s="157"/>
      <c r="J165" s="157"/>
      <c r="K165" s="157"/>
      <c r="L165" s="157"/>
      <c r="M165" s="157"/>
      <c r="N165" s="157"/>
      <c r="O165" s="157"/>
      <c r="P165" s="9"/>
      <c r="Q165" s="8"/>
      <c r="R165" s="8"/>
      <c r="S165" s="9"/>
      <c r="T165" s="8"/>
      <c r="U165" s="46"/>
      <c r="V165" s="98"/>
      <c r="W165" s="46"/>
      <c r="X165" s="99"/>
      <c r="Y165" s="98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98"/>
      <c r="AQ165" s="98"/>
    </row>
    <row r="166" spans="1:45" s="100" customFormat="1" ht="14.3">
      <c r="A166" s="47"/>
      <c r="B166" s="47" t="s">
        <v>87</v>
      </c>
      <c r="C166" s="134"/>
      <c r="D166" s="102"/>
      <c r="E166" s="97"/>
      <c r="F166" s="97"/>
      <c r="G166" s="97"/>
      <c r="H166" s="97"/>
      <c r="I166" s="97"/>
      <c r="J166" s="103"/>
      <c r="K166" s="97" t="s">
        <v>87</v>
      </c>
      <c r="L166" s="97"/>
      <c r="M166" s="150"/>
      <c r="N166" s="150"/>
      <c r="O166" s="97"/>
      <c r="P166" s="104"/>
      <c r="Q166" s="8"/>
      <c r="R166" s="8"/>
      <c r="S166" s="9"/>
      <c r="T166" s="105"/>
      <c r="U166" s="46"/>
      <c r="V166" s="98"/>
      <c r="W166" s="46"/>
      <c r="X166" s="99"/>
      <c r="Y166" s="98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98"/>
      <c r="AQ166" s="98"/>
    </row>
    <row r="167" spans="1:45" ht="23.3" customHeight="1">
      <c r="A167" s="151" t="s">
        <v>88</v>
      </c>
      <c r="B167" s="152"/>
      <c r="C167" s="152"/>
      <c r="D167" s="152"/>
      <c r="E167" s="152"/>
      <c r="F167" s="152"/>
      <c r="G167" s="153"/>
      <c r="H167" s="153"/>
      <c r="I167" s="84"/>
      <c r="J167" s="106"/>
      <c r="K167" s="84"/>
      <c r="L167" s="84"/>
      <c r="M167" s="106"/>
      <c r="N167" s="84"/>
      <c r="O167" s="84"/>
      <c r="P167" s="9"/>
      <c r="Q167" s="8"/>
      <c r="R167" s="8"/>
      <c r="S167" s="9"/>
      <c r="T167" s="8"/>
      <c r="AM167" s="16"/>
    </row>
    <row r="168" spans="1:45" ht="14.3" customHeight="1">
      <c r="A168" s="151" t="s">
        <v>95</v>
      </c>
      <c r="B168" s="152"/>
      <c r="C168" s="152"/>
      <c r="D168" s="152"/>
      <c r="E168" s="152"/>
      <c r="F168" s="152"/>
      <c r="G168" s="153"/>
      <c r="H168" s="153"/>
      <c r="I168" s="84"/>
      <c r="J168" s="106"/>
      <c r="K168" s="84"/>
      <c r="L168" s="84"/>
      <c r="M168" s="106"/>
      <c r="N168" s="84"/>
      <c r="O168" s="84"/>
      <c r="P168" s="9"/>
      <c r="Q168" s="8"/>
      <c r="R168" s="8"/>
      <c r="S168" s="9"/>
      <c r="T168" s="8"/>
      <c r="AM168" s="16"/>
    </row>
    <row r="169" spans="1:45">
      <c r="A169" s="151" t="s">
        <v>89</v>
      </c>
      <c r="B169" s="154"/>
      <c r="C169" s="154"/>
      <c r="D169" s="154"/>
      <c r="E169" s="153"/>
      <c r="F169" s="153"/>
      <c r="G169" s="153"/>
      <c r="H169" s="153"/>
      <c r="P169" s="9"/>
      <c r="Q169" s="8"/>
      <c r="R169" s="8"/>
      <c r="S169" s="8"/>
      <c r="T169" s="8"/>
      <c r="AM169" s="16"/>
    </row>
  </sheetData>
  <mergeCells count="184">
    <mergeCell ref="M166:N166"/>
    <mergeCell ref="A167:H167"/>
    <mergeCell ref="A168:H168"/>
    <mergeCell ref="A169:H169"/>
    <mergeCell ref="AR104:AR106"/>
    <mergeCell ref="AS104:AS106"/>
    <mergeCell ref="A163:E163"/>
    <mergeCell ref="G163:M163"/>
    <mergeCell ref="A164:D164"/>
    <mergeCell ref="G164:O164"/>
    <mergeCell ref="A165:E165"/>
    <mergeCell ref="G165:O165"/>
    <mergeCell ref="A148:C152"/>
    <mergeCell ref="AR148:AR152"/>
    <mergeCell ref="AS148:AS152"/>
    <mergeCell ref="A153:C157"/>
    <mergeCell ref="AR153:AR157"/>
    <mergeCell ref="AS153:AS157"/>
    <mergeCell ref="A137:C137"/>
    <mergeCell ref="A138:C142"/>
    <mergeCell ref="AR138:AR142"/>
    <mergeCell ref="AS138:AS142"/>
    <mergeCell ref="A143:C147"/>
    <mergeCell ref="AR143:AR147"/>
    <mergeCell ref="AS143:AS147"/>
    <mergeCell ref="A125:C130"/>
    <mergeCell ref="AR125:AR130"/>
    <mergeCell ref="AS125:AS130"/>
    <mergeCell ref="A131:C136"/>
    <mergeCell ref="AR131:AR136"/>
    <mergeCell ref="AS131:AS136"/>
    <mergeCell ref="A113:C118"/>
    <mergeCell ref="AR113:AR118"/>
    <mergeCell ref="AS113:AS118"/>
    <mergeCell ref="A119:C124"/>
    <mergeCell ref="AR119:AR124"/>
    <mergeCell ref="AS119:AS124"/>
    <mergeCell ref="B103:AS103"/>
    <mergeCell ref="A107:A112"/>
    <mergeCell ref="B107:B112"/>
    <mergeCell ref="C107:C112"/>
    <mergeCell ref="AR107:AR112"/>
    <mergeCell ref="AS107:AS112"/>
    <mergeCell ref="A91:A96"/>
    <mergeCell ref="B91:B96"/>
    <mergeCell ref="C91:C96"/>
    <mergeCell ref="AR91:AR96"/>
    <mergeCell ref="AS91:AS96"/>
    <mergeCell ref="A97:C102"/>
    <mergeCell ref="AR97:AR102"/>
    <mergeCell ref="AS97:AS102"/>
    <mergeCell ref="B85:AS85"/>
    <mergeCell ref="A86:A90"/>
    <mergeCell ref="B86:B90"/>
    <mergeCell ref="C86:C90"/>
    <mergeCell ref="AR86:AR90"/>
    <mergeCell ref="AS86:AS90"/>
    <mergeCell ref="A75:A78"/>
    <mergeCell ref="B75:B78"/>
    <mergeCell ref="C75:C78"/>
    <mergeCell ref="AR75:AR78"/>
    <mergeCell ref="AS75:AS78"/>
    <mergeCell ref="A80:C84"/>
    <mergeCell ref="AR80:AR84"/>
    <mergeCell ref="AS80:AS84"/>
    <mergeCell ref="A64:A69"/>
    <mergeCell ref="B64:B69"/>
    <mergeCell ref="C64:C69"/>
    <mergeCell ref="AR64:AR69"/>
    <mergeCell ref="AS64:AS69"/>
    <mergeCell ref="A70:A73"/>
    <mergeCell ref="B70:B73"/>
    <mergeCell ref="C70:C73"/>
    <mergeCell ref="AR70:AR74"/>
    <mergeCell ref="AS70:AS74"/>
    <mergeCell ref="A54:A58"/>
    <mergeCell ref="B54:B58"/>
    <mergeCell ref="C54:C58"/>
    <mergeCell ref="AR54:AR58"/>
    <mergeCell ref="AS54:AS58"/>
    <mergeCell ref="A59:A63"/>
    <mergeCell ref="B59:B63"/>
    <mergeCell ref="C59:C63"/>
    <mergeCell ref="AR59:AR63"/>
    <mergeCell ref="AS59:AS63"/>
    <mergeCell ref="A42:A47"/>
    <mergeCell ref="B42:B47"/>
    <mergeCell ref="C42:C47"/>
    <mergeCell ref="AR42:AR47"/>
    <mergeCell ref="AS42:AS47"/>
    <mergeCell ref="A48:A53"/>
    <mergeCell ref="B48:B53"/>
    <mergeCell ref="C48:C53"/>
    <mergeCell ref="AR48:AR53"/>
    <mergeCell ref="AS48:AS53"/>
    <mergeCell ref="A31:A36"/>
    <mergeCell ref="B31:B36"/>
    <mergeCell ref="C31:C36"/>
    <mergeCell ref="AR31:AR36"/>
    <mergeCell ref="AS31:AS36"/>
    <mergeCell ref="A37:A41"/>
    <mergeCell ref="B37:B41"/>
    <mergeCell ref="C37:C41"/>
    <mergeCell ref="AR37:AR41"/>
    <mergeCell ref="AS37:AS41"/>
    <mergeCell ref="A20:A24"/>
    <mergeCell ref="B20:B24"/>
    <mergeCell ref="C20:C24"/>
    <mergeCell ref="AR20:AR24"/>
    <mergeCell ref="AS20:AS24"/>
    <mergeCell ref="A25:A30"/>
    <mergeCell ref="B25:B30"/>
    <mergeCell ref="C25:C30"/>
    <mergeCell ref="AR25:AR30"/>
    <mergeCell ref="AS25:AS30"/>
    <mergeCell ref="AO10:AO11"/>
    <mergeCell ref="AP10:AP11"/>
    <mergeCell ref="AQ10:AQ11"/>
    <mergeCell ref="B13:AS13"/>
    <mergeCell ref="A14:A19"/>
    <mergeCell ref="B14:B19"/>
    <mergeCell ref="C14:C19"/>
    <mergeCell ref="AR14:AR19"/>
    <mergeCell ref="AS14:AS19"/>
    <mergeCell ref="AI10:AI11"/>
    <mergeCell ref="AJ10:AJ11"/>
    <mergeCell ref="AK10:AK11"/>
    <mergeCell ref="AL10:AL11"/>
    <mergeCell ref="AM10:AM11"/>
    <mergeCell ref="AN10:AN11"/>
    <mergeCell ref="AC10:AC11"/>
    <mergeCell ref="AD10:AD11"/>
    <mergeCell ref="AE10:AE11"/>
    <mergeCell ref="AF10:AF11"/>
    <mergeCell ref="AG10:AG11"/>
    <mergeCell ref="AH10:AH11"/>
    <mergeCell ref="W10:W11"/>
    <mergeCell ref="X10:X11"/>
    <mergeCell ref="Y10:Y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AF9:AH9"/>
    <mergeCell ref="AI9:AK9"/>
    <mergeCell ref="AL9:AN9"/>
    <mergeCell ref="AO9:AQ9"/>
    <mergeCell ref="E10:E11"/>
    <mergeCell ref="F10:F11"/>
    <mergeCell ref="G10:G11"/>
    <mergeCell ref="H10:H11"/>
    <mergeCell ref="I10:I11"/>
    <mergeCell ref="J10:J11"/>
    <mergeCell ref="AS8:AS11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J1:AR2"/>
    <mergeCell ref="A5:AS5"/>
    <mergeCell ref="A6:AS6"/>
    <mergeCell ref="A8:A11"/>
    <mergeCell ref="B8:B11"/>
    <mergeCell ref="C8:C11"/>
    <mergeCell ref="D8:D11"/>
    <mergeCell ref="E8:G8"/>
    <mergeCell ref="H8:AQ8"/>
    <mergeCell ref="AR8:AR11"/>
  </mergeCells>
  <pageMargins left="0.51181102362204722" right="0.11811023622047245" top="0.15748031496062992" bottom="0.11811023622047245" header="0.11811023622047245" footer="0.11811023622047245"/>
  <pageSetup paperSize="8" scale="37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topLeftCell="A2" zoomScaleNormal="100" zoomScaleSheetLayoutView="100" workbookViewId="0">
      <selection activeCell="I10" sqref="H10:I12"/>
    </sheetView>
  </sheetViews>
  <sheetFormatPr defaultColWidth="9" defaultRowHeight="14.3"/>
  <cols>
    <col min="1" max="1" width="9" style="52"/>
    <col min="2" max="2" width="48.75" style="52" customWidth="1"/>
    <col min="3" max="3" width="12.375" style="52" customWidth="1"/>
    <col min="4" max="4" width="12.875" style="52" customWidth="1"/>
    <col min="5" max="5" width="13.125" style="52" customWidth="1"/>
    <col min="6" max="6" width="12.625" style="52" customWidth="1"/>
    <col min="7" max="7" width="57.875" style="52" customWidth="1"/>
    <col min="8" max="16384" width="9" style="52"/>
  </cols>
  <sheetData>
    <row r="1" spans="1:19" ht="15.65">
      <c r="D1" s="53"/>
      <c r="G1" s="53" t="s">
        <v>102</v>
      </c>
    </row>
    <row r="2" spans="1:19" ht="15.65">
      <c r="D2" s="54" t="s">
        <v>103</v>
      </c>
    </row>
    <row r="3" spans="1:19" ht="15.65">
      <c r="D3" s="54" t="s">
        <v>104</v>
      </c>
    </row>
    <row r="4" spans="1:19" ht="15.65">
      <c r="D4" s="54" t="s">
        <v>121</v>
      </c>
    </row>
    <row r="5" spans="1:19" ht="62.15" customHeight="1">
      <c r="A5" s="258" t="s">
        <v>0</v>
      </c>
      <c r="B5" s="260" t="s">
        <v>105</v>
      </c>
      <c r="C5" s="260" t="s">
        <v>106</v>
      </c>
      <c r="D5" s="262" t="s">
        <v>107</v>
      </c>
      <c r="E5" s="263"/>
      <c r="F5" s="260" t="s">
        <v>108</v>
      </c>
      <c r="G5" s="260" t="s">
        <v>109</v>
      </c>
    </row>
    <row r="6" spans="1:19" ht="31.75" customHeight="1">
      <c r="A6" s="259"/>
      <c r="B6" s="261"/>
      <c r="C6" s="261"/>
      <c r="D6" s="55" t="s">
        <v>110</v>
      </c>
      <c r="E6" s="55" t="s">
        <v>111</v>
      </c>
      <c r="F6" s="261"/>
      <c r="G6" s="264"/>
    </row>
    <row r="7" spans="1:19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</row>
    <row r="8" spans="1:19" ht="101.9" customHeight="1">
      <c r="A8" s="55">
        <v>1</v>
      </c>
      <c r="B8" s="57" t="s">
        <v>112</v>
      </c>
      <c r="C8" s="55" t="s">
        <v>113</v>
      </c>
      <c r="D8" s="78">
        <v>62.8</v>
      </c>
      <c r="E8" s="78">
        <v>66.5</v>
      </c>
      <c r="F8" s="58">
        <f>SUM(E8/D8)*100</f>
        <v>105.89171974522293</v>
      </c>
      <c r="G8" s="59" t="s">
        <v>122</v>
      </c>
    </row>
    <row r="9" spans="1:19" ht="109.4" customHeight="1">
      <c r="A9" s="55">
        <v>2</v>
      </c>
      <c r="B9" s="57" t="s">
        <v>114</v>
      </c>
      <c r="C9" s="55" t="s">
        <v>113</v>
      </c>
      <c r="D9" s="78">
        <v>4.5</v>
      </c>
      <c r="E9" s="78">
        <v>4.5</v>
      </c>
      <c r="F9" s="58">
        <v>100</v>
      </c>
      <c r="G9" s="60" t="s">
        <v>123</v>
      </c>
    </row>
    <row r="10" spans="1:19" ht="29.9">
      <c r="A10" s="55">
        <v>3</v>
      </c>
      <c r="B10" s="61" t="s">
        <v>115</v>
      </c>
      <c r="C10" s="55" t="s">
        <v>116</v>
      </c>
      <c r="D10" s="78">
        <v>100</v>
      </c>
      <c r="E10" s="78">
        <v>100</v>
      </c>
      <c r="F10" s="58">
        <v>100</v>
      </c>
      <c r="G10" s="62"/>
      <c r="I10"/>
    </row>
    <row r="11" spans="1:19" ht="35.5" customHeight="1">
      <c r="A11" s="55">
        <v>4</v>
      </c>
      <c r="B11" s="57" t="s">
        <v>117</v>
      </c>
      <c r="C11" s="55" t="s">
        <v>118</v>
      </c>
      <c r="D11" s="79">
        <f>SUM(238/40.661)</f>
        <v>5.8532746366296937</v>
      </c>
      <c r="E11" s="79">
        <f>SUM(242/40.661)</f>
        <v>5.9516490002705291</v>
      </c>
      <c r="F11" s="63">
        <f>SUM(100-(E11/D11*100))+100</f>
        <v>98.319327731092443</v>
      </c>
      <c r="G11" s="60" t="s">
        <v>128</v>
      </c>
      <c r="H11" s="110"/>
      <c r="I11" s="114"/>
    </row>
    <row r="12" spans="1:19" ht="6.8" customHeight="1">
      <c r="A12" s="64"/>
      <c r="B12" s="65"/>
      <c r="C12" s="64"/>
      <c r="D12" s="64"/>
      <c r="E12" s="64"/>
      <c r="F12" s="64"/>
      <c r="G12" s="66"/>
    </row>
    <row r="13" spans="1:19" ht="144" hidden="1" customHeight="1">
      <c r="A13" s="265" t="s">
        <v>119</v>
      </c>
      <c r="B13" s="266"/>
      <c r="C13" s="266"/>
      <c r="D13" s="266"/>
      <c r="E13" s="266"/>
      <c r="F13" s="266"/>
      <c r="G13" s="266"/>
    </row>
    <row r="14" spans="1:19" ht="109.4" customHeight="1">
      <c r="A14" s="267" t="s">
        <v>120</v>
      </c>
      <c r="B14" s="266"/>
      <c r="C14" s="266"/>
      <c r="D14" s="266"/>
      <c r="E14" s="266"/>
      <c r="F14" s="266"/>
      <c r="G14" s="266"/>
    </row>
    <row r="15" spans="1:19" s="69" customFormat="1" ht="14.3" customHeight="1">
      <c r="A15" s="268" t="s">
        <v>124</v>
      </c>
      <c r="B15" s="268"/>
      <c r="C15" s="268"/>
      <c r="D15" s="268"/>
      <c r="E15" s="268"/>
      <c r="F15" s="67"/>
      <c r="G15" s="68"/>
      <c r="H15" s="68"/>
      <c r="I15" s="68"/>
      <c r="J15" s="68"/>
      <c r="S15" s="70"/>
    </row>
    <row r="16" spans="1:19" s="69" customFormat="1" ht="6.8" customHeight="1">
      <c r="A16" s="268" t="s">
        <v>85</v>
      </c>
      <c r="B16" s="268"/>
      <c r="C16" s="268"/>
      <c r="D16" s="268"/>
      <c r="E16" s="67"/>
      <c r="F16" s="67"/>
      <c r="G16" s="71"/>
      <c r="H16" s="71"/>
      <c r="I16" s="71"/>
      <c r="J16" s="71"/>
      <c r="S16" s="70"/>
    </row>
    <row r="17" spans="1:19" s="69" customFormat="1" ht="18" customHeight="1">
      <c r="A17" s="268" t="s">
        <v>125</v>
      </c>
      <c r="B17" s="268"/>
      <c r="C17" s="268"/>
      <c r="D17" s="268"/>
      <c r="E17" s="268"/>
      <c r="F17" s="67"/>
      <c r="G17" s="71"/>
      <c r="H17" s="71"/>
      <c r="I17" s="71"/>
      <c r="J17" s="71"/>
      <c r="S17" s="70"/>
    </row>
    <row r="18" spans="1:19" s="69" customFormat="1">
      <c r="A18" s="72"/>
      <c r="B18" s="72" t="s">
        <v>87</v>
      </c>
      <c r="C18" s="73"/>
      <c r="D18" s="67"/>
      <c r="E18" s="67"/>
      <c r="F18" s="67"/>
      <c r="G18" s="68"/>
      <c r="H18" s="68"/>
      <c r="I18" s="73"/>
      <c r="J18" s="68"/>
      <c r="K18" s="67"/>
      <c r="S18" s="70"/>
    </row>
    <row r="19" spans="1:19" s="76" customFormat="1" ht="23.3" customHeight="1">
      <c r="A19" s="257" t="s">
        <v>88</v>
      </c>
      <c r="B19" s="257"/>
      <c r="C19" s="257"/>
      <c r="D19" s="257"/>
      <c r="E19" s="257"/>
      <c r="F19" s="257"/>
      <c r="G19" s="257"/>
      <c r="H19" s="74"/>
      <c r="I19" s="75"/>
      <c r="J19" s="75"/>
      <c r="S19" s="77"/>
    </row>
    <row r="23" spans="1:19" ht="12.25" customHeight="1"/>
  </sheetData>
  <mergeCells count="12">
    <mergeCell ref="A19:G19"/>
    <mergeCell ref="A5:A6"/>
    <mergeCell ref="B5:B6"/>
    <mergeCell ref="C5:C6"/>
    <mergeCell ref="D5:E5"/>
    <mergeCell ref="F5:F6"/>
    <mergeCell ref="G5:G6"/>
    <mergeCell ref="A13:G13"/>
    <mergeCell ref="A14:G14"/>
    <mergeCell ref="A15:E15"/>
    <mergeCell ref="A16:D16"/>
    <mergeCell ref="A17:E17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2022г. (2)</vt:lpstr>
      <vt:lpstr>Целевые</vt:lpstr>
      <vt:lpstr>'2022г. (2)'!Заголовки_для_печати</vt:lpstr>
      <vt:lpstr>Целевые!Область_печати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2023-05-10T04:44:39Z</dcterms:modified>
</cp:coreProperties>
</file>