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4 кв. 2023г. " sheetId="1" state="visible" r:id="rId1"/>
    <sheet name="Целевые" sheetId="2" state="visible" r:id="rId2"/>
  </sheets>
  <definedNames>
    <definedName name="Print_Titles" localSheetId="0">'4 кв. 2023г. '!$10:$13</definedName>
  </definedNames>
  <calcPr/>
</workbook>
</file>

<file path=xl/sharedStrings.xml><?xml version="1.0" encoding="utf-8"?>
<sst xmlns="http://schemas.openxmlformats.org/spreadsheetml/2006/main" count="159" uniqueCount="159">
  <si>
    <t xml:space="preserve">Приложение к Порядку принятия решения о разработке муниципальных</t>
  </si>
  <si>
    <t xml:space="preserve">программ муниципального образования городской округ  город Урай, их</t>
  </si>
  <si>
    <t xml:space="preserve">формирования, утверждения, корректировки и реализации</t>
  </si>
  <si>
    <t>ОТЧЕТ</t>
  </si>
  <si>
    <t xml:space="preserve">                           о ходе исполнения комплексного плана (сетевого графика) реализации </t>
  </si>
  <si>
    <t xml:space="preserve"> муниципальной программы "Развитие транспортной системы города Урай на 2021-2030"  за январь - декабрь 2023 года.</t>
  </si>
  <si>
    <t xml:space="preserve"> Таблица 1</t>
  </si>
  <si>
    <t>№</t>
  </si>
  <si>
    <t xml:space="preserve">Основные мароприятия муниципальной программы (их взаимосвязь с целевыми показателями муниципальной программы)</t>
  </si>
  <si>
    <t xml:space="preserve">Ответственный исполнитель/соисполнитель</t>
  </si>
  <si>
    <t xml:space="preserve">Источники финансирования</t>
  </si>
  <si>
    <t xml:space="preserve">Финансовые затраты на реализацию (тыс. руб.)</t>
  </si>
  <si>
    <t xml:space="preserve">в том числе:</t>
  </si>
  <si>
    <t xml:space="preserve">Исполнение мероприятия</t>
  </si>
  <si>
    <t xml:space="preserve">Причины отклонения  фактически исполненных расходных обязательств от запланированных</t>
  </si>
  <si>
    <t xml:space="preserve">всего на год,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</si>
  <si>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</si>
  <si>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</si>
  <si>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</si>
  <si>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</si>
  <si>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</si>
  <si>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</si>
  <si>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</si>
  <si>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</si>
  <si>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</si>
  <si>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</si>
  <si>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</si>
  <si>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</si>
  <si>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</si>
  <si>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</si>
  <si>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 xml:space="preserve">Исполнение, %</t>
  </si>
  <si>
    <t>8=7/6*100</t>
  </si>
  <si>
    <t>20</t>
  </si>
  <si>
    <t>23</t>
  </si>
  <si>
    <t>26</t>
  </si>
  <si>
    <t>1.</t>
  </si>
  <si>
    <t xml:space="preserve">Подпрограмма 1 "Дорожное хозяйство"</t>
  </si>
  <si>
    <t>1.1.</t>
  </si>
  <si>
    <t xml:space="preserve">Строительство и реконструкция  автомобильных дорог (1,2)</t>
  </si>
  <si>
    <t xml:space="preserve">МКУ «УКС г.Урай» </t>
  </si>
  <si>
    <t>итого</t>
  </si>
  <si>
    <t xml:space="preserve">  </t>
  </si>
  <si>
    <t xml:space="preserve">Федеральный бюджет</t>
  </si>
  <si>
    <t xml:space="preserve">Бюджет ХМАО</t>
  </si>
  <si>
    <t xml:space="preserve">местный бюджет</t>
  </si>
  <si>
    <t xml:space="preserve">Иные источники финансирования</t>
  </si>
  <si>
    <t xml:space="preserve">кроме того, местный бюджет, за счёт остатков прошлых лет</t>
  </si>
  <si>
    <t>1.1.1.</t>
  </si>
  <si>
    <t>1.1.3.</t>
  </si>
  <si>
    <t xml:space="preserve">Строительство дорог и проездов  в микрораионах ИЖС . (1,2)</t>
  </si>
  <si>
    <t xml:space="preserve">В рамках данного мероприятия финансируется объект: "Устройство проезда к жилому дому №100 по улице Ленина" в сумме 1 152,7 тыс.руб. Выполнены работы по устройству проезда, по устройству ограждения и укреплению откоса на объекте в сумме 1 152,7 тыс. р</t>
  </si>
  <si>
    <t>1.1.4.</t>
  </si>
  <si>
    <t xml:space="preserve">Реконструкция Объездной автомобильной дороги г.Урай (1, 2)</t>
  </si>
  <si>
    <t xml:space="preserve">а счет остатков средств прошлого года финансируется объект: "Объездная автомобильная дорога г.Урая" на выполнение инженерных изысканий, осуществление подготовки проектной и рабочей документации в сумме 6 480,1 тыс.руб . Отклонение составило 6 480,1 тыс. руб.</t>
  </si>
  <si>
    <t xml:space="preserve">Отклонение  фактически исполненных расходных обязательств от запланированных по объекту "Объездная автомобильная дорога г.Урай" в сумме 6 480,1 тыс.руб. образовалось по причине нарушения подрядчиком сроков исполнения работ. Срок исполнения по контракту 31.05.2023 г. В настоящее время ведется работа по согласованию рабочей документации. Ориентировочный срок исполнения контракта 2 квартал 2024 года</t>
  </si>
  <si>
    <t>1.1.5.</t>
  </si>
  <si>
    <t xml:space="preserve">Строительство проезда к стационару</t>
  </si>
  <si>
    <r>
      <rPr>
        <sz val="10"/>
        <rFont val="Times New Roman"/>
      </rPr>
      <t xml:space="preserve">В рамках данного мероприятия финансируется объект: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</rPr>
      <t xml:space="preserve">"Строительство проезда к стационару"</t>
    </r>
    <r>
      <rPr>
        <sz val="10"/>
        <rFont val="Times New Roman"/>
      </rPr>
      <t xml:space="preserve"> в сумме 7 708,8 тыс. руб. Выполнены проектные работы, работы по строительству объекта, по тех.присоединению объекта - в сумме 7 669,8 тыс.руб. отклонение составило  39,0 тыс. руб.  </t>
    </r>
  </si>
  <si>
    <r>
      <rPr>
        <sz val="10"/>
        <rFont val="Times New Roman"/>
      </rPr>
      <t xml:space="preserve">Отклонение  фактически исполненных расходных обязательств от запланированных по объекту </t>
    </r>
    <r>
      <rPr>
        <b/>
        <sz val="10"/>
        <rFont val="Times New Roman"/>
      </rPr>
      <t xml:space="preserve">"Строительство проезда к стационару" </t>
    </r>
    <r>
      <rPr>
        <sz val="10"/>
        <rFont val="Times New Roman"/>
      </rPr>
      <t xml:space="preserve"> 39,0 тыс. руб. Заключен договор на выполнение кадастровых работ по изготовлению тех.плана в сумме 39,0 тыс.руб., со сроком исполнения в феврале месяце 2024 г.</t>
    </r>
  </si>
  <si>
    <t>1.1.6.</t>
  </si>
  <si>
    <t xml:space="preserve">Устройство проезда к жилому дому №100 по улице Ленина (1,2)</t>
  </si>
  <si>
    <t>1.2.</t>
  </si>
  <si>
    <t xml:space="preserve">Капитальный ремонт, ремонт  и содержание автомобильных дорог. (1,2)</t>
  </si>
  <si>
    <t xml:space="preserve">МКУ «УКС г.Урай» МКУ «УЖКХ г.Урай»</t>
  </si>
  <si>
    <t>1.2.1.</t>
  </si>
  <si>
    <t xml:space="preserve">Содержание объекта «Объездная автомобильная дорога г.Урай» (3)</t>
  </si>
  <si>
    <t xml:space="preserve">МКУ «УКС г.Урай»</t>
  </si>
  <si>
    <r>
      <rPr>
        <sz val="10"/>
        <rFont val="Times New Roman"/>
      </rPr>
      <t xml:space="preserve">В рамках данного мероприятия финансируется: содержание объекта </t>
    </r>
    <r>
      <rPr>
        <b/>
        <sz val="10"/>
        <rFont val="Times New Roman"/>
      </rPr>
      <t xml:space="preserve">"Объездная автомобильная дорога в г.Урай".</t>
    </r>
    <r>
      <rPr>
        <sz val="10"/>
        <rFont val="Times New Roman"/>
      </rPr>
      <t xml:space="preserve"> Согласно заключенному контракту работы по содержанию объекта выполнены и оплачены в сумме 3 851,7 тыс. руб..                                                                                                                             </t>
    </r>
  </si>
  <si>
    <t>1.2.2.</t>
  </si>
  <si>
    <t xml:space="preserve">Капитальный ремонт и ремонт городских дорог г.Урай.  (1,2) 
</t>
  </si>
  <si>
    <t xml:space="preserve">МКУ «УКС г.Урай»          МКУ «УЖКХ г.Урай»</t>
  </si>
  <si>
    <t>1.2.2.1</t>
  </si>
  <si>
    <t xml:space="preserve">Капитальный ремонт городских дорог г.Урай.  (1,2) 
</t>
  </si>
  <si>
    <r>
      <rPr>
        <sz val="10"/>
        <rFont val="Times New Roman"/>
      </rPr>
      <t xml:space="preserve">В рамках данного мероприятия финансируются объекты</t>
    </r>
    <r>
      <rPr>
        <b/>
        <sz val="10"/>
        <rFont val="Times New Roman"/>
      </rPr>
      <t xml:space="preserve">:                                                                          "Капитальный ремонт дороги по улице Солнечная"</t>
    </r>
    <r>
      <rPr>
        <sz val="10"/>
        <rFont val="Times New Roman"/>
      </rPr>
      <t xml:space="preserve"> в сумме 44 701,9 тыс. руб. и                                                                               </t>
    </r>
    <r>
      <rPr>
        <b/>
        <sz val="10"/>
        <rFont val="Times New Roman"/>
      </rPr>
      <t xml:space="preserve">"Капитальный ремонт автодороги Урай-Головные сооружение нефтепровода Шаим-Тюмень"</t>
    </r>
    <r>
      <rPr>
        <sz val="10"/>
        <rFont val="Times New Roman"/>
      </rPr>
      <t xml:space="preserve"> в сумме 46 298,1 тыс. руб.  Согласно заключеннму контракту работы выполнены и оплачены в сумме 91 000,0 тыс. руб.</t>
    </r>
  </si>
  <si>
    <t>1.2.2.2</t>
  </si>
  <si>
    <t xml:space="preserve">Ремонт городских дорог г.Урай.  (1,2) 
</t>
  </si>
  <si>
    <t xml:space="preserve">МКУ «УЖКХ г.Урай»</t>
  </si>
  <si>
    <t xml:space="preserve">Заключены  договора на сумму 59 939,9 тыс.руб.:  1. Замена бортового камня по ул. Шаимская  - 2 835,7 тыс.руб.; 2. Оказание услуг по проверке достоверности сметной документации - 30,0 тыс.руб., 3. Ремонт автомобильной дороги по ул. Ивана Шестакова, остановочного кармана остановки Буровиков, проездв Речной  - 54 034,5 тыс.руб., 4.Приобретение гобо-проектора -132,0 тыс.руб.,5 .Выполнение работ по ремонту выезда на ул.Нефтяников - 389,2 тыс. руб., 6. Работы по устройству барьерного ограждения - 336,1 тыс. руб. 7. Выолнение работ по устройству пандусов ул. Шаимская - 402,0 тыс. руб.; 8.На установку водопонижающих колодцев в переулке Восточный -173,7 тыс. руб.; 9.На выполнение работ  по устройстве подстил. и выравнив.слоев оснований из щебня по ул.Яковлева -598,9 тыс. руб.; 10.Работы по устройству искусств.дорожной неровности - 408,2 тыс. руб. ; 11. Работы по планировке территории с отсыпкой щебнем ул.Садовая - 599,6 тыс. руб.</t>
  </si>
  <si>
    <t xml:space="preserve">Заключен контракт 07.12.2023 на выполнение работ  по устройству искусственной дорожной неровности  в микрорайоне Солнечный   в сумме 439,8 тыс.руб., со сроком исполнения не позднее 31.05.2024 года. (контракт переходящий)</t>
  </si>
  <si>
    <t>1.2.3</t>
  </si>
  <si>
    <t xml:space="preserve">Капитальный ремонт и ремонт мостовых сооружений
</t>
  </si>
  <si>
    <t>1.3.</t>
  </si>
  <si>
    <t xml:space="preserve">Нормативно-техническое обеспечение дорожной деятельности (далее - НТО ДД).
(1,2)
</t>
  </si>
  <si>
    <t>ОДХиТ</t>
  </si>
  <si>
    <t xml:space="preserve">Установка опор дорожных знаков на регулируемых перекрестках автомобильных дорог города Урай</t>
  </si>
  <si>
    <t xml:space="preserve"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</si>
  <si>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 xml:space="preserve">ИТОГО по подпрограмме 1:</t>
  </si>
  <si>
    <t>Всего</t>
  </si>
  <si>
    <t>2.</t>
  </si>
  <si>
    <t xml:space="preserve">Подпрограмма 2 "Транспорт"</t>
  </si>
  <si>
    <t>2.1.</t>
  </si>
  <si>
    <t xml:space="preserve"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</si>
  <si>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 xml:space="preserve">заключено  Соглашенияе  с ООО "Урайречфлот" на период с 01.03.2023 по 31.10.2025, организовано транспортное обслуживание населения и юр.лиц при переправлении через р.Конда в летний и зимний периоды</t>
  </si>
  <si>
    <t>2.2.</t>
  </si>
  <si>
    <t xml:space="preserve">Организация транспортного обслуживания населения на городских автобусных маршрутах (7)</t>
  </si>
  <si>
    <t xml:space="preserve">Заключены  муниципальные контракты на выполнение работ по транспортному обслуживанию населения на городских круглогодичных и сезонныхиавтобусных маршрутах №2,, №11,  №17, №5, №6, №7, №8, №9, </t>
  </si>
  <si>
    <t xml:space="preserve">кассовое исполнение оплатыа услуг за отработанный период производится в следующем за отчетным месяце, таким образом оплата за декабрь в сумме 643415 руб. оплачена в январе.  Факт за 2023 год - 11770,418 тыс.руб.</t>
  </si>
  <si>
    <t xml:space="preserve">ИТОГО по подпрограмме 2:</t>
  </si>
  <si>
    <t xml:space="preserve">Подпрограмма 3 «Формирование законопослушного поведения участников дорожного движения»</t>
  </si>
  <si>
    <t>3.1.</t>
  </si>
  <si>
    <t xml:space="preserve">Проведение в социальных сетях пропаганды о соблюдении правил дорожного движения с привлечением групп (интернет сообществ), в том числе «Кибердружин» </t>
  </si>
  <si>
    <t xml:space="preserve">Отдел дорожного хозяйства и транспорта администрации города Урай, Управление образования администрации города Урай</t>
  </si>
  <si>
    <t xml:space="preserve">Без финансирования</t>
  </si>
  <si>
    <t xml:space="preserve">В средствах массовой информации было подготовлено следующее количество материалов: радиостанции – 56  информаций, в периодические издания направлено – 5информационных заметок, телекомпании заметок 12 репортажей, интернет-издания и информационные агентства –   280 информация. </t>
  </si>
  <si>
    <t>3.2.</t>
  </si>
  <si>
    <t xml:space="preserve">Проведение рейдов, рекламных акций на дорогах, в местах массового пребывания людей с использованием средств коллективного отображения информации </t>
  </si>
  <si>
    <t xml:space="preserve">Отдел дорожного хозяйства и транспорта администрации города Урай,
 Управление образования администрации города Урай</t>
  </si>
  <si>
    <t xml:space="preserve">проведено 5 информационно-пропагандистских акций и мероприятий: «Я соблюдаю ПДД!», «Засветись!», «Соблюдаешь правила - поступаешь правильно!», «Пристегнись сам, пристегни ребенка!», «Мой друг светофор!», а также, сотрудники Госавтоинспекции приняли участие в 4 общеокружных информационно-пропагандистских акциях: «Будь в безопасности», «Цветы для автоледи», «ПДД соблюдаем, безопасно шагаем», «Безопасным дорогам скажем «Да!»,</t>
  </si>
  <si>
    <t>3.3.</t>
  </si>
  <si>
    <t xml:space="preserve">Проведение пропагандистской работы, в том числе в трудовых коллективах, по культуре вождения, выявления и минимизации количества так называемых «опасных водителей», «лихачей», любителей «агрессивной езды», создание на телевидении и радио специальных программ. </t>
  </si>
  <si>
    <t xml:space="preserve">проведено – 494 бесед и лекций по безопасности дорожного движения, в том числе: в дошкольных учреждениях – 142, в общеобразовательных организациях – 260, в организациях дополнительного образования – 20, в профессиональных образовательных организациях – 20, на родительских собраниях – 12, с педагогами и руководителями ЮИД – 24, в отрядах ЮИД – 16</t>
  </si>
  <si>
    <t>3.4.</t>
  </si>
  <si>
    <t xml:space="preserve">Функционирование системы фотовидеофиксации нарушения правил дорожного движения (8)</t>
  </si>
  <si>
    <t xml:space="preserve">управление по информационным технологиям и связи администрации города Урай</t>
  </si>
  <si>
    <t xml:space="preserve">Оплата за оказание услуг по обслуживанию системы видеонаблюдения "Безопасный город" и "Системы безопасность дорожного движения" и за  потребляемую оборудованием электроэнергию по плану</t>
  </si>
  <si>
    <t xml:space="preserve">ИТОГО по подпрограмме 3:</t>
  </si>
  <si>
    <t xml:space="preserve">ИТОГО по программе:</t>
  </si>
  <si>
    <t xml:space="preserve">Инвестиции в объекты муниципальной собственности</t>
  </si>
  <si>
    <t xml:space="preserve"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</si>
  <si>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</si>
  <si>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1
(органы администрации города Урай: 
 управление по информационным технологиям и связи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</si>
  <si>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</si>
  <si>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</si>
  <si>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 xml:space="preserve">Отвтственный исполнитель программы начальниак  ОДХиТ  В.В.Покровский       </t>
  </si>
  <si>
    <t>Согласовано:</t>
  </si>
  <si>
    <t xml:space="preserve">                                                                 </t>
  </si>
  <si>
    <t xml:space="preserve">Комитет по финансам  администрации города Урай</t>
  </si>
  <si>
    <t xml:space="preserve">«__»_________2023г. _________________</t>
  </si>
  <si>
    <t xml:space="preserve">«____»_________2023г. ______________________</t>
  </si>
  <si>
    <t>подпись</t>
  </si>
  <si>
    <t xml:space="preserve">Исполнитель: гл. специалист ОДХиТ администрации г.Урай Попович А.В., тел.: 24-156</t>
  </si>
  <si>
    <t xml:space="preserve">Исполнитель: ведущий инженер ППО МКУ "УКС г.Урай"  Семенюк Ю.Л., тел.2-65-88, доб.449</t>
  </si>
  <si>
    <t xml:space="preserve">Исполнитель: начальник ПЭО МКУ "УЖКХ г.Урай" Сиденко Л.А., тел.: 2-84-61</t>
  </si>
  <si>
    <t xml:space="preserve">Таблица 2</t>
  </si>
  <si>
    <t xml:space="preserve">о достижении целевых показателей муниципальной программы «Развитие транспортной системы города Урай» на 2021 - 2030 годы</t>
  </si>
  <si>
    <t xml:space="preserve">за 2023 год</t>
  </si>
  <si>
    <t xml:space="preserve">Наименование целевого показателя муниципальной программы</t>
  </si>
  <si>
    <t xml:space="preserve">Ед. изм.</t>
  </si>
  <si>
    <t xml:space="preserve">Значение целевого показателя муниципальной программы</t>
  </si>
  <si>
    <t xml:space="preserve">Степень достижения целевого показателя &lt;2&gt;, %</t>
  </si>
  <si>
    <t xml:space="preserve">Обоснование отклонений значений целевого показателя на конец отчетного года (при наличии)</t>
  </si>
  <si>
    <t xml:space="preserve">отчетный год (план)</t>
  </si>
  <si>
    <t xml:space="preserve">отчетный год (факт)</t>
  </si>
  <si>
    <r>
      <t xml:space="preserve">Протяженность сети автомобильных дорог общего пользования с твердым и переходным типами покрытия  </t>
    </r>
    <r>
      <rPr>
        <sz val="11.5"/>
        <color theme="1"/>
        <rFont val="Symbol"/>
      </rPr>
      <t>&lt;</t>
    </r>
    <r>
      <rPr>
        <sz val="11.5"/>
        <color theme="1"/>
        <rFont val="Times New Roman"/>
      </rPr>
      <t>1</t>
    </r>
    <r>
      <rPr>
        <sz val="11.5"/>
        <color theme="1"/>
        <rFont val="Symbol"/>
      </rPr>
      <t>&gt;</t>
    </r>
  </si>
  <si>
    <t>км.</t>
  </si>
  <si>
    <t xml:space="preserve">помимо запланированных работ по ремонту дорог в рамках выделенного финансирования, дополнительно  проведен ремонт грунтовых дорог с отсыпкой щебеночного покрытия за счет субсидии из окружного бюджета в декабре месяце. Кроме того выполнено устройство дороги с щебеночным покрытием до станции Орбита. Так же за рамками программы проведена отсыпка грунтовых проездов асфальтовой крошкой, учтенных при актуализации перечня дорог.Данные изменения внесены в перечень дорог и отражены в отчете 3-ДГ(мо) за 2023 год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</si>
  <si>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 &lt;2&gt;
</t>
  </si>
  <si>
    <t xml:space="preserve">Выполнены мероприятия; устройство  «Строительство проезда к стационару» - 0,1км, «Устройство проезда к жилому дому №100 по улице Ленина» - 0,05км, 3.1.  «Капитальный ремонт дороги по улице Солнечная» - 0,9км, 3.2. «Капитальный ремонт автодороги Урай - Головные сооружение нефтепровода Шаим-Тюмень» - 3,1км., ремонту дороги я по ул. Ивана Шестакова -2,6км, Всего : 0,1+0,05+0,9+3,1+2,6= 6,7км. Увеличение на 1,5 % по факту выполнения ремонтных работ</t>
  </si>
  <si>
    <r>
      <t xml:space="preserve">Уровень обеспеченности населения в транспортном обслуживании </t>
    </r>
    <r>
      <rPr>
        <sz val="11.5"/>
        <color theme="1"/>
        <rFont val="Symbol"/>
      </rPr>
      <t>&lt;</t>
    </r>
    <r>
      <rPr>
        <sz val="11.5"/>
        <color theme="1"/>
        <rFont val="Times New Roman"/>
      </rPr>
      <t>3</t>
    </r>
    <r>
      <rPr>
        <sz val="11.5"/>
        <color theme="1"/>
        <rFont val="Symbol"/>
      </rPr>
      <t>&gt;</t>
    </r>
  </si>
  <si>
    <t>%</t>
  </si>
  <si>
    <t xml:space="preserve">Доля зарегистрированных ДТП на 1000 человек населения &lt;4&gt;</t>
  </si>
  <si>
    <t>ед.</t>
  </si>
  <si>
    <t xml:space="preserve">Зарегистрировано 236 ДТП, Ожидаемое расчетное колличество было на уровне 241ед. Расчет произведен  на ср.год численность 41,249 тыс.жителей </t>
  </si>
  <si>
    <r>
      <t xml:space="preserve">&lt;1&gt; ссылка на Указ Президента Российской Федерации, государственную программу Ханты-Мансийского автономного округа - Югры или иной правовой акт, которым установлен данный показатель.
&lt;2&gt; Расчет степени достижения целевого показателя осуществляется по следующей формуле: 
</t>
    </r>
    <r>
      <rPr>
        <b/>
        <sz val="11"/>
        <color theme="1"/>
        <rFont val="Calibri"/>
        <scheme val="minor"/>
      </rPr>
      <t xml:space="preserve">1) Для прямого показателя  факт/план*100 (положительной динамикой является увеличение значения показателя).
2) Для обратного показателя  (100-факт/план*100)+100 (положительной динамикой является снижение значения показателя).</t>
    </r>
    <r>
      <rPr>
        <sz val="11"/>
        <color theme="1"/>
        <rFont val="Calibri"/>
        <scheme val="minor"/>
      </rPr>
      <t xml:space="preserve">
3) Для показателя, плановое значение которого установлено в интервале не менее/не более пограничного значения, степень достижения составляет 100% в случае, если фактическое значение показателя находится в диапазоне интервала. Если фактическое значение показателя не соответствует диапазону интервала плановых условий, то степень достижения рассчитывается как отношение фактического значения показателя к пограничному значению диапазона интервала.
(в редакции постановления администрации города Урай от 20.12.2019 №3099)
</t>
    </r>
  </si>
  <si>
    <t xml:space="preserve">&lt;1&gt;Форма федерального статистического наблюдения №3-ДГ (МО) «Сведения об автомобильных дорогах общего пользования местного значения и искусственных сооружениях на них, находящихся в собственности муниципальных образований».
&lt;2&gt; Постановление Правительства Ханты-Мансийского автономного округа – Югры от 05.10.2018  № 354-п «О государственной программе Ханты-Мансийского автономного округа – Югры «Современная транспортная система».
&lt;3&gt;Доклад главы города Урай о достигнутых значениях показателей для оценки эффективности деятельности органов местного самоуправления городского округа города Урай.
&lt;4&gt; Указ Президента Российской Федерации от 07.05.2018 №204 «О национальных целях и стратегических задачах развития Российской Федерации на период до 2024 года».
</t>
  </si>
  <si>
    <t xml:space="preserve">Ответственный исполнитель программы  начальник  ОДХиТ Покровский В.В.</t>
  </si>
  <si>
    <t>62.3</t>
  </si>
  <si>
    <t xml:space="preserve">«____»_________2024г. _________________</t>
  </si>
  <si>
    <t xml:space="preserve">Исполнитель: гл. специалист ОДХиТ администрации г.Урай Попович А.В., тел.: 24-156 вн.171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</si>
</sst>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0.000"/>
    <numFmt numFmtId="162" formatCode="0.0"/>
    <numFmt numFmtId="163" formatCode="_-* #,##0.000_р_._-;\-* #,##0.000_р_._-;_-* &quot;-&quot;??_р_._-;_-@_-"/>
    <numFmt numFmtId="164" formatCode="0.00000"/>
    <numFmt numFmtId="165" formatCode="#,##0.0"/>
    <numFmt numFmtId="166" formatCode="dd/mm/yyyy"/>
  </numFmts>
  <fonts count="30">
    <font>
      <sz val="11.000000"/>
      <color theme="1"/>
      <name val="Calibri"/>
      <scheme val="minor"/>
    </font>
    <font>
      <sz val="9.000000"/>
      <name val="Calibri"/>
      <scheme val="minor"/>
    </font>
    <font>
      <sz val="10.000000"/>
      <name val="Arial Cyr"/>
    </font>
    <font>
      <sz val="11.000000"/>
      <name val="Times New Roman"/>
    </font>
    <font>
      <sz val="10.000000"/>
      <name val="Times New Roman"/>
    </font>
    <font>
      <sz val="11.000000"/>
      <name val="Calibri"/>
      <scheme val="minor"/>
    </font>
    <font>
      <b/>
      <sz val="10.000000"/>
      <name val="Times New Roman"/>
    </font>
    <font>
      <b/>
      <sz val="11.000000"/>
      <name val="Times New Roman"/>
    </font>
    <font>
      <sz val="9.000000"/>
      <name val="Times New Roman"/>
    </font>
    <font>
      <sz val="9.000000"/>
      <color rgb="FF0000CC"/>
      <name val="Times New Roman"/>
    </font>
    <font>
      <sz val="9.000000"/>
      <color theme="1" tint="0"/>
      <name val="Times New Roman"/>
    </font>
    <font>
      <sz val="9.000000"/>
      <color rgb="FF0000CC"/>
      <name val="Calibri"/>
      <scheme val="minor"/>
    </font>
    <font>
      <sz val="10.000000"/>
      <color rgb="FF001AFF"/>
      <name val="Times New Roman"/>
    </font>
    <font>
      <sz val="9.000000"/>
      <color rgb="FF001AFF"/>
      <name val="Times New Roman"/>
    </font>
    <font>
      <sz val="10.000000"/>
      <color theme="1" tint="0"/>
      <name val="Times New Roman"/>
    </font>
    <font>
      <sz val="9.000000"/>
      <color rgb="FFC00000"/>
      <name val="Times New Roman"/>
    </font>
    <font>
      <sz val="10.000000"/>
      <color indexed="64"/>
      <name val="Times New Roman"/>
    </font>
    <font>
      <b/>
      <sz val="9.000000"/>
      <name val="Times New Roman"/>
    </font>
    <font>
      <b/>
      <sz val="9.000000"/>
      <name val="Calibri"/>
      <scheme val="minor"/>
    </font>
    <font>
      <sz val="9.000000"/>
      <color rgb="FF001AFF"/>
      <name val="Calibri"/>
      <scheme val="minor"/>
    </font>
    <font>
      <b/>
      <sz val="9.000000"/>
      <color rgb="FF001AFF"/>
      <name val="Times New Roman"/>
    </font>
    <font>
      <b/>
      <sz val="9.000000"/>
      <color rgb="FF001AFF"/>
      <name val="Calibri"/>
      <scheme val="minor"/>
    </font>
    <font>
      <sz val="12.000000"/>
      <color theme="1"/>
      <name val="Times New Roman"/>
    </font>
    <font>
      <b/>
      <sz val="10.000000"/>
      <color theme="1"/>
      <name val="Times New Roman"/>
    </font>
    <font>
      <sz val="11.500000"/>
      <color theme="1"/>
      <name val="Times New Roman"/>
    </font>
    <font>
      <sz val="12.000000"/>
      <name val="Times New Roman"/>
    </font>
    <font>
      <sz val="10.000000"/>
      <color theme="1"/>
      <name val="Times New Roman"/>
    </font>
    <font>
      <sz val="11.000000"/>
      <color theme="1"/>
      <name val="Times New Roman"/>
    </font>
    <font>
      <sz val="9.000000"/>
      <color theme="1"/>
      <name val="Times New Roman"/>
    </font>
    <font>
      <sz val="9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medium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160" applyNumberFormat="1" applyFont="0" applyFill="0" applyBorder="0" applyProtection="0"/>
  </cellStyleXfs>
  <cellXfs count="251">
    <xf fontId="0" fillId="0" borderId="0" numFmtId="0" xfId="0"/>
    <xf fontId="1" fillId="2" borderId="0" numFmtId="0" xfId="0" applyFont="1" applyFill="1"/>
    <xf fontId="1" fillId="2" borderId="0" numFmtId="0" xfId="0" applyFont="1" applyFill="1" applyAlignment="1">
      <alignment horizontal="center"/>
    </xf>
    <xf fontId="1" fillId="2" borderId="0" numFmtId="161" xfId="0" applyNumberFormat="1" applyFont="1" applyFill="1"/>
    <xf fontId="1" fillId="2" borderId="0" numFmtId="162" xfId="0" applyNumberFormat="1" applyFont="1" applyFill="1"/>
    <xf fontId="1" fillId="2" borderId="0" numFmtId="161" xfId="0" applyNumberFormat="1" applyFont="1" applyFill="1" applyAlignment="1">
      <alignment horizontal="center"/>
    </xf>
    <xf fontId="2" fillId="2" borderId="0" numFmtId="0" xfId="0" applyFont="1" applyFill="1"/>
    <xf fontId="3" fillId="2" borderId="0" numFmtId="0" xfId="0" applyFont="1" applyFill="1"/>
    <xf fontId="2" fillId="2" borderId="0" numFmtId="162" xfId="0" applyNumberFormat="1" applyFont="1" applyFill="1"/>
    <xf fontId="4" fillId="2" borderId="0" numFmtId="0" xfId="0" applyFont="1" applyFill="1" applyAlignment="1">
      <alignment horizontal="right"/>
    </xf>
    <xf fontId="5" fillId="2" borderId="0" numFmtId="0" xfId="0" applyFont="1" applyFill="1"/>
    <xf fontId="4" fillId="2" borderId="0" numFmtId="0" xfId="0" applyFont="1" applyFill="1" applyAlignment="1">
      <alignment horizontal="center"/>
    </xf>
    <xf fontId="6" fillId="2" borderId="0" numFmtId="0" xfId="0" applyFont="1" applyFill="1" applyAlignment="1">
      <alignment horizontal="center"/>
    </xf>
    <xf fontId="7" fillId="2" borderId="0" numFmtId="163" xfId="1" applyNumberFormat="1" applyFont="1" applyFill="1" applyAlignment="1">
      <alignment horizontal="center" vertical="center" wrapText="1"/>
    </xf>
    <xf fontId="2" fillId="2" borderId="0" numFmtId="0" xfId="0" applyFont="1" applyFill="1" applyAlignment="1">
      <alignment horizontal="center"/>
    </xf>
    <xf fontId="7" fillId="2" borderId="0" numFmtId="0" xfId="0" applyFont="1" applyFill="1" applyAlignment="1">
      <alignment horizontal="center" wrapText="1"/>
    </xf>
    <xf fontId="8" fillId="2" borderId="0" numFmtId="0" xfId="0" applyFont="1" applyFill="1" applyAlignment="1">
      <alignment horizontal="right"/>
    </xf>
    <xf fontId="7" fillId="2" borderId="0" numFmtId="164" xfId="0" applyNumberFormat="1" applyFont="1" applyFill="1" applyAlignment="1">
      <alignment horizontal="center" wrapText="1"/>
    </xf>
    <xf fontId="8" fillId="2" borderId="0" numFmtId="0" xfId="0" applyFont="1" applyFill="1" applyAlignment="1">
      <alignment horizontal="center"/>
    </xf>
    <xf fontId="8" fillId="2" borderId="1" numFmtId="0" xfId="0" applyFont="1" applyFill="1" applyBorder="1" applyAlignment="1">
      <alignment horizontal="center" vertical="top" wrapText="1"/>
    </xf>
    <xf fontId="8" fillId="2" borderId="1" numFmtId="161" xfId="0" applyNumberFormat="1" applyFont="1" applyFill="1" applyBorder="1" applyAlignment="1">
      <alignment horizontal="center" vertical="top" wrapText="1"/>
    </xf>
    <xf fontId="1" fillId="2" borderId="1" numFmtId="161" xfId="0" applyNumberFormat="1" applyFont="1" applyFill="1" applyBorder="1" applyAlignment="1">
      <alignment horizontal="center" vertical="top" wrapText="1"/>
    </xf>
    <xf fontId="8" fillId="2" borderId="2" numFmtId="0" xfId="0" applyFont="1" applyFill="1" applyBorder="1" applyAlignment="1">
      <alignment horizontal="center" vertical="top" wrapText="1"/>
    </xf>
    <xf fontId="1" fillId="2" borderId="1" numFmtId="0" xfId="0" applyFont="1" applyFill="1" applyBorder="1" applyAlignment="1">
      <alignment vertical="top" wrapText="1"/>
    </xf>
    <xf fontId="8" fillId="2" borderId="3" numFmtId="0" xfId="0" applyFont="1" applyFill="1" applyBorder="1" applyAlignment="1">
      <alignment horizontal="center" vertical="top" wrapText="1"/>
    </xf>
    <xf fontId="8" fillId="2" borderId="1" numFmtId="161" xfId="0" applyNumberFormat="1" applyFont="1" applyFill="1" applyBorder="1" applyAlignment="1">
      <alignment vertical="top" wrapText="1"/>
    </xf>
    <xf fontId="8" fillId="2" borderId="1" numFmtId="162" xfId="0" applyNumberFormat="1" applyFont="1" applyFill="1" applyBorder="1" applyAlignment="1">
      <alignment vertical="top" wrapText="1"/>
    </xf>
    <xf fontId="8" fillId="2" borderId="1" numFmtId="162" xfId="0" applyNumberFormat="1" applyFont="1" applyFill="1" applyBorder="1" applyAlignment="1">
      <alignment horizontal="center" vertical="top" wrapText="1"/>
    </xf>
    <xf fontId="8" fillId="2" borderId="4" numFmtId="0" xfId="0" applyFont="1" applyFill="1" applyBorder="1" applyAlignment="1">
      <alignment horizontal="center" vertical="top" wrapText="1"/>
    </xf>
    <xf fontId="1" fillId="2" borderId="0" numFmtId="49" xfId="0" applyNumberFormat="1" applyFont="1" applyFill="1"/>
    <xf fontId="8" fillId="2" borderId="1" numFmtId="49" xfId="0" applyNumberFormat="1" applyFont="1" applyFill="1" applyBorder="1" applyAlignment="1">
      <alignment horizontal="center" vertical="top" wrapText="1"/>
    </xf>
    <xf fontId="8" fillId="2" borderId="2" numFmtId="0" xfId="0" applyFont="1" applyFill="1" applyBorder="1" applyAlignment="1">
      <alignment vertical="top" wrapText="1"/>
    </xf>
    <xf fontId="8" fillId="2" borderId="1" numFmtId="0" xfId="0" applyFont="1" applyFill="1" applyBorder="1" applyAlignment="1">
      <alignment vertical="top" wrapText="1"/>
    </xf>
    <xf fontId="1" fillId="2" borderId="0" numFmtId="0" xfId="0" applyFont="1" applyFill="1" applyAlignment="1">
      <alignment horizontal="center" vertical="center"/>
    </xf>
    <xf fontId="8" fillId="2" borderId="5" numFmtId="0" xfId="0" applyFont="1" applyFill="1" applyBorder="1" applyAlignment="1">
      <alignment horizontal="center" vertical="center" wrapText="1"/>
    </xf>
    <xf fontId="8" fillId="2" borderId="2" numFmtId="0" xfId="0" applyFont="1" applyFill="1" applyBorder="1" applyAlignment="1">
      <alignment horizontal="left" vertical="center" wrapText="1"/>
    </xf>
    <xf fontId="8" fillId="2" borderId="6" numFmtId="0" xfId="0" applyFont="1" applyFill="1" applyBorder="1" applyAlignment="1">
      <alignment horizontal="center" vertical="center" wrapText="1"/>
    </xf>
    <xf fontId="8" fillId="2" borderId="7" numFmtId="0" xfId="0" applyFont="1" applyFill="1" applyBorder="1" applyAlignment="1">
      <alignment horizontal="center" vertical="center" wrapText="1"/>
    </xf>
    <xf fontId="8" fillId="2" borderId="1" numFmtId="162" xfId="0" applyNumberFormat="1" applyFont="1" applyFill="1" applyBorder="1" applyAlignment="1">
      <alignment horizontal="center" vertical="center" wrapText="1"/>
    </xf>
    <xf fontId="8" fillId="2" borderId="1" numFmtId="165" xfId="0" applyNumberFormat="1" applyFont="1" applyFill="1" applyBorder="1" applyAlignment="1">
      <alignment horizontal="center" vertical="center" wrapText="1"/>
    </xf>
    <xf fontId="9" fillId="2" borderId="1" numFmtId="165" xfId="0" applyNumberFormat="1" applyFont="1" applyFill="1" applyBorder="1" applyAlignment="1">
      <alignment horizontal="center" vertical="center" wrapText="1"/>
    </xf>
    <xf fontId="10" fillId="2" borderId="1" numFmtId="162" xfId="0" applyNumberFormat="1" applyFont="1" applyFill="1" applyBorder="1" applyAlignment="1">
      <alignment horizontal="center" vertical="center" wrapText="1"/>
    </xf>
    <xf fontId="10" fillId="2" borderId="0" numFmtId="165" xfId="0" applyNumberFormat="1" applyFont="1" applyFill="1" applyAlignment="1">
      <alignment horizontal="center" vertical="center" wrapText="1"/>
    </xf>
    <xf fontId="8" fillId="2" borderId="2" numFmtId="0" xfId="0" applyFont="1" applyFill="1" applyBorder="1" applyAlignment="1">
      <alignment horizontal="center" vertical="center" wrapText="1"/>
    </xf>
    <xf fontId="8" fillId="2" borderId="8" numFmtId="0" xfId="0" applyFont="1" applyFill="1" applyBorder="1" applyAlignment="1">
      <alignment horizontal="center" vertical="center" wrapText="1"/>
    </xf>
    <xf fontId="8" fillId="2" borderId="3" numFmtId="0" xfId="0" applyFont="1" applyFill="1" applyBorder="1" applyAlignment="1">
      <alignment horizontal="left" vertical="center" wrapText="1"/>
    </xf>
    <xf fontId="8" fillId="2" borderId="9" numFmtId="0" xfId="0" applyFont="1" applyFill="1" applyBorder="1" applyAlignment="1">
      <alignment horizontal="center" vertical="center" wrapText="1"/>
    </xf>
    <xf fontId="8" fillId="2" borderId="3" numFmtId="0" xfId="0" applyFont="1" applyFill="1" applyBorder="1" applyAlignment="1">
      <alignment horizontal="center" vertical="center" wrapText="1"/>
    </xf>
    <xf fontId="8" fillId="2" borderId="7" numFmtId="162" xfId="0" applyNumberFormat="1" applyFont="1" applyFill="1" applyBorder="1" applyAlignment="1">
      <alignment horizontal="center" vertical="center" wrapText="1"/>
    </xf>
    <xf fontId="11" fillId="2" borderId="0" numFmtId="0" xfId="0" applyFont="1" applyFill="1" applyAlignment="1">
      <alignment horizontal="center" vertical="center"/>
    </xf>
    <xf fontId="9" fillId="2" borderId="7" numFmtId="162" xfId="0" applyNumberFormat="1" applyFont="1" applyFill="1" applyBorder="1" applyAlignment="1">
      <alignment horizontal="center" vertical="center" wrapText="1"/>
    </xf>
    <xf fontId="9" fillId="2" borderId="1" numFmtId="162" xfId="0" applyNumberFormat="1" applyFont="1" applyFill="1" applyBorder="1" applyAlignment="1">
      <alignment horizontal="center" vertical="center" wrapText="1"/>
    </xf>
    <xf fontId="9" fillId="2" borderId="0" numFmtId="165" xfId="0" applyNumberFormat="1" applyFont="1" applyFill="1" applyAlignment="1">
      <alignment horizontal="center" vertical="center" wrapText="1"/>
    </xf>
    <xf fontId="11" fillId="2" borderId="0" numFmtId="162" xfId="0" applyNumberFormat="1" applyFont="1" applyFill="1" applyAlignment="1">
      <alignment horizontal="center" vertical="center"/>
    </xf>
    <xf fontId="8" fillId="2" borderId="10" numFmtId="0" xfId="0" applyFont="1" applyFill="1" applyBorder="1" applyAlignment="1">
      <alignment horizontal="center" vertical="center" wrapText="1"/>
    </xf>
    <xf fontId="8" fillId="2" borderId="4" numFmtId="0" xfId="0" applyFont="1" applyFill="1" applyBorder="1" applyAlignment="1">
      <alignment horizontal="left" vertical="center" wrapText="1"/>
    </xf>
    <xf fontId="8" fillId="2" borderId="11" numFmtId="0" xfId="0" applyFont="1" applyFill="1" applyBorder="1" applyAlignment="1">
      <alignment horizontal="center" vertical="center" wrapText="1"/>
    </xf>
    <xf fontId="8" fillId="2" borderId="1" numFmtId="165" xfId="0" applyNumberFormat="1" applyFont="1" applyFill="1" applyBorder="1" applyAlignment="1">
      <alignment horizontal="center" vertical="top" wrapText="1"/>
    </xf>
    <xf fontId="8" fillId="2" borderId="4" numFmtId="0" xfId="0" applyFont="1" applyFill="1" applyBorder="1" applyAlignment="1">
      <alignment horizontal="center" vertical="center" wrapText="1"/>
    </xf>
    <xf fontId="8" fillId="2" borderId="12" numFmtId="0" xfId="0" applyFont="1" applyFill="1" applyBorder="1" applyAlignment="1">
      <alignment horizontal="center" vertical="center" wrapText="1"/>
    </xf>
    <xf fontId="8" fillId="2" borderId="13" numFmtId="0" xfId="0" applyFont="1" applyFill="1" applyBorder="1" applyAlignment="1">
      <alignment horizontal="center" vertical="center" wrapText="1"/>
    </xf>
    <xf fontId="8" fillId="2" borderId="14" numFmtId="0" xfId="0" applyFont="1" applyFill="1" applyBorder="1" applyAlignment="1">
      <alignment horizontal="center" vertical="center" wrapText="1"/>
    </xf>
    <xf fontId="8" fillId="2" borderId="2" numFmtId="0" xfId="0" applyFont="1" applyFill="1" applyBorder="1" applyAlignment="1">
      <alignment vertical="center" wrapText="1"/>
    </xf>
    <xf fontId="8" fillId="2" borderId="3" numFmtId="0" xfId="0" applyFont="1" applyFill="1" applyBorder="1" applyAlignment="1">
      <alignment vertical="center" wrapText="1"/>
    </xf>
    <xf fontId="12" fillId="2" borderId="0" numFmtId="165" xfId="0" applyNumberFormat="1" applyFont="1" applyFill="1" applyAlignment="1">
      <alignment horizontal="center" vertical="top" wrapText="1"/>
    </xf>
    <xf fontId="12" fillId="2" borderId="1" numFmtId="165" xfId="0" applyNumberFormat="1" applyFont="1" applyFill="1" applyBorder="1" applyAlignment="1">
      <alignment horizontal="center" vertical="top" wrapText="1"/>
    </xf>
    <xf fontId="12" fillId="2" borderId="1" numFmtId="162" xfId="0" applyNumberFormat="1" applyFont="1" applyFill="1" applyBorder="1" applyAlignment="1">
      <alignment horizontal="center" vertical="top" wrapText="1"/>
    </xf>
    <xf fontId="12" fillId="2" borderId="0" numFmtId="162" xfId="0" applyNumberFormat="1" applyFont="1" applyFill="1" applyAlignment="1">
      <alignment horizontal="center" vertical="top" wrapText="1"/>
    </xf>
    <xf fontId="13" fillId="2" borderId="1" numFmtId="162" xfId="0" applyNumberFormat="1" applyFont="1" applyFill="1" applyBorder="1" applyAlignment="1">
      <alignment horizontal="center" vertical="center" wrapText="1"/>
    </xf>
    <xf fontId="12" fillId="2" borderId="15" numFmtId="162" xfId="0" applyNumberFormat="1" applyFont="1" applyFill="1" applyBorder="1" applyAlignment="1">
      <alignment horizontal="center" vertical="top" wrapText="1"/>
    </xf>
    <xf fontId="8" fillId="2" borderId="4" numFmtId="0" xfId="0" applyFont="1" applyFill="1" applyBorder="1" applyAlignment="1">
      <alignment vertical="center" wrapText="1"/>
    </xf>
    <xf fontId="8" fillId="2" borderId="1" numFmtId="162" xfId="1" applyNumberFormat="1" applyFont="1" applyFill="1" applyBorder="1" applyAlignment="1">
      <alignment horizontal="center" vertical="center" wrapText="1"/>
    </xf>
    <xf fontId="8" fillId="2" borderId="0" numFmtId="165" xfId="0" applyNumberFormat="1" applyFont="1" applyFill="1" applyAlignment="1">
      <alignment horizontal="center" vertical="center" wrapText="1"/>
    </xf>
    <xf fontId="4" fillId="2" borderId="0" numFmtId="0" xfId="0" applyFont="1" applyFill="1" applyAlignment="1">
      <alignment horizontal="left" vertical="top" wrapText="1"/>
    </xf>
    <xf fontId="4" fillId="2" borderId="2" numFmtId="0" xfId="0" applyFont="1" applyFill="1" applyBorder="1" applyAlignment="1">
      <alignment horizontal="left" vertical="top" wrapText="1"/>
    </xf>
    <xf fontId="6" fillId="2" borderId="3" numFmtId="0" xfId="0" applyFont="1" applyFill="1" applyBorder="1" applyAlignment="1">
      <alignment horizontal="left" vertical="top" wrapText="1"/>
    </xf>
    <xf fontId="4" fillId="2" borderId="3" numFmtId="0" xfId="0" applyFont="1" applyFill="1" applyBorder="1" applyAlignment="1">
      <alignment horizontal="left" vertical="top" wrapText="1"/>
    </xf>
    <xf fontId="6" fillId="2" borderId="4" numFmtId="0" xfId="0" applyFont="1" applyFill="1" applyBorder="1" applyAlignment="1">
      <alignment horizontal="left" vertical="top" wrapText="1"/>
    </xf>
    <xf fontId="8" fillId="2" borderId="12" numFmtId="166" xfId="0" applyNumberFormat="1" applyFont="1" applyFill="1" applyBorder="1" applyAlignment="1">
      <alignment horizontal="center" vertical="center" wrapText="1"/>
    </xf>
    <xf fontId="8" fillId="2" borderId="0" numFmtId="162" xfId="0" applyNumberFormat="1" applyFont="1" applyFill="1" applyAlignment="1">
      <alignment horizontal="center" vertical="center" wrapText="1"/>
    </xf>
    <xf fontId="12" fillId="2" borderId="3" numFmtId="162" xfId="0" applyNumberFormat="1" applyFont="1" applyFill="1" applyBorder="1" applyAlignment="1">
      <alignment horizontal="center" vertical="top" wrapText="1"/>
    </xf>
    <xf fontId="12" fillId="2" borderId="3" numFmtId="165" xfId="0" applyNumberFormat="1" applyFont="1" applyFill="1" applyBorder="1" applyAlignment="1">
      <alignment horizontal="center" vertical="top" wrapText="1"/>
    </xf>
    <xf fontId="13" fillId="2" borderId="0" numFmtId="162" xfId="0" applyNumberFormat="1" applyFont="1" applyFill="1" applyAlignment="1">
      <alignment horizontal="center" vertical="center" wrapText="1"/>
    </xf>
    <xf fontId="8" fillId="2" borderId="4" numFmtId="162" xfId="0" applyNumberFormat="1" applyFont="1" applyFill="1" applyBorder="1" applyAlignment="1">
      <alignment horizontal="center" vertical="center" wrapText="1"/>
    </xf>
    <xf fontId="9" fillId="2" borderId="1" numFmtId="165" xfId="0" applyNumberFormat="1" applyFont="1" applyFill="1" applyBorder="1" applyAlignment="1">
      <alignment horizontal="center" vertical="top" wrapText="1"/>
    </xf>
    <xf fontId="9" fillId="2" borderId="1" numFmtId="4" xfId="0" applyNumberFormat="1" applyFont="1" applyFill="1" applyBorder="1" applyAlignment="1">
      <alignment horizontal="center" vertical="top" wrapText="1"/>
    </xf>
    <xf fontId="8" fillId="2" borderId="12" numFmtId="14" xfId="0" applyNumberFormat="1" applyFont="1" applyFill="1" applyBorder="1" applyAlignment="1">
      <alignment horizontal="center" vertical="center" wrapText="1"/>
    </xf>
    <xf fontId="8" fillId="2" borderId="1" numFmtId="0" xfId="0" applyFont="1" applyFill="1" applyBorder="1" applyAlignment="1">
      <alignment horizontal="center" vertical="center" wrapText="1"/>
    </xf>
    <xf fontId="8" fillId="2" borderId="1" numFmtId="4" xfId="0" applyNumberFormat="1" applyFont="1" applyFill="1" applyBorder="1" applyAlignment="1">
      <alignment horizontal="center" vertical="center" wrapText="1"/>
    </xf>
    <xf fontId="8" fillId="2" borderId="6" numFmtId="0" xfId="0" applyFont="1" applyFill="1" applyBorder="1" applyAlignment="1">
      <alignment horizontal="left" vertical="center" wrapText="1"/>
    </xf>
    <xf fontId="8" fillId="2" borderId="13" numFmtId="14" xfId="0" applyNumberFormat="1" applyFont="1" applyFill="1" applyBorder="1" applyAlignment="1">
      <alignment horizontal="center" vertical="center" wrapText="1"/>
    </xf>
    <xf fontId="8" fillId="2" borderId="9" numFmtId="0" xfId="0" applyFont="1" applyFill="1" applyBorder="1" applyAlignment="1">
      <alignment horizontal="left" vertical="center" wrapText="1"/>
    </xf>
    <xf fontId="11" fillId="2" borderId="0" numFmtId="0" xfId="0" applyFont="1" applyFill="1"/>
    <xf fontId="8" fillId="2" borderId="14" numFmtId="14" xfId="0" applyNumberFormat="1" applyFont="1" applyFill="1" applyBorder="1" applyAlignment="1">
      <alignment horizontal="center" vertical="center" wrapText="1"/>
    </xf>
    <xf fontId="8" fillId="2" borderId="11" numFmtId="0" xfId="0" applyFont="1" applyFill="1" applyBorder="1" applyAlignment="1">
      <alignment horizontal="left" vertical="center" wrapText="1"/>
    </xf>
    <xf fontId="4" fillId="2" borderId="1" numFmtId="0" xfId="0" applyFont="1" applyFill="1" applyBorder="1" applyAlignment="1">
      <alignment horizontal="left" vertical="top" wrapText="1"/>
    </xf>
    <xf fontId="4" fillId="2" borderId="4" numFmtId="0" xfId="0" applyFont="1" applyFill="1" applyBorder="1" applyAlignment="1">
      <alignment horizontal="left" vertical="top" wrapText="1"/>
    </xf>
    <xf fontId="8" fillId="2" borderId="15" numFmtId="162" xfId="0" applyNumberFormat="1" applyFont="1" applyFill="1" applyBorder="1" applyAlignment="1">
      <alignment horizontal="center" vertical="center" wrapText="1"/>
    </xf>
    <xf fontId="8" fillId="2" borderId="1" numFmtId="162" xfId="0" applyNumberFormat="1" applyFont="1" applyFill="1" applyBorder="1" applyAlignment="1">
      <alignment horizontal="center" vertical="center"/>
    </xf>
    <xf fontId="8" fillId="2" borderId="15" numFmtId="165" xfId="0" applyNumberFormat="1" applyFont="1" applyFill="1" applyBorder="1" applyAlignment="1">
      <alignment horizontal="center" vertical="center" wrapText="1"/>
    </xf>
    <xf fontId="14" fillId="2" borderId="16" numFmtId="165" xfId="0" applyNumberFormat="1" applyFont="1" applyFill="1" applyBorder="1" applyAlignment="1">
      <alignment horizontal="center" vertical="center" wrapText="1"/>
    </xf>
    <xf fontId="14" fillId="2" borderId="0" numFmtId="165" xfId="0" applyNumberFormat="1" applyFont="1" applyFill="1" applyAlignment="1">
      <alignment horizontal="center" vertical="center" wrapText="1"/>
    </xf>
    <xf fontId="8" fillId="2" borderId="7" numFmtId="165" xfId="0" applyNumberFormat="1" applyFont="1" applyFill="1" applyBorder="1" applyAlignment="1">
      <alignment horizontal="center" vertical="center" wrapText="1"/>
    </xf>
    <xf fontId="9" fillId="2" borderId="1" numFmtId="162" xfId="0" applyNumberFormat="1" applyFont="1" applyFill="1" applyBorder="1" applyAlignment="1">
      <alignment horizontal="center" vertical="center"/>
    </xf>
    <xf fontId="9" fillId="2" borderId="15" numFmtId="162" xfId="0" applyNumberFormat="1" applyFont="1" applyFill="1" applyBorder="1" applyAlignment="1">
      <alignment horizontal="center" vertical="center" wrapText="1"/>
    </xf>
    <xf fontId="9" fillId="2" borderId="15" numFmtId="165" xfId="0" applyNumberFormat="1" applyFont="1" applyFill="1" applyBorder="1" applyAlignment="1">
      <alignment horizontal="center" vertical="center" wrapText="1"/>
    </xf>
    <xf fontId="12" fillId="2" borderId="12" numFmtId="165" xfId="0" applyNumberFormat="1" applyFont="1" applyFill="1" applyBorder="1" applyAlignment="1">
      <alignment horizontal="center" vertical="center" wrapText="1"/>
    </xf>
    <xf fontId="12" fillId="2" borderId="2" numFmtId="165" xfId="0" applyNumberFormat="1" applyFont="1" applyFill="1" applyBorder="1" applyAlignment="1">
      <alignment horizontal="center" vertical="center" wrapText="1"/>
    </xf>
    <xf fontId="13" fillId="2" borderId="15" numFmtId="165" xfId="0" applyNumberFormat="1" applyFont="1" applyFill="1" applyBorder="1" applyAlignment="1">
      <alignment horizontal="center" vertical="center" wrapText="1"/>
    </xf>
    <xf fontId="12" fillId="2" borderId="6" numFmtId="165" xfId="0" applyNumberFormat="1" applyFont="1" applyFill="1" applyBorder="1" applyAlignment="1">
      <alignment horizontal="center" vertical="center" wrapText="1"/>
    </xf>
    <xf fontId="12" fillId="2" borderId="1" numFmtId="162" xfId="0" applyNumberFormat="1" applyFont="1" applyFill="1" applyBorder="1" applyAlignment="1">
      <alignment horizontal="center" vertical="center" wrapText="1"/>
    </xf>
    <xf fontId="15" fillId="2" borderId="1" numFmtId="165" xfId="0" applyNumberFormat="1" applyFont="1" applyFill="1" applyBorder="1" applyAlignment="1">
      <alignment horizontal="center" vertical="center" wrapText="1"/>
    </xf>
    <xf fontId="8" fillId="2" borderId="2" numFmtId="49" xfId="0" applyNumberFormat="1" applyFont="1" applyFill="1" applyBorder="1" applyAlignment="1">
      <alignment horizontal="center" vertical="top" wrapText="1"/>
    </xf>
    <xf fontId="8" fillId="2" borderId="2" numFmtId="4" xfId="0" applyNumberFormat="1" applyFont="1" applyFill="1" applyBorder="1" applyAlignment="1">
      <alignment vertical="top" wrapText="1"/>
    </xf>
    <xf fontId="8" fillId="2" borderId="3" numFmtId="49" xfId="0" applyNumberFormat="1" applyFont="1" applyFill="1" applyBorder="1" applyAlignment="1">
      <alignment horizontal="center" vertical="top" wrapText="1"/>
    </xf>
    <xf fontId="8" fillId="2" borderId="3" numFmtId="0" xfId="0" applyFont="1" applyFill="1" applyBorder="1" applyAlignment="1">
      <alignment vertical="top" wrapText="1"/>
    </xf>
    <xf fontId="8" fillId="2" borderId="3" numFmtId="4" xfId="0" applyNumberFormat="1" applyFont="1" applyFill="1" applyBorder="1" applyAlignment="1">
      <alignment vertical="top" wrapText="1"/>
    </xf>
    <xf fontId="8" fillId="2" borderId="7" numFmtId="162" xfId="0" applyNumberFormat="1" applyFont="1" applyFill="1" applyBorder="1" applyAlignment="1">
      <alignment horizontal="center" vertical="center"/>
    </xf>
    <xf fontId="8" fillId="2" borderId="4" numFmtId="49" xfId="0" applyNumberFormat="1" applyFont="1" applyFill="1" applyBorder="1" applyAlignment="1">
      <alignment horizontal="center" vertical="top" wrapText="1"/>
    </xf>
    <xf fontId="8" fillId="2" borderId="4" numFmtId="0" xfId="0" applyFont="1" applyFill="1" applyBorder="1" applyAlignment="1">
      <alignment vertical="top" wrapText="1"/>
    </xf>
    <xf fontId="8" fillId="2" borderId="4" numFmtId="4" xfId="0" applyNumberFormat="1" applyFont="1" applyFill="1" applyBorder="1" applyAlignment="1">
      <alignment vertical="top" wrapText="1"/>
    </xf>
    <xf fontId="8" fillId="2" borderId="12" numFmtId="0" xfId="0" applyFont="1" applyFill="1" applyBorder="1" applyAlignment="1">
      <alignment horizontal="center" vertical="top" wrapText="1"/>
    </xf>
    <xf fontId="8" fillId="2" borderId="1" numFmtId="0" xfId="0" applyFont="1" applyFill="1" applyBorder="1" applyAlignment="1">
      <alignment horizontal="left" vertical="center" wrapText="1"/>
    </xf>
    <xf fontId="8" fillId="2" borderId="13" numFmtId="0" xfId="0" applyFont="1" applyFill="1" applyBorder="1" applyAlignment="1">
      <alignment horizontal="center" vertical="top" wrapText="1"/>
    </xf>
    <xf fontId="8" fillId="2" borderId="1" numFmtId="0" xfId="0" applyFont="1" applyFill="1" applyBorder="1" applyAlignment="1">
      <alignment vertical="center" wrapText="1"/>
    </xf>
    <xf fontId="1" fillId="2" borderId="13" numFmtId="0" xfId="0" applyFont="1" applyFill="1" applyBorder="1" applyAlignment="1">
      <alignment horizontal="center" vertical="top" wrapText="1"/>
    </xf>
    <xf fontId="1" fillId="2" borderId="4" numFmtId="0" xfId="0" applyFont="1" applyFill="1" applyBorder="1" applyAlignment="1">
      <alignment horizontal="left" vertical="center" wrapText="1"/>
    </xf>
    <xf fontId="8" fillId="2" borderId="6" numFmtId="162" xfId="0" applyNumberFormat="1" applyFont="1" applyFill="1" applyBorder="1" applyAlignment="1">
      <alignment horizontal="center" vertical="center" wrapText="1"/>
    </xf>
    <xf fontId="8" fillId="2" borderId="5" numFmtId="0" xfId="0" applyFont="1" applyFill="1" applyBorder="1" applyAlignment="1">
      <alignment horizontal="center" vertical="center"/>
    </xf>
    <xf fontId="8" fillId="2" borderId="17" numFmtId="0" xfId="0" applyFont="1" applyFill="1" applyBorder="1" applyAlignment="1">
      <alignment horizontal="center" vertical="center"/>
    </xf>
    <xf fontId="8" fillId="2" borderId="8" numFmtId="0" xfId="0" applyFont="1" applyFill="1" applyBorder="1" applyAlignment="1">
      <alignment horizontal="center" vertical="center"/>
    </xf>
    <xf fontId="8" fillId="2" borderId="0" numFmtId="0" xfId="0" applyFont="1" applyFill="1" applyAlignment="1">
      <alignment horizontal="center" vertical="center"/>
    </xf>
    <xf fontId="9" fillId="2" borderId="7" numFmtId="165" xfId="0" applyNumberFormat="1" applyFont="1" applyFill="1" applyBorder="1" applyAlignment="1">
      <alignment horizontal="center" vertical="center" wrapText="1"/>
    </xf>
    <xf fontId="8" fillId="2" borderId="10" numFmtId="0" xfId="0" applyFont="1" applyFill="1" applyBorder="1" applyAlignment="1">
      <alignment horizontal="center" vertical="center"/>
    </xf>
    <xf fontId="8" fillId="2" borderId="18" numFmtId="0" xfId="0" applyFont="1" applyFill="1" applyBorder="1" applyAlignment="1">
      <alignment horizontal="center" vertical="center"/>
    </xf>
    <xf fontId="1" fillId="2" borderId="4" numFmtId="0" xfId="0" applyFont="1" applyFill="1" applyBorder="1" applyAlignment="1">
      <alignment horizontal="center" vertical="center" wrapText="1"/>
    </xf>
    <xf fontId="8" fillId="2" borderId="16" numFmtId="0" xfId="0" applyFont="1" applyFill="1" applyBorder="1" applyAlignment="1">
      <alignment horizontal="center" vertical="top" wrapText="1"/>
    </xf>
    <xf fontId="9" fillId="2" borderId="3" numFmtId="162" xfId="0" applyNumberFormat="1" applyFont="1" applyFill="1" applyBorder="1" applyAlignment="1">
      <alignment horizontal="center" vertical="center" wrapText="1"/>
    </xf>
    <xf fontId="9" fillId="2" borderId="1" numFmtId="162" xfId="1" applyNumberFormat="1" applyFont="1" applyFill="1" applyBorder="1" applyAlignment="1">
      <alignment horizontal="center" vertical="center" wrapText="1"/>
    </xf>
    <xf fontId="9" fillId="2" borderId="0" numFmtId="162" xfId="0" applyNumberFormat="1" applyFont="1" applyFill="1" applyAlignment="1">
      <alignment horizontal="center" vertical="center" wrapText="1"/>
    </xf>
    <xf fontId="9" fillId="2" borderId="0" numFmtId="162" xfId="0" applyNumberFormat="1" applyFont="1" applyFill="1" applyAlignment="1">
      <alignment horizontal="center"/>
    </xf>
    <xf fontId="8" fillId="2" borderId="19" numFmtId="0" xfId="0" applyFont="1" applyFill="1" applyBorder="1" applyAlignment="1">
      <alignment horizontal="center" vertical="center" wrapText="1"/>
    </xf>
    <xf fontId="1" fillId="2" borderId="4" numFmtId="0" xfId="0" applyFont="1" applyFill="1" applyBorder="1" applyAlignment="1">
      <alignment vertical="center" wrapText="1"/>
    </xf>
    <xf fontId="8" fillId="2" borderId="20" numFmtId="0" xfId="0" applyFont="1" applyFill="1" applyBorder="1" applyAlignment="1">
      <alignment horizontal="center" vertical="center"/>
    </xf>
    <xf fontId="8" fillId="2" borderId="21" numFmtId="0" xfId="0" applyFont="1" applyFill="1" applyBorder="1" applyAlignment="1">
      <alignment horizontal="center" vertical="center"/>
    </xf>
    <xf fontId="1" fillId="2" borderId="3" numFmtId="0" xfId="0" applyFont="1" applyFill="1" applyBorder="1" applyAlignment="1">
      <alignment horizontal="center" vertical="center" wrapText="1"/>
    </xf>
    <xf fontId="8" fillId="2" borderId="19" numFmtId="0" xfId="0" applyFont="1" applyFill="1" applyBorder="1" applyAlignment="1">
      <alignment horizontal="center" vertical="center"/>
    </xf>
    <xf fontId="8" fillId="2" borderId="15" numFmtId="0" xfId="0" applyFont="1" applyFill="1" applyBorder="1" applyAlignment="1">
      <alignment vertical="top" wrapText="1"/>
    </xf>
    <xf fontId="8" fillId="2" borderId="22" numFmtId="0" xfId="0" applyFont="1" applyFill="1" applyBorder="1" applyAlignment="1">
      <alignment vertical="top" wrapText="1"/>
    </xf>
    <xf fontId="8" fillId="2" borderId="18" numFmtId="0" xfId="0" applyFont="1" applyFill="1" applyBorder="1" applyAlignment="1">
      <alignment vertical="top" wrapText="1"/>
    </xf>
    <xf fontId="8" fillId="2" borderId="7" numFmtId="0" xfId="0" applyFont="1" applyFill="1" applyBorder="1" applyAlignment="1">
      <alignment vertical="top" wrapText="1"/>
    </xf>
    <xf fontId="8" fillId="2" borderId="0" numFmtId="0" xfId="0" applyFont="1" applyFill="1" applyAlignment="1">
      <alignment vertical="center" wrapText="1"/>
    </xf>
    <xf fontId="8" fillId="2" borderId="15" numFmtId="0" xfId="0" applyFont="1" applyFill="1" applyBorder="1" applyAlignment="1">
      <alignment vertical="center" wrapText="1"/>
    </xf>
    <xf fontId="8" fillId="2" borderId="1" numFmtId="0" xfId="0" applyFont="1" applyFill="1" applyBorder="1" applyAlignment="1">
      <alignment vertical="center"/>
    </xf>
    <xf fontId="16" fillId="2" borderId="2" numFmtId="0" xfId="0" applyFont="1" applyFill="1" applyBorder="1" applyAlignment="1">
      <alignment horizontal="left" vertical="center" wrapText="1"/>
    </xf>
    <xf fontId="16" fillId="2" borderId="23" numFmtId="0" xfId="0" applyFont="1" applyFill="1" applyBorder="1" applyAlignment="1">
      <alignment horizontal="left" vertical="center" wrapText="1"/>
    </xf>
    <xf fontId="8" fillId="2" borderId="1" numFmtId="16" xfId="0" applyNumberFormat="1" applyFont="1" applyFill="1" applyBorder="1" applyAlignment="1">
      <alignment horizontal="center" vertical="top" wrapText="1"/>
    </xf>
    <xf fontId="16" fillId="2" borderId="3" numFmtId="0" xfId="0" applyFont="1" applyFill="1" applyBorder="1" applyAlignment="1">
      <alignment horizontal="left" vertical="center" wrapText="1"/>
    </xf>
    <xf fontId="8" fillId="2" borderId="12" numFmtId="16" xfId="0" applyNumberFormat="1" applyFont="1" applyFill="1" applyBorder="1" applyAlignment="1">
      <alignment horizontal="center" vertical="top" wrapText="1"/>
    </xf>
    <xf fontId="9" fillId="2" borderId="0" numFmtId="162" xfId="0" applyNumberFormat="1" applyFont="1" applyFill="1" applyAlignment="1">
      <alignment horizontal="center" vertical="center"/>
    </xf>
    <xf fontId="8" fillId="2" borderId="21" numFmtId="0" xfId="0" applyFont="1" applyFill="1" applyBorder="1" applyAlignment="1">
      <alignment horizontal="center" vertical="center" wrapText="1"/>
    </xf>
    <xf fontId="1" fillId="2" borderId="14" numFmtId="0" xfId="0" applyFont="1" applyFill="1" applyBorder="1" applyAlignment="1">
      <alignment horizontal="center" wrapText="1"/>
    </xf>
    <xf fontId="1" fillId="2" borderId="19" numFmtId="0" xfId="0" applyFont="1" applyFill="1" applyBorder="1" applyAlignment="1">
      <alignment horizontal="center" vertical="center" wrapText="1"/>
    </xf>
    <xf fontId="17" fillId="2" borderId="20" numFmtId="0" xfId="0" applyFont="1" applyFill="1" applyBorder="1" applyAlignment="1">
      <alignment horizontal="center" vertical="center" wrapText="1"/>
    </xf>
    <xf fontId="17" fillId="2" borderId="17" numFmtId="0" xfId="0" applyFont="1" applyFill="1" applyBorder="1" applyAlignment="1">
      <alignment horizontal="center" vertical="center" wrapText="1"/>
    </xf>
    <xf fontId="17" fillId="2" borderId="2" numFmtId="0" xfId="0" applyFont="1" applyFill="1" applyBorder="1" applyAlignment="1">
      <alignment horizontal="center" vertical="center" wrapText="1"/>
    </xf>
    <xf fontId="17" fillId="2" borderId="21" numFmtId="0" xfId="0" applyFont="1" applyFill="1" applyBorder="1" applyAlignment="1">
      <alignment horizontal="center" vertical="center" wrapText="1"/>
    </xf>
    <xf fontId="17" fillId="2" borderId="0" numFmtId="0" xfId="0" applyFont="1" applyFill="1" applyAlignment="1">
      <alignment horizontal="center" vertical="center" wrapText="1"/>
    </xf>
    <xf fontId="18" fillId="2" borderId="3" numFmtId="0" xfId="0" applyFont="1" applyFill="1" applyBorder="1" applyAlignment="1">
      <alignment horizontal="center" vertical="center" wrapText="1"/>
    </xf>
    <xf fontId="19" fillId="2" borderId="0" numFmtId="0" xfId="0" applyFont="1" applyFill="1"/>
    <xf fontId="20" fillId="2" borderId="21" numFmtId="0" xfId="0" applyFont="1" applyFill="1" applyBorder="1" applyAlignment="1">
      <alignment horizontal="center" vertical="center" wrapText="1"/>
    </xf>
    <xf fontId="20" fillId="2" borderId="0" numFmtId="0" xfId="0" applyFont="1" applyFill="1" applyAlignment="1">
      <alignment horizontal="center" vertical="center" wrapText="1"/>
    </xf>
    <xf fontId="13" fillId="2" borderId="7" numFmtId="162" xfId="0" applyNumberFormat="1" applyFont="1" applyFill="1" applyBorder="1" applyAlignment="1">
      <alignment horizontal="center" vertical="center" wrapText="1"/>
    </xf>
    <xf fontId="21" fillId="2" borderId="3" numFmtId="0" xfId="0" applyFont="1" applyFill="1" applyBorder="1" applyAlignment="1">
      <alignment horizontal="center" vertical="center" wrapText="1"/>
    </xf>
    <xf fontId="19" fillId="2" borderId="0" numFmtId="162" xfId="0" applyNumberFormat="1" applyFont="1" applyFill="1" applyAlignment="1">
      <alignment horizontal="center" vertical="center"/>
    </xf>
    <xf fontId="8" fillId="2" borderId="2" numFmtId="2" xfId="0" applyNumberFormat="1" applyFont="1" applyFill="1" applyBorder="1" applyAlignment="1">
      <alignment horizontal="center" vertical="center" wrapText="1"/>
    </xf>
    <xf fontId="8" fillId="2" borderId="2" numFmtId="162" xfId="0" applyNumberFormat="1" applyFont="1" applyFill="1" applyBorder="1" applyAlignment="1">
      <alignment horizontal="center" vertical="center" wrapText="1"/>
    </xf>
    <xf fontId="8" fillId="2" borderId="20" numFmtId="0" xfId="0" applyFont="1" applyFill="1" applyBorder="1" applyAlignment="1">
      <alignment horizontal="center" vertical="center" wrapText="1"/>
    </xf>
    <xf fontId="8" fillId="2" borderId="17" numFmtId="0" xfId="0" applyFont="1" applyFill="1" applyBorder="1" applyAlignment="1">
      <alignment horizontal="center" vertical="center" wrapText="1"/>
    </xf>
    <xf fontId="8" fillId="2" borderId="22" numFmtId="0" xfId="0" applyFont="1" applyFill="1" applyBorder="1" applyAlignment="1">
      <alignment horizontal="center" vertical="center" wrapText="1"/>
    </xf>
    <xf fontId="8" fillId="2" borderId="23" numFmtId="162" xfId="0" applyNumberFormat="1" applyFont="1" applyFill="1" applyBorder="1" applyAlignment="1">
      <alignment horizontal="center" vertical="center" wrapText="1"/>
    </xf>
    <xf fontId="8" fillId="2" borderId="0" numFmtId="0" xfId="0" applyFont="1" applyFill="1" applyAlignment="1">
      <alignment horizontal="center" vertical="center" wrapText="1"/>
    </xf>
    <xf fontId="8" fillId="2" borderId="1" numFmtId="2" xfId="0" applyNumberFormat="1" applyFont="1" applyFill="1" applyBorder="1" applyAlignment="1">
      <alignment horizontal="center" vertical="center" wrapText="1"/>
    </xf>
    <xf fontId="1" fillId="2" borderId="0" numFmtId="0" xfId="0" applyFont="1" applyFill="1" applyAlignment="1">
      <alignment horizontal="center" vertical="center" wrapText="1"/>
    </xf>
    <xf fontId="8" fillId="2" borderId="1" numFmtId="1" xfId="0" applyNumberFormat="1" applyFont="1" applyFill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1" fillId="2" borderId="1" numFmtId="161" xfId="0" applyNumberFormat="1" applyFont="1" applyFill="1" applyBorder="1"/>
    <xf fontId="1" fillId="2" borderId="1" numFmtId="162" xfId="0" applyNumberFormat="1" applyFont="1" applyFill="1" applyBorder="1"/>
    <xf fontId="1" fillId="2" borderId="1" numFmtId="161" xfId="0" applyNumberFormat="1" applyFont="1" applyFill="1" applyBorder="1" applyAlignment="1">
      <alignment horizontal="center"/>
    </xf>
    <xf fontId="8" fillId="2" borderId="0" numFmtId="162" xfId="0" applyNumberFormat="1" applyFont="1" applyFill="1" applyAlignment="1">
      <alignment horizontal="center"/>
    </xf>
    <xf fontId="18" fillId="2" borderId="0" numFmtId="160" xfId="1" applyNumberFormat="1" applyFont="1" applyFill="1" applyAlignment="1">
      <alignment horizontal="right"/>
    </xf>
    <xf fontId="17" fillId="2" borderId="0" numFmtId="162" xfId="0" applyNumberFormat="1" applyFont="1" applyFill="1" applyAlignment="1">
      <alignment horizontal="center" vertical="center" wrapText="1"/>
    </xf>
    <xf fontId="8" fillId="2" borderId="0" numFmtId="160" xfId="1" applyNumberFormat="1" applyFont="1" applyFill="1" applyAlignment="1">
      <alignment horizontal="left" vertical="center" wrapText="1"/>
    </xf>
    <xf fontId="5" fillId="2" borderId="0" numFmtId="0" xfId="0" applyFont="1" applyFill="1" applyAlignment="1">
      <alignment horizontal="center" vertical="center" wrapText="1"/>
    </xf>
    <xf fontId="3" fillId="2" borderId="0" numFmtId="0" xfId="0" applyFont="1" applyFill="1" applyAlignment="1">
      <alignment horizontal="justify" wrapText="1"/>
    </xf>
    <xf fontId="3" fillId="2" borderId="0" numFmtId="0" xfId="0" applyFont="1" applyFill="1" applyAlignment="1">
      <alignment wrapText="1"/>
    </xf>
    <xf fontId="3" fillId="2" borderId="0" numFmtId="161" xfId="0" applyNumberFormat="1" applyFont="1" applyFill="1"/>
    <xf fontId="5" fillId="2" borderId="0" numFmtId="162" xfId="0" applyNumberFormat="1" applyFont="1" applyFill="1"/>
    <xf fontId="5" fillId="2" borderId="0" numFmtId="161" xfId="0" applyNumberFormat="1" applyFont="1" applyFill="1"/>
    <xf fontId="5" fillId="2" borderId="0" numFmtId="161" xfId="0" applyNumberFormat="1" applyFont="1" applyFill="1" applyAlignment="1">
      <alignment horizontal="center"/>
    </xf>
    <xf fontId="3" fillId="2" borderId="0" numFmtId="161" xfId="0" applyNumberFormat="1" applyFont="1" applyFill="1" applyAlignment="1">
      <alignment wrapText="1"/>
    </xf>
    <xf fontId="3" fillId="2" borderId="0" numFmtId="0" xfId="0" applyFont="1" applyFill="1" applyAlignment="1">
      <alignment horizontal="center"/>
    </xf>
    <xf fontId="3" fillId="2" borderId="0" numFmtId="0" xfId="0" applyFont="1" applyFill="1" applyAlignment="1">
      <alignment vertical="top"/>
    </xf>
    <xf fontId="3" fillId="2" borderId="0" numFmtId="162" xfId="0" applyNumberFormat="1" applyFont="1" applyFill="1"/>
    <xf fontId="3" fillId="2" borderId="0" numFmtId="161" xfId="0" applyNumberFormat="1" applyFont="1" applyFill="1" applyAlignment="1">
      <alignment vertical="top"/>
    </xf>
    <xf fontId="8" fillId="2" borderId="0" numFmtId="162" xfId="0" applyNumberFormat="1" applyFont="1" applyFill="1"/>
    <xf fontId="8" fillId="2" borderId="0" numFmtId="0" xfId="0" applyFont="1" applyFill="1" applyAlignment="1">
      <alignment horizontal="justify" wrapText="1"/>
    </xf>
    <xf fontId="8" fillId="2" borderId="0" numFmtId="0" xfId="0" applyFont="1" applyFill="1" applyAlignment="1">
      <alignment wrapText="1"/>
    </xf>
    <xf fontId="8" fillId="2" borderId="0" numFmtId="161" xfId="0" applyNumberFormat="1" applyFont="1" applyFill="1"/>
    <xf fontId="1" fillId="2" borderId="0" numFmtId="0" xfId="0" applyFont="1" applyFill="1" applyAlignment="1">
      <alignment wrapText="1"/>
    </xf>
    <xf fontId="22" fillId="0" borderId="0" numFmtId="0" xfId="0" applyFont="1" applyAlignment="1">
      <alignment horizontal="right"/>
    </xf>
    <xf fontId="22" fillId="0" borderId="0" numFmtId="0" xfId="0" applyFont="1" applyAlignment="1">
      <alignment horizontal="center"/>
    </xf>
    <xf fontId="0" fillId="0" borderId="18" numFmtId="0" xfId="0" applyBorder="1"/>
    <xf fontId="22" fillId="0" borderId="18" numFmtId="0" xfId="0" applyFont="1" applyBorder="1" applyAlignment="1">
      <alignment horizontal="center"/>
    </xf>
    <xf fontId="22" fillId="0" borderId="2" numFmtId="0" xfId="0" applyFont="1" applyBorder="1" applyAlignment="1">
      <alignment vertical="top" wrapText="1"/>
    </xf>
    <xf fontId="22" fillId="0" borderId="2" numFmtId="0" xfId="0" applyFont="1" applyBorder="1" applyAlignment="1">
      <alignment horizontal="center" vertical="top" wrapText="1"/>
    </xf>
    <xf fontId="22" fillId="0" borderId="15" numFmtId="0" xfId="0" applyFont="1" applyBorder="1" applyAlignment="1">
      <alignment horizontal="center" vertical="top" wrapText="1"/>
    </xf>
    <xf fontId="22" fillId="0" borderId="7" numFmtId="0" xfId="0" applyFont="1" applyBorder="1" applyAlignment="1">
      <alignment horizontal="center" vertical="top" wrapText="1"/>
    </xf>
    <xf fontId="22" fillId="0" borderId="4" numFmtId="0" xfId="0" applyFont="1" applyBorder="1" applyAlignment="1">
      <alignment vertical="top" wrapText="1"/>
    </xf>
    <xf fontId="22" fillId="0" borderId="4" numFmtId="0" xfId="0" applyFont="1" applyBorder="1" applyAlignment="1">
      <alignment horizontal="center" vertical="top" wrapText="1"/>
    </xf>
    <xf fontId="22" fillId="0" borderId="1" numFmtId="0" xfId="0" applyFont="1" applyBorder="1" applyAlignment="1">
      <alignment horizontal="center" vertical="top" wrapText="1"/>
    </xf>
    <xf fontId="23" fillId="0" borderId="1" numFmtId="0" xfId="0" applyFont="1" applyBorder="1" applyAlignment="1">
      <alignment horizontal="center" vertical="top" wrapText="1"/>
    </xf>
    <xf fontId="24" fillId="0" borderId="1" numFmtId="0" xfId="0" applyFont="1" applyBorder="1" applyAlignment="1">
      <alignment vertical="top" wrapText="1"/>
    </xf>
    <xf fontId="25" fillId="0" borderId="1" numFmtId="0" xfId="0" applyFont="1" applyBorder="1" applyAlignment="1">
      <alignment horizontal="center" vertical="top" wrapText="1"/>
    </xf>
    <xf fontId="22" fillId="0" borderId="1" numFmtId="162" xfId="0" applyNumberFormat="1" applyFont="1" applyBorder="1" applyAlignment="1">
      <alignment horizontal="center" vertical="top" wrapText="1"/>
    </xf>
    <xf fontId="26" fillId="0" borderId="1" numFmtId="0" xfId="0" applyFont="1" applyBorder="1" applyAlignment="1">
      <alignment vertical="top" wrapText="1"/>
    </xf>
    <xf fontId="0" fillId="0" borderId="0" numFmtId="162" xfId="0" applyNumberFormat="1"/>
    <xf fontId="26" fillId="0" borderId="1" numFmtId="0" xfId="0" applyFont="1" applyBorder="1" applyAlignment="1">
      <alignment horizontal="left" vertical="top" wrapText="1"/>
    </xf>
    <xf fontId="0" fillId="0" borderId="0" numFmtId="1" xfId="0" applyNumberFormat="1"/>
    <xf fontId="24" fillId="0" borderId="1" numFmtId="0" xfId="0" applyFont="1" applyBorder="1" applyAlignment="1">
      <alignment horizontal="left" vertical="top" wrapText="1"/>
    </xf>
    <xf fontId="25" fillId="0" borderId="2" numFmtId="0" xfId="0" applyFont="1" applyBorder="1" applyAlignment="1">
      <alignment horizontal="center" vertical="top" wrapText="1"/>
    </xf>
    <xf fontId="26" fillId="0" borderId="1" numFmtId="0" xfId="0" applyFont="1" applyBorder="1" applyAlignment="1">
      <alignment horizontal="center" vertical="top" wrapText="1"/>
    </xf>
    <xf fontId="25" fillId="0" borderId="15" numFmtId="2" xfId="0" applyNumberFormat="1" applyFont="1" applyBorder="1" applyAlignment="1">
      <alignment horizontal="center" vertical="top" wrapText="1"/>
    </xf>
    <xf fontId="25" fillId="0" borderId="23" numFmtId="2" xfId="0" applyNumberFormat="1" applyFont="1" applyBorder="1" applyAlignment="1">
      <alignment horizontal="center" vertical="top" wrapText="1"/>
    </xf>
    <xf fontId="27" fillId="0" borderId="7" numFmtId="2" xfId="0" applyNumberFormat="1" applyFont="1" applyBorder="1" applyAlignment="1">
      <alignment horizontal="center" vertical="top"/>
    </xf>
    <xf fontId="22" fillId="0" borderId="0" numFmtId="0" xfId="0" applyFont="1" applyAlignment="1">
      <alignment horizontal="center" vertical="top" wrapText="1"/>
    </xf>
    <xf fontId="22" fillId="0" borderId="0" numFmtId="0" xfId="0" applyFont="1" applyAlignment="1">
      <alignment vertical="top" wrapText="1"/>
    </xf>
    <xf fontId="25" fillId="0" borderId="0" numFmtId="2" xfId="0" applyNumberFormat="1" applyFont="1" applyAlignment="1">
      <alignment horizontal="center" vertical="top" wrapText="1"/>
    </xf>
    <xf fontId="22" fillId="0" borderId="0" numFmtId="2" xfId="0" applyNumberFormat="1" applyFont="1" applyAlignment="1">
      <alignment horizontal="center" vertical="top" wrapText="1"/>
    </xf>
    <xf fontId="26" fillId="0" borderId="0" numFmtId="0" xfId="0" applyFont="1" applyAlignment="1">
      <alignment horizontal="center" vertical="top" wrapText="1"/>
    </xf>
    <xf fontId="0" fillId="0" borderId="0" numFmtId="0" xfId="0" applyAlignment="1">
      <alignment wrapText="1"/>
    </xf>
    <xf fontId="27" fillId="0" borderId="0" numFmtId="0" xfId="0" applyFont="1" applyAlignment="1">
      <alignment horizontal="justify"/>
    </xf>
    <xf fontId="27" fillId="0" borderId="0" numFmtId="0" xfId="0" applyFont="1"/>
    <xf fontId="0" fillId="0" borderId="0" numFmtId="0" xfId="0" applyAlignment="1">
      <alignment horizontal="center"/>
    </xf>
    <xf fontId="27" fillId="0" borderId="0" numFmtId="0" xfId="0" applyFont="1" applyAlignment="1">
      <alignment wrapText="1"/>
    </xf>
    <xf fontId="27" fillId="0" borderId="0" numFmtId="0" xfId="0" applyFont="1" applyAlignment="1">
      <alignment horizontal="center"/>
    </xf>
    <xf fontId="27" fillId="0" borderId="0" numFmtId="0" xfId="0" applyFont="1" applyAlignment="1">
      <alignment vertical="top"/>
    </xf>
    <xf fontId="28" fillId="0" borderId="0" numFmtId="0" xfId="0" applyFont="1" applyAlignment="1">
      <alignment horizontal="justify"/>
    </xf>
    <xf fontId="28" fillId="0" borderId="0" numFmtId="0" xfId="0" applyFont="1"/>
    <xf fontId="29" fillId="0" borderId="0" numFmtId="0" xfId="0" applyFont="1"/>
    <xf fontId="29" fillId="0" borderId="0" numFmt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08" zoomScale="100" workbookViewId="0">
      <selection activeCell="AS50" activeCellId="0" sqref="AS50:AS55"/>
    </sheetView>
  </sheetViews>
  <sheetFormatPr defaultColWidth="9.125" defaultRowHeight="14.25"/>
  <cols>
    <col customWidth="1" min="1" max="1" style="2" width="7.375"/>
    <col customWidth="1" min="2" max="2" style="1" width="29.375"/>
    <col customWidth="1" min="3" max="3" style="1" width="12.625"/>
    <col customWidth="1" min="4" max="4" style="1" width="17"/>
    <col customWidth="1" min="5" max="5" style="3" width="12.140625"/>
    <col customWidth="1" min="6" max="6" style="3" width="10.375"/>
    <col customWidth="1" min="7" max="7" style="3" width="8.375"/>
    <col customWidth="1" min="8" max="8" style="3" width="7.875"/>
    <col customWidth="1" min="9" max="9" style="3" width="9"/>
    <col customWidth="1" min="10" max="10" style="4" width="9.375"/>
    <col customWidth="1" min="11" max="11" style="3" width="8.375"/>
    <col customWidth="1" min="12" max="12" style="3" width="7.375"/>
    <col customWidth="1" min="13" max="13" style="4" width="7.625"/>
    <col customWidth="1" min="14" max="14" style="3" width="7.625"/>
    <col customWidth="1" min="15" max="15" style="3" width="8.375"/>
    <col customWidth="1" min="16" max="16" style="4" width="8.375"/>
    <col customWidth="1" min="17" max="17" style="3" width="8.125"/>
    <col customWidth="1" min="18" max="18" style="3" width="7.875"/>
    <col customWidth="1" min="19" max="19" style="4" width="9.375"/>
    <col customWidth="1" min="20" max="20" style="3" width="8"/>
    <col customWidth="1" min="21" max="21" style="3" width="7.25"/>
    <col customWidth="1" min="22" max="22" style="4" width="7.625"/>
    <col customWidth="1" min="23" max="23" style="3" width="8.375"/>
    <col customWidth="1" min="24" max="24" style="5" width="8.875"/>
    <col customWidth="1" min="25" max="25" style="4" width="7.625"/>
    <col customWidth="1" min="26" max="26" style="3" width="10"/>
    <col customWidth="1" min="27" max="27" style="3" width="7.375"/>
    <col customWidth="1" min="28" max="28" style="3" width="7.625"/>
    <col customWidth="1" min="29" max="29" style="3" width="8.375"/>
    <col customWidth="1" min="30" max="30" style="3" width="8.625"/>
    <col customWidth="1" min="31" max="31" style="3" width="7.375"/>
    <col customWidth="1" min="32" max="32" style="3" width="8.625"/>
    <col customWidth="1" min="33" max="33" style="3" width="7.625"/>
    <col customWidth="1" min="34" max="34" style="3" width="7.125"/>
    <col customWidth="1" min="35" max="35" style="3" width="9.625"/>
    <col customWidth="1" min="36" max="36" style="3" width="8.875"/>
    <col customWidth="1" min="37" max="37" style="3" width="8.375"/>
    <col customWidth="1" min="38" max="38" style="3" width="9.625"/>
    <col customWidth="1" min="39" max="39" style="4" width="9.375"/>
    <col customWidth="1" min="40" max="40" style="3" width="8"/>
    <col customWidth="1" min="41" max="41" style="3" width="8.375"/>
    <col customWidth="1" min="42" max="42" style="4" width="8.625"/>
    <col customWidth="1" min="43" max="43" style="4" width="8.25"/>
    <col customWidth="1" min="44" max="44" style="1" width="58.875"/>
    <col customWidth="1" min="45" max="45" style="1" width="69.25"/>
    <col min="46" max="16384" style="1" width="9.125"/>
  </cols>
  <sheetData>
    <row r="1" s="6" customFormat="1" ht="14.300000000000001">
      <c r="B1" s="7"/>
      <c r="D1" s="6"/>
      <c r="E1" s="6"/>
      <c r="F1" s="6"/>
      <c r="G1" s="6"/>
      <c r="H1" s="6"/>
      <c r="I1" s="6"/>
      <c r="J1" s="6"/>
      <c r="K1" s="8"/>
      <c r="L1" s="6"/>
      <c r="M1" s="6"/>
      <c r="N1" s="8"/>
      <c r="O1" s="6"/>
      <c r="P1" s="6"/>
      <c r="Q1" s="6"/>
      <c r="R1" s="8"/>
      <c r="S1" s="6"/>
      <c r="T1" s="6"/>
      <c r="U1" s="6"/>
      <c r="V1" s="6"/>
      <c r="W1" s="6"/>
      <c r="X1" s="6"/>
      <c r="AA1" s="8"/>
      <c r="AB1" s="8"/>
      <c r="AD1" s="8"/>
      <c r="AJ1" s="9" t="s">
        <v>0</v>
      </c>
      <c r="AK1" s="10"/>
      <c r="AL1" s="10"/>
      <c r="AM1" s="10"/>
      <c r="AN1" s="10"/>
      <c r="AO1" s="10"/>
      <c r="AP1" s="10"/>
      <c r="AQ1" s="10"/>
      <c r="AR1" s="10"/>
    </row>
    <row r="2" s="6" customFormat="1" ht="14.300000000000001">
      <c r="B2" s="7"/>
      <c r="D2" s="6"/>
      <c r="E2" s="11"/>
      <c r="F2" s="6"/>
      <c r="G2" s="6"/>
      <c r="H2" s="6"/>
      <c r="I2" s="6"/>
      <c r="J2" s="6"/>
      <c r="K2" s="8"/>
      <c r="L2" s="6"/>
      <c r="M2" s="6"/>
      <c r="N2" s="6"/>
      <c r="O2" s="6"/>
      <c r="P2" s="8"/>
      <c r="Q2" s="8"/>
      <c r="R2" s="8"/>
      <c r="S2" s="6"/>
      <c r="T2" s="6"/>
      <c r="U2" s="6"/>
      <c r="V2" s="6"/>
      <c r="W2" s="6"/>
      <c r="X2" s="8"/>
      <c r="Y2" s="8"/>
      <c r="AC2" s="8"/>
      <c r="AD2" s="8"/>
      <c r="AF2" s="8"/>
      <c r="AL2" s="9" t="s">
        <v>1</v>
      </c>
      <c r="AM2" s="10"/>
      <c r="AN2" s="10"/>
      <c r="AO2" s="10"/>
      <c r="AP2" s="10"/>
      <c r="AQ2" s="10"/>
      <c r="AR2" s="10"/>
    </row>
    <row r="3" s="6" customFormat="1" ht="14.300000000000001">
      <c r="B3" s="6"/>
      <c r="D3" s="6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6"/>
      <c r="T3" s="6"/>
      <c r="U3" s="6"/>
      <c r="V3" s="6"/>
      <c r="W3" s="6"/>
      <c r="X3" s="6"/>
      <c r="AA3" s="8"/>
      <c r="AB3" s="8"/>
      <c r="AC3" s="8"/>
      <c r="AE3" s="8"/>
      <c r="AM3" s="9" t="s">
        <v>2</v>
      </c>
      <c r="AN3" s="10"/>
      <c r="AO3" s="10"/>
      <c r="AP3" s="10"/>
      <c r="AQ3" s="10"/>
      <c r="AR3" s="10"/>
    </row>
    <row r="4" s="6" customFormat="1" ht="13.6"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Q4" s="9"/>
      <c r="AR4" s="9"/>
    </row>
    <row r="5" s="6" customFormat="1" ht="14.300000000000001">
      <c r="B5" s="13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8"/>
      <c r="AQ5" s="8"/>
    </row>
    <row r="6" s="6" customFormat="1" ht="14.300000000000001">
      <c r="B6" s="13" t="s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J6" s="8"/>
      <c r="AP6" s="8"/>
    </row>
    <row r="7" ht="14.300000000000001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6" t="s">
        <v>6</v>
      </c>
      <c r="AS7" s="15"/>
    </row>
    <row r="8" ht="14.300000000000001" customHeight="1">
      <c r="A8" s="15"/>
      <c r="B8" s="15"/>
      <c r="C8" s="15"/>
      <c r="D8" s="15"/>
      <c r="E8" s="17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>
      <c r="A9" s="18"/>
      <c r="B9" s="1"/>
      <c r="C9" s="1"/>
      <c r="D9" s="1"/>
      <c r="E9" s="3"/>
      <c r="F9" s="3"/>
      <c r="G9" s="3"/>
      <c r="H9" s="3"/>
      <c r="I9" s="3"/>
      <c r="J9" s="4"/>
      <c r="K9" s="3"/>
      <c r="L9" s="3"/>
      <c r="M9" s="4"/>
      <c r="N9" s="3"/>
      <c r="O9" s="3"/>
      <c r="P9" s="4"/>
      <c r="Q9" s="3"/>
      <c r="R9" s="3"/>
      <c r="S9" s="4"/>
      <c r="T9" s="3"/>
      <c r="U9" s="3"/>
      <c r="V9" s="4"/>
      <c r="W9" s="3"/>
      <c r="X9" s="5"/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"/>
      <c r="AN9" s="3"/>
      <c r="AO9" s="3"/>
      <c r="AP9" s="4"/>
      <c r="AQ9" s="4"/>
      <c r="AR9" s="1"/>
      <c r="AS9" s="1"/>
    </row>
    <row r="10" ht="11.9" customHeight="1">
      <c r="A10" s="19" t="s">
        <v>7</v>
      </c>
      <c r="B10" s="19" t="s">
        <v>8</v>
      </c>
      <c r="C10" s="19" t="s">
        <v>9</v>
      </c>
      <c r="D10" s="19" t="s">
        <v>10</v>
      </c>
      <c r="E10" s="20" t="s">
        <v>11</v>
      </c>
      <c r="F10" s="20"/>
      <c r="G10" s="20"/>
      <c r="H10" s="20" t="s">
        <v>12</v>
      </c>
      <c r="I10" s="20"/>
      <c r="J10" s="20"/>
      <c r="K10" s="20"/>
      <c r="L10" s="20"/>
      <c r="M10" s="20"/>
      <c r="N10" s="20"/>
      <c r="O10" s="20"/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19" t="s">
        <v>13</v>
      </c>
      <c r="AS10" s="22" t="s">
        <v>14</v>
      </c>
    </row>
    <row r="11">
      <c r="A11" s="19"/>
      <c r="B11" s="23"/>
      <c r="C11" s="19"/>
      <c r="D11" s="23"/>
      <c r="E11" s="20" t="s">
        <v>15</v>
      </c>
      <c r="F11" s="20"/>
      <c r="G11" s="20"/>
      <c r="H11" s="20" t="s">
        <v>16</v>
      </c>
      <c r="I11" s="20"/>
      <c r="J11" s="20"/>
      <c r="K11" s="20" t="s">
        <v>17</v>
      </c>
      <c r="L11" s="20"/>
      <c r="M11" s="20"/>
      <c r="N11" s="20" t="s">
        <v>18</v>
      </c>
      <c r="O11" s="20"/>
      <c r="P11" s="20"/>
      <c r="Q11" s="20" t="s">
        <v>19</v>
      </c>
      <c r="R11" s="20"/>
      <c r="S11" s="20"/>
      <c r="T11" s="20" t="s">
        <v>20</v>
      </c>
      <c r="U11" s="20"/>
      <c r="V11" s="20"/>
      <c r="W11" s="20" t="s">
        <v>21</v>
      </c>
      <c r="X11" s="20"/>
      <c r="Y11" s="20"/>
      <c r="Z11" s="20" t="s">
        <v>22</v>
      </c>
      <c r="AA11" s="20"/>
      <c r="AB11" s="20"/>
      <c r="AC11" s="20" t="s">
        <v>23</v>
      </c>
      <c r="AD11" s="20"/>
      <c r="AE11" s="20"/>
      <c r="AF11" s="20" t="s">
        <v>24</v>
      </c>
      <c r="AG11" s="20"/>
      <c r="AH11" s="20"/>
      <c r="AI11" s="20" t="s">
        <v>25</v>
      </c>
      <c r="AJ11" s="20"/>
      <c r="AK11" s="20"/>
      <c r="AL11" s="20" t="s">
        <v>26</v>
      </c>
      <c r="AM11" s="20"/>
      <c r="AN11" s="20"/>
      <c r="AO11" s="20" t="s">
        <v>27</v>
      </c>
      <c r="AP11" s="20"/>
      <c r="AQ11" s="20"/>
      <c r="AR11" s="19"/>
      <c r="AS11" s="24"/>
    </row>
    <row r="12">
      <c r="A12" s="19"/>
      <c r="B12" s="23"/>
      <c r="C12" s="19"/>
      <c r="D12" s="23"/>
      <c r="E12" s="20" t="s">
        <v>28</v>
      </c>
      <c r="F12" s="20" t="s">
        <v>29</v>
      </c>
      <c r="G12" s="25" t="s">
        <v>30</v>
      </c>
      <c r="H12" s="20" t="s">
        <v>28</v>
      </c>
      <c r="I12" s="20" t="s">
        <v>29</v>
      </c>
      <c r="J12" s="26" t="s">
        <v>30</v>
      </c>
      <c r="K12" s="20" t="s">
        <v>28</v>
      </c>
      <c r="L12" s="20" t="s">
        <v>29</v>
      </c>
      <c r="M12" s="26" t="s">
        <v>30</v>
      </c>
      <c r="N12" s="20" t="s">
        <v>28</v>
      </c>
      <c r="O12" s="20" t="s">
        <v>29</v>
      </c>
      <c r="P12" s="26" t="s">
        <v>30</v>
      </c>
      <c r="Q12" s="20" t="s">
        <v>28</v>
      </c>
      <c r="R12" s="20" t="s">
        <v>29</v>
      </c>
      <c r="S12" s="26" t="s">
        <v>30</v>
      </c>
      <c r="T12" s="20" t="s">
        <v>28</v>
      </c>
      <c r="U12" s="20" t="s">
        <v>29</v>
      </c>
      <c r="V12" s="26" t="s">
        <v>30</v>
      </c>
      <c r="W12" s="20" t="s">
        <v>28</v>
      </c>
      <c r="X12" s="20" t="s">
        <v>29</v>
      </c>
      <c r="Y12" s="26" t="s">
        <v>30</v>
      </c>
      <c r="Z12" s="20" t="s">
        <v>28</v>
      </c>
      <c r="AA12" s="20" t="s">
        <v>29</v>
      </c>
      <c r="AB12" s="25" t="s">
        <v>30</v>
      </c>
      <c r="AC12" s="20" t="s">
        <v>28</v>
      </c>
      <c r="AD12" s="20" t="s">
        <v>29</v>
      </c>
      <c r="AE12" s="25" t="s">
        <v>30</v>
      </c>
      <c r="AF12" s="20" t="s">
        <v>28</v>
      </c>
      <c r="AG12" s="20" t="s">
        <v>29</v>
      </c>
      <c r="AH12" s="25" t="s">
        <v>30</v>
      </c>
      <c r="AI12" s="20" t="s">
        <v>28</v>
      </c>
      <c r="AJ12" s="20" t="s">
        <v>29</v>
      </c>
      <c r="AK12" s="25" t="s">
        <v>30</v>
      </c>
      <c r="AL12" s="20" t="s">
        <v>28</v>
      </c>
      <c r="AM12" s="27" t="s">
        <v>29</v>
      </c>
      <c r="AN12" s="25" t="s">
        <v>30</v>
      </c>
      <c r="AO12" s="20" t="s">
        <v>28</v>
      </c>
      <c r="AP12" s="27" t="s">
        <v>29</v>
      </c>
      <c r="AQ12" s="26" t="s">
        <v>30</v>
      </c>
      <c r="AR12" s="19"/>
      <c r="AS12" s="24"/>
    </row>
    <row r="13">
      <c r="A13" s="19"/>
      <c r="B13" s="23"/>
      <c r="C13" s="19"/>
      <c r="D13" s="23"/>
      <c r="E13" s="20"/>
      <c r="F13" s="20"/>
      <c r="G13" s="25"/>
      <c r="H13" s="20"/>
      <c r="I13" s="20"/>
      <c r="J13" s="26"/>
      <c r="K13" s="20"/>
      <c r="L13" s="20"/>
      <c r="M13" s="26"/>
      <c r="N13" s="20"/>
      <c r="O13" s="20"/>
      <c r="P13" s="26"/>
      <c r="Q13" s="20"/>
      <c r="R13" s="20"/>
      <c r="S13" s="26"/>
      <c r="T13" s="20"/>
      <c r="U13" s="20"/>
      <c r="V13" s="26"/>
      <c r="W13" s="20"/>
      <c r="X13" s="20"/>
      <c r="Y13" s="26"/>
      <c r="Z13" s="20"/>
      <c r="AA13" s="20"/>
      <c r="AB13" s="25"/>
      <c r="AC13" s="20"/>
      <c r="AD13" s="20"/>
      <c r="AE13" s="25"/>
      <c r="AF13" s="20"/>
      <c r="AG13" s="20"/>
      <c r="AH13" s="25"/>
      <c r="AI13" s="20"/>
      <c r="AJ13" s="20"/>
      <c r="AK13" s="25"/>
      <c r="AL13" s="20"/>
      <c r="AM13" s="27"/>
      <c r="AN13" s="25"/>
      <c r="AO13" s="20"/>
      <c r="AP13" s="27"/>
      <c r="AQ13" s="26"/>
      <c r="AR13" s="19"/>
      <c r="AS13" s="28"/>
    </row>
    <row r="14" s="29" customFormat="1">
      <c r="A14" s="30">
        <v>1</v>
      </c>
      <c r="B14" s="30">
        <v>2</v>
      </c>
      <c r="C14" s="30">
        <v>3</v>
      </c>
      <c r="D14" s="30">
        <v>5</v>
      </c>
      <c r="E14" s="30">
        <v>6</v>
      </c>
      <c r="F14" s="30">
        <v>7</v>
      </c>
      <c r="G14" s="30" t="s">
        <v>31</v>
      </c>
      <c r="H14" s="30">
        <v>9</v>
      </c>
      <c r="I14" s="30">
        <v>10</v>
      </c>
      <c r="J14" s="27">
        <v>11</v>
      </c>
      <c r="K14" s="30">
        <v>12</v>
      </c>
      <c r="L14" s="30">
        <v>13</v>
      </c>
      <c r="M14" s="27">
        <v>14</v>
      </c>
      <c r="N14" s="30">
        <v>15</v>
      </c>
      <c r="O14" s="30">
        <v>16</v>
      </c>
      <c r="P14" s="27">
        <v>17</v>
      </c>
      <c r="Q14" s="30">
        <v>18</v>
      </c>
      <c r="R14" s="30">
        <v>19</v>
      </c>
      <c r="S14" s="30" t="s">
        <v>32</v>
      </c>
      <c r="T14" s="30">
        <v>21</v>
      </c>
      <c r="U14" s="30">
        <v>22</v>
      </c>
      <c r="V14" s="30" t="s">
        <v>33</v>
      </c>
      <c r="W14" s="30">
        <v>24</v>
      </c>
      <c r="X14" s="30">
        <v>25</v>
      </c>
      <c r="Y14" s="30" t="s">
        <v>34</v>
      </c>
      <c r="Z14" s="30">
        <v>27</v>
      </c>
      <c r="AA14" s="30">
        <v>28</v>
      </c>
      <c r="AB14" s="30">
        <v>29</v>
      </c>
      <c r="AC14" s="30">
        <v>30</v>
      </c>
      <c r="AD14" s="30">
        <v>31</v>
      </c>
      <c r="AE14" s="30">
        <v>32</v>
      </c>
      <c r="AF14" s="30">
        <v>33</v>
      </c>
      <c r="AG14" s="30">
        <v>34</v>
      </c>
      <c r="AH14" s="30">
        <v>35</v>
      </c>
      <c r="AI14" s="30">
        <v>36</v>
      </c>
      <c r="AJ14" s="30">
        <v>37</v>
      </c>
      <c r="AK14" s="30">
        <v>38</v>
      </c>
      <c r="AL14" s="30">
        <v>39</v>
      </c>
      <c r="AM14" s="27">
        <v>40</v>
      </c>
      <c r="AN14" s="30">
        <v>41</v>
      </c>
      <c r="AO14" s="30">
        <v>42</v>
      </c>
      <c r="AP14" s="27">
        <v>43</v>
      </c>
      <c r="AQ14" s="27">
        <v>44</v>
      </c>
      <c r="AR14" s="30">
        <v>45</v>
      </c>
      <c r="AS14" s="30">
        <v>46</v>
      </c>
    </row>
    <row r="15">
      <c r="A15" s="19" t="s">
        <v>35</v>
      </c>
      <c r="B15" s="31" t="s">
        <v>36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="33" customFormat="1" ht="12.25" customHeight="1">
      <c r="A16" s="34" t="s">
        <v>37</v>
      </c>
      <c r="B16" s="35" t="s">
        <v>38</v>
      </c>
      <c r="C16" s="36" t="s">
        <v>39</v>
      </c>
      <c r="D16" s="37" t="s">
        <v>40</v>
      </c>
      <c r="E16" s="38">
        <f>SUM(E22+E27+E33+E39+E44)</f>
        <v>8861.5</v>
      </c>
      <c r="F16" s="38">
        <f>SUM(F22+F27+F33+F39+F44)</f>
        <v>8720.2000000000007</v>
      </c>
      <c r="G16" s="39">
        <f>F16/E16*100</f>
        <v>98.405461829261426</v>
      </c>
      <c r="H16" s="38">
        <f>SUM(H22+H27+H33+H39+H44)</f>
        <v>0</v>
      </c>
      <c r="I16" s="38">
        <f>SUM(I22+I27+I33+I44)</f>
        <v>0</v>
      </c>
      <c r="J16" s="38">
        <f t="shared" ref="J16:J19" si="0">SUM(J22+J27+J33)</f>
        <v>0</v>
      </c>
      <c r="K16" s="38">
        <f>SUM(K22+K27+K33+K39+K44)</f>
        <v>0</v>
      </c>
      <c r="L16" s="38">
        <f>SUM(L22+L27+L33+L44)</f>
        <v>0</v>
      </c>
      <c r="M16" s="38">
        <f t="shared" ref="M16:M19" si="1">SUM(M22+M27+M33)</f>
        <v>0</v>
      </c>
      <c r="N16" s="38">
        <f>SUM(N22+N27+N33+N39+N44)</f>
        <v>0</v>
      </c>
      <c r="O16" s="38">
        <f>SUM(O22+O27+O33+O44)</f>
        <v>0</v>
      </c>
      <c r="P16" s="38">
        <f t="shared" ref="P16:P19" si="2">SUM(P22+P27+P33)</f>
        <v>0</v>
      </c>
      <c r="Q16" s="38">
        <f>SUM(Q22+Q27+Q33+Q39+Q44)</f>
        <v>0</v>
      </c>
      <c r="R16" s="38">
        <f>SUM(R22+R27+R33+R44)</f>
        <v>0</v>
      </c>
      <c r="S16" s="39">
        <v>0</v>
      </c>
      <c r="T16" s="38">
        <f>SUM(T22+T27+T33+T39+T44)</f>
        <v>27</v>
      </c>
      <c r="U16" s="38">
        <f>SUM(U22+U27+U33+U44)</f>
        <v>27</v>
      </c>
      <c r="V16" s="39">
        <f>U16/T16*100</f>
        <v>100</v>
      </c>
      <c r="W16" s="38">
        <f>SUM(W22+W27+W33+W39+W44)</f>
        <v>392.89999999999998</v>
      </c>
      <c r="X16" s="38">
        <f>SUM(X22+X27+X33+X44)</f>
        <v>0</v>
      </c>
      <c r="Y16" s="38">
        <f t="shared" ref="Y16:Y19" si="3">SUM(Y22+Y27+Y33)</f>
        <v>0</v>
      </c>
      <c r="Z16" s="38">
        <f>SUM(Z22+Z27+Z33+Z39+Z44)</f>
        <v>0</v>
      </c>
      <c r="AA16" s="38">
        <f>SUM(AA22+AA27+AA33+AA39+AA44)</f>
        <v>384.10000000000002</v>
      </c>
      <c r="AB16" s="39">
        <v>100</v>
      </c>
      <c r="AC16" s="38">
        <f>SUM(AC22+AC27+AC33+AC39+AC44)</f>
        <v>0</v>
      </c>
      <c r="AD16" s="38">
        <f>SUM(AD22+AD27+AD33+AD44)</f>
        <v>0</v>
      </c>
      <c r="AE16" s="38">
        <f t="shared" ref="AE16:AE18" si="4">SUM(AE22+AE27+AE33)</f>
        <v>0</v>
      </c>
      <c r="AF16" s="38">
        <f>SUM(AF22+AF27+AF33+AF39+AF44)</f>
        <v>1332.8</v>
      </c>
      <c r="AG16" s="38">
        <f>SUM(AG22+AG27+AG33+AG39+AG44)</f>
        <v>1032.3</v>
      </c>
      <c r="AH16" s="40">
        <f>AG16/AF16*100</f>
        <v>77.453481392557023</v>
      </c>
      <c r="AI16" s="38">
        <f>SUM(AI22+AI27+AI33+AI39+AI44)</f>
        <v>0</v>
      </c>
      <c r="AJ16" s="38">
        <f>SUM(AJ22+AJ27+AJ33+AJ44)</f>
        <v>0</v>
      </c>
      <c r="AK16" s="38">
        <f t="shared" ref="AK16:AK18" si="5">SUM(AK22+AK27+AK33)</f>
        <v>0</v>
      </c>
      <c r="AL16" s="38">
        <f>SUM(AL22+AL27+AL33+AL39+AL44)</f>
        <v>7108.7999999999993</v>
      </c>
      <c r="AM16" s="41">
        <f t="shared" ref="AM16:AM19" si="6">SUM(AM22+AM27+AM33+AM39+AM44)</f>
        <v>7276.8000000000002</v>
      </c>
      <c r="AN16" s="42">
        <f>AM16/AL16*100</f>
        <v>102.3632680621202</v>
      </c>
      <c r="AO16" s="38">
        <f>SUM(AO22+AO27+AO33+AO39+AO44)</f>
        <v>0</v>
      </c>
      <c r="AP16" s="38">
        <f>SUM(AP22+AP27+AP33+AP44)</f>
        <v>0</v>
      </c>
      <c r="AQ16" s="38">
        <f t="shared" ref="AQ16:AQ19" si="7">SUM(AQ22+AQ27+AQ33)</f>
        <v>0</v>
      </c>
      <c r="AR16" s="35" t="s">
        <v>41</v>
      </c>
      <c r="AS16" s="43"/>
    </row>
    <row r="17" s="1" customFormat="1">
      <c r="A17" s="44"/>
      <c r="B17" s="45"/>
      <c r="C17" s="46"/>
      <c r="D17" s="37" t="s">
        <v>42</v>
      </c>
      <c r="E17" s="38">
        <f>SUM(E23+E28+E34)</f>
        <v>0</v>
      </c>
      <c r="F17" s="38">
        <f>SUM(F23+F28+F34)</f>
        <v>0</v>
      </c>
      <c r="G17" s="38">
        <f t="shared" ref="G17:G18" si="8">SUM(G23+G28+G34)</f>
        <v>0</v>
      </c>
      <c r="H17" s="38">
        <f>SUM(H23+H28+H34)</f>
        <v>0</v>
      </c>
      <c r="I17" s="38">
        <f>SUM(I23+I28+I34)</f>
        <v>0</v>
      </c>
      <c r="J17" s="38">
        <f t="shared" si="0"/>
        <v>0</v>
      </c>
      <c r="K17" s="38">
        <f>SUM(K23+K28+K34)</f>
        <v>0</v>
      </c>
      <c r="L17" s="38">
        <f>SUM(L23+L28+L34)</f>
        <v>0</v>
      </c>
      <c r="M17" s="38">
        <f t="shared" si="1"/>
        <v>0</v>
      </c>
      <c r="N17" s="38">
        <f>SUM(N23+N28+N34)</f>
        <v>0</v>
      </c>
      <c r="O17" s="38">
        <f>SUM(O23+O28+O34)</f>
        <v>0</v>
      </c>
      <c r="P17" s="38">
        <f t="shared" si="2"/>
        <v>0</v>
      </c>
      <c r="Q17" s="38">
        <f>SUM(Q23+Q28+Q34)</f>
        <v>0</v>
      </c>
      <c r="R17" s="38">
        <f>SUM(R23+R28+R34)</f>
        <v>0</v>
      </c>
      <c r="S17" s="38">
        <f t="shared" ref="S17:S18" si="9">SUM(S23+S28+S34)</f>
        <v>0</v>
      </c>
      <c r="T17" s="38">
        <f>SUM(T23+T28+T34)</f>
        <v>0</v>
      </c>
      <c r="U17" s="38">
        <f>SUM(U23+U28+U34)</f>
        <v>0</v>
      </c>
      <c r="V17" s="38">
        <f t="shared" ref="V17:V18" si="10">SUM(V23+V28+V34)</f>
        <v>0</v>
      </c>
      <c r="W17" s="38">
        <f>SUM(W23+W28+W34)</f>
        <v>0</v>
      </c>
      <c r="X17" s="38">
        <f>SUM(X23+X28+X34)</f>
        <v>0</v>
      </c>
      <c r="Y17" s="38">
        <f t="shared" si="3"/>
        <v>0</v>
      </c>
      <c r="Z17" s="38">
        <f>SUM(Z23+Z28+Z34)</f>
        <v>0</v>
      </c>
      <c r="AA17" s="38">
        <f>SUM(AA23+AA28+AA34)</f>
        <v>0</v>
      </c>
      <c r="AB17" s="38">
        <f t="shared" ref="AB17:AB18" si="11">SUM(AB23+AB28+AB34)</f>
        <v>0</v>
      </c>
      <c r="AC17" s="38">
        <f>SUM(AC23+AC28+AC34)</f>
        <v>0</v>
      </c>
      <c r="AD17" s="38">
        <f>SUM(AD23+AD28+AD34)</f>
        <v>0</v>
      </c>
      <c r="AE17" s="38">
        <f t="shared" si="4"/>
        <v>0</v>
      </c>
      <c r="AF17" s="38">
        <f>SUM(AF23+AF28+AF34)</f>
        <v>0</v>
      </c>
      <c r="AG17" s="38">
        <f>SUM(AG23+AG28+AG34)</f>
        <v>0</v>
      </c>
      <c r="AH17" s="39">
        <v>0</v>
      </c>
      <c r="AI17" s="38">
        <f>SUM(AI23+AI28+AI34)</f>
        <v>0</v>
      </c>
      <c r="AJ17" s="38">
        <f>SUM(AJ23+AJ28+AJ34)</f>
        <v>0</v>
      </c>
      <c r="AK17" s="38">
        <f t="shared" si="5"/>
        <v>0</v>
      </c>
      <c r="AL17" s="38">
        <f>SUM(AL23+AL28+AL34)</f>
        <v>0</v>
      </c>
      <c r="AM17" s="41">
        <f t="shared" si="6"/>
        <v>0</v>
      </c>
      <c r="AN17" s="38">
        <f t="shared" ref="AN17:AN18" si="12">SUM(AN23+AN28+AN34)</f>
        <v>0</v>
      </c>
      <c r="AO17" s="38">
        <f>SUM(AO23+AO28+AO34)</f>
        <v>0</v>
      </c>
      <c r="AP17" s="38">
        <f>SUM(AP23+AP28+AP34)</f>
        <v>0</v>
      </c>
      <c r="AQ17" s="38">
        <f t="shared" si="7"/>
        <v>0</v>
      </c>
      <c r="AR17" s="45"/>
      <c r="AS17" s="47"/>
    </row>
    <row r="18" s="33" customFormat="1" ht="12.25" customHeight="1">
      <c r="A18" s="44"/>
      <c r="B18" s="45"/>
      <c r="C18" s="46"/>
      <c r="D18" s="48" t="s">
        <v>43</v>
      </c>
      <c r="E18" s="38">
        <v>0</v>
      </c>
      <c r="F18" s="38">
        <v>0</v>
      </c>
      <c r="G18" s="38">
        <f t="shared" si="8"/>
        <v>0</v>
      </c>
      <c r="H18" s="38">
        <v>0</v>
      </c>
      <c r="I18" s="38">
        <v>0</v>
      </c>
      <c r="J18" s="38">
        <f t="shared" si="0"/>
        <v>0</v>
      </c>
      <c r="K18" s="38">
        <v>0</v>
      </c>
      <c r="L18" s="38">
        <v>0</v>
      </c>
      <c r="M18" s="38">
        <f t="shared" si="1"/>
        <v>0</v>
      </c>
      <c r="N18" s="38">
        <v>0</v>
      </c>
      <c r="O18" s="38">
        <v>0</v>
      </c>
      <c r="P18" s="38">
        <f t="shared" si="2"/>
        <v>0</v>
      </c>
      <c r="Q18" s="38">
        <v>0</v>
      </c>
      <c r="R18" s="38">
        <v>0</v>
      </c>
      <c r="S18" s="38">
        <f t="shared" si="9"/>
        <v>0</v>
      </c>
      <c r="T18" s="38">
        <v>0</v>
      </c>
      <c r="U18" s="38">
        <v>0</v>
      </c>
      <c r="V18" s="38">
        <f t="shared" si="10"/>
        <v>0</v>
      </c>
      <c r="W18" s="38">
        <v>0</v>
      </c>
      <c r="X18" s="38">
        <v>0</v>
      </c>
      <c r="Y18" s="38">
        <f t="shared" si="3"/>
        <v>0</v>
      </c>
      <c r="Z18" s="38">
        <v>0</v>
      </c>
      <c r="AA18" s="38">
        <v>0</v>
      </c>
      <c r="AB18" s="38">
        <f t="shared" si="11"/>
        <v>0</v>
      </c>
      <c r="AC18" s="38">
        <v>0</v>
      </c>
      <c r="AD18" s="38">
        <v>0</v>
      </c>
      <c r="AE18" s="38">
        <f t="shared" si="4"/>
        <v>0</v>
      </c>
      <c r="AF18" s="38">
        <v>0</v>
      </c>
      <c r="AG18" s="38">
        <v>0</v>
      </c>
      <c r="AH18" s="39">
        <v>0</v>
      </c>
      <c r="AI18" s="38">
        <v>0</v>
      </c>
      <c r="AJ18" s="38">
        <v>0</v>
      </c>
      <c r="AK18" s="38">
        <f t="shared" si="5"/>
        <v>0</v>
      </c>
      <c r="AL18" s="38">
        <v>0</v>
      </c>
      <c r="AM18" s="41">
        <f t="shared" si="6"/>
        <v>0</v>
      </c>
      <c r="AN18" s="38">
        <f t="shared" si="12"/>
        <v>0</v>
      </c>
      <c r="AO18" s="38">
        <v>0</v>
      </c>
      <c r="AP18" s="38">
        <v>0</v>
      </c>
      <c r="AQ18" s="38">
        <f t="shared" si="7"/>
        <v>0</v>
      </c>
      <c r="AR18" s="45"/>
      <c r="AS18" s="47"/>
    </row>
    <row r="19" s="49" customFormat="1" ht="12.25" customHeight="1">
      <c r="A19" s="44"/>
      <c r="B19" s="45"/>
      <c r="C19" s="46"/>
      <c r="D19" s="50" t="s">
        <v>44</v>
      </c>
      <c r="E19" s="51">
        <f>SUM(E25+E30+E36+E42+E47)</f>
        <v>8861.5</v>
      </c>
      <c r="F19" s="51">
        <f>SUM(F25+F42+F30+F36+F47)</f>
        <v>8720.2000000000007</v>
      </c>
      <c r="G19" s="40">
        <f>F19/E19*100</f>
        <v>98.405461829261426</v>
      </c>
      <c r="H19" s="51">
        <f>SUM(H25+H30+H36+H42+H47)</f>
        <v>0</v>
      </c>
      <c r="I19" s="51">
        <f>SUM(I25+I30+I36+I47)</f>
        <v>0</v>
      </c>
      <c r="J19" s="51">
        <f t="shared" si="0"/>
        <v>0</v>
      </c>
      <c r="K19" s="51">
        <f>SUM(K25+K30+K36+K42+K47)</f>
        <v>0</v>
      </c>
      <c r="L19" s="51">
        <f>SUM(L25+L30+L36+L47)</f>
        <v>0</v>
      </c>
      <c r="M19" s="51">
        <f t="shared" si="1"/>
        <v>0</v>
      </c>
      <c r="N19" s="51">
        <f>SUM(N25+N30+N36+N42+N47)</f>
        <v>0</v>
      </c>
      <c r="O19" s="51">
        <f>SUM(O25+O30+O36+O47)</f>
        <v>0</v>
      </c>
      <c r="P19" s="51">
        <f t="shared" si="2"/>
        <v>0</v>
      </c>
      <c r="Q19" s="51">
        <f>SUM(Q25+Q30+Q36+Q42+Q47)</f>
        <v>0</v>
      </c>
      <c r="R19" s="51">
        <f>SUM(R25+R30+R36+R47)</f>
        <v>0</v>
      </c>
      <c r="S19" s="40">
        <v>0</v>
      </c>
      <c r="T19" s="51">
        <f>SUM(T25+T30+T36+T42+T47)</f>
        <v>27</v>
      </c>
      <c r="U19" s="51">
        <f>SUM(U25+U30+U36+U47)</f>
        <v>27</v>
      </c>
      <c r="V19" s="40">
        <f>U19/T19*100</f>
        <v>100</v>
      </c>
      <c r="W19" s="51">
        <f>SUM(W25+W30+W36+W42+W47)</f>
        <v>392.89999999999998</v>
      </c>
      <c r="X19" s="51">
        <f>SUM(X25+X30+X36+X47)</f>
        <v>0</v>
      </c>
      <c r="Y19" s="51">
        <f t="shared" si="3"/>
        <v>0</v>
      </c>
      <c r="Z19" s="51">
        <f>SUM(Z25+Z30+Z36+Z42+Z47)</f>
        <v>0</v>
      </c>
      <c r="AA19" s="51">
        <f>SUM(AA25+AA30+AA36+AA42+AA47)</f>
        <v>384.10000000000002</v>
      </c>
      <c r="AB19" s="40">
        <v>100</v>
      </c>
      <c r="AC19" s="51">
        <f>SUM(AC25+AC30+AC36+AC42+AC47)</f>
        <v>0</v>
      </c>
      <c r="AD19" s="51">
        <f>SUM(AD25+AD30+AD36+AD42+AD47)</f>
        <v>0</v>
      </c>
      <c r="AE19" s="40">
        <v>0</v>
      </c>
      <c r="AF19" s="51">
        <f>SUM(AF25+AF30+AF36+AF42+AF47)</f>
        <v>1332.8</v>
      </c>
      <c r="AG19" s="51">
        <f>SUM(AG25+AG30+AG36+AG42+AG47)</f>
        <v>1032.3</v>
      </c>
      <c r="AH19" s="40">
        <f>AG19/AF19*100</f>
        <v>77.453481392557023</v>
      </c>
      <c r="AI19" s="51">
        <f>SUM(AI25+AI30+AI36+AI42+AI47)</f>
        <v>0</v>
      </c>
      <c r="AJ19" s="51">
        <f>SUM(AJ25+AJ30+AJ36+AJ47)</f>
        <v>0</v>
      </c>
      <c r="AK19" s="51">
        <v>0</v>
      </c>
      <c r="AL19" s="51">
        <f>SUM(AL25+AL30+AL36+AL42+AL47)</f>
        <v>7108.7999999999993</v>
      </c>
      <c r="AM19" s="51">
        <f t="shared" si="6"/>
        <v>7276.8000000000002</v>
      </c>
      <c r="AN19" s="52">
        <f>AM19/AL19*100</f>
        <v>102.3632680621202</v>
      </c>
      <c r="AO19" s="51">
        <f>SUM(AO25+AO30+AO36+AO42+AO47)</f>
        <v>0</v>
      </c>
      <c r="AP19" s="51">
        <f>SUM(AP25+AP30+AP36+AP47)</f>
        <v>0</v>
      </c>
      <c r="AQ19" s="51">
        <f t="shared" si="7"/>
        <v>0</v>
      </c>
      <c r="AR19" s="45"/>
      <c r="AS19" s="47"/>
      <c r="AT19" s="53"/>
      <c r="AU19" s="53"/>
      <c r="AV19" s="53"/>
    </row>
    <row r="20" s="1" customFormat="1" ht="27.199999999999999" customHeight="1">
      <c r="A20" s="44"/>
      <c r="B20" s="45"/>
      <c r="C20" s="46"/>
      <c r="D20" s="48" t="s">
        <v>45</v>
      </c>
      <c r="E20" s="38">
        <v>0</v>
      </c>
      <c r="F20" s="38">
        <v>0</v>
      </c>
      <c r="G20" s="38">
        <v>0</v>
      </c>
      <c r="H20" s="38">
        <f>SUM(H25+H36+H47)</f>
        <v>0</v>
      </c>
      <c r="I20" s="38">
        <f>SUM(I25+I36+I47)</f>
        <v>0</v>
      </c>
      <c r="J20" s="38">
        <v>0</v>
      </c>
      <c r="K20" s="38">
        <f>SUM(K25+K36+K47)</f>
        <v>0</v>
      </c>
      <c r="L20" s="38">
        <f>SUM(L25+L36+L47)</f>
        <v>0</v>
      </c>
      <c r="M20" s="38">
        <v>0</v>
      </c>
      <c r="N20" s="38">
        <f>SUM(N25+N36+N47)</f>
        <v>0</v>
      </c>
      <c r="O20" s="38">
        <f>SUM(O25+O36+O47)</f>
        <v>0</v>
      </c>
      <c r="P20" s="38">
        <v>0</v>
      </c>
      <c r="Q20" s="38">
        <f>SUM(Q25+Q36+Q47)</f>
        <v>0</v>
      </c>
      <c r="R20" s="38">
        <f>SUM(R25+R36+R47)</f>
        <v>0</v>
      </c>
      <c r="S20" s="38">
        <v>0</v>
      </c>
      <c r="T20" s="38">
        <f>SUM(T25+T36+T47)</f>
        <v>27</v>
      </c>
      <c r="U20" s="38">
        <f>SUM(U25+U36+U47)</f>
        <v>27</v>
      </c>
      <c r="V20" s="38">
        <v>0</v>
      </c>
      <c r="W20" s="38">
        <f>SUM(W25+W36+W47)</f>
        <v>0</v>
      </c>
      <c r="X20" s="38">
        <f>SUM(X25+X36+X47)</f>
        <v>0</v>
      </c>
      <c r="Y20" s="38">
        <v>0</v>
      </c>
      <c r="Z20" s="38">
        <v>0</v>
      </c>
      <c r="AA20" s="38">
        <v>0</v>
      </c>
      <c r="AB20" s="38">
        <v>0</v>
      </c>
      <c r="AC20" s="38">
        <f>SUM(AC25+AC36+AC47)</f>
        <v>0</v>
      </c>
      <c r="AD20" s="38">
        <f>SUM(AD25+AD36+AD47)</f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f>SUM(AI25+AI36+AI47)</f>
        <v>0</v>
      </c>
      <c r="AJ20" s="38">
        <f>SUM(AJ25+AJ36+AJ47)</f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f>SUM(AO25+AO36+AO47)</f>
        <v>0</v>
      </c>
      <c r="AP20" s="38">
        <f>SUM(AP25+AP36+AP47)</f>
        <v>0</v>
      </c>
      <c r="AQ20" s="38">
        <v>0</v>
      </c>
      <c r="AR20" s="45"/>
      <c r="AS20" s="47"/>
      <c r="AT20" s="53"/>
      <c r="AU20" s="53"/>
      <c r="AV20" s="53"/>
    </row>
    <row r="21" s="1" customFormat="1" ht="38.899999999999999" customHeight="1">
      <c r="A21" s="54"/>
      <c r="B21" s="55"/>
      <c r="C21" s="56"/>
      <c r="D21" s="48" t="s">
        <v>46</v>
      </c>
      <c r="E21" s="39">
        <f>H21+K21+N21+Q21+T21+W21+Z21+AC21+AF21+AI21+AL21+AO21</f>
        <v>6480.1000000000004</v>
      </c>
      <c r="F21" s="39">
        <f>I21+L21+O21+R21+U21+X21+AA21+AD21+AG21+AJ21+AM21+AP21</f>
        <v>0</v>
      </c>
      <c r="G21" s="39">
        <f>F21/E21*100</f>
        <v>0</v>
      </c>
      <c r="H21" s="39">
        <f>H26+H31+H37+H48</f>
        <v>0</v>
      </c>
      <c r="I21" s="39">
        <f>I26+I31+I37+I48</f>
        <v>0</v>
      </c>
      <c r="J21" s="39">
        <v>0</v>
      </c>
      <c r="K21" s="39">
        <f>K26+K31+K37+K48</f>
        <v>0</v>
      </c>
      <c r="L21" s="39">
        <f>L26+L31+L37+L48</f>
        <v>0</v>
      </c>
      <c r="M21" s="39">
        <v>0</v>
      </c>
      <c r="N21" s="39">
        <f>N26+N31+N37+N48</f>
        <v>0</v>
      </c>
      <c r="O21" s="39">
        <f>O26+O31+O37+O48</f>
        <v>0</v>
      </c>
      <c r="P21" s="39">
        <v>0</v>
      </c>
      <c r="Q21" s="39">
        <f>Q26+Q31+Q37+Q48</f>
        <v>0</v>
      </c>
      <c r="R21" s="39">
        <f>R26+R31+R37+R48</f>
        <v>0</v>
      </c>
      <c r="S21" s="39">
        <v>0</v>
      </c>
      <c r="T21" s="39">
        <f>T26+T31+T37+T48</f>
        <v>0</v>
      </c>
      <c r="U21" s="39">
        <f>U26+U31+U37+U48</f>
        <v>0</v>
      </c>
      <c r="V21" s="39">
        <v>0</v>
      </c>
      <c r="W21" s="39">
        <f>W26+W31+W37+W48</f>
        <v>6480.1000000000004</v>
      </c>
      <c r="X21" s="39">
        <f>X26+X31+X37+X48</f>
        <v>0</v>
      </c>
      <c r="Y21" s="39">
        <v>0</v>
      </c>
      <c r="Z21" s="39">
        <f>Z26+Z31+Z37+Z48</f>
        <v>0</v>
      </c>
      <c r="AA21" s="39">
        <f>AA26+AA31+AA37+AA48</f>
        <v>0</v>
      </c>
      <c r="AB21" s="39">
        <f>AB26+AB31+AB37+AB48</f>
        <v>0</v>
      </c>
      <c r="AC21" s="39">
        <f>AC26+AC31+AC37+AC48</f>
        <v>0</v>
      </c>
      <c r="AD21" s="39">
        <f>AD26+AD31+AD37+AD48</f>
        <v>0</v>
      </c>
      <c r="AE21" s="39">
        <f>AE26+AE31+AE37+AE48</f>
        <v>0</v>
      </c>
      <c r="AF21" s="39">
        <f>AF26+AF31+AF37+AF48</f>
        <v>0</v>
      </c>
      <c r="AG21" s="39">
        <f>AG26+AG31+AG37+AG48</f>
        <v>0</v>
      </c>
      <c r="AH21" s="39">
        <f>AH26+AH31+AH37+AH48</f>
        <v>0</v>
      </c>
      <c r="AI21" s="39">
        <f>AI26+AI31+AI37+AI48</f>
        <v>0</v>
      </c>
      <c r="AJ21" s="39">
        <f>AJ26+AJ31+AJ37+AJ48</f>
        <v>0</v>
      </c>
      <c r="AK21" s="39">
        <f>AK26+AK31+AK37+AK48</f>
        <v>0</v>
      </c>
      <c r="AL21" s="39">
        <f>AL26+AL31+AL37+AL48</f>
        <v>0</v>
      </c>
      <c r="AM21" s="39">
        <f>AM26+AM31+AM37+AM48</f>
        <v>0</v>
      </c>
      <c r="AN21" s="39">
        <f>AN26+AN31+AN37+AN48</f>
        <v>0</v>
      </c>
      <c r="AO21" s="39">
        <f>AO26+AO31+AO37+AO48</f>
        <v>0</v>
      </c>
      <c r="AP21" s="39">
        <f>AP26+AP31+AP37+AP48</f>
        <v>0</v>
      </c>
      <c r="AQ21" s="57">
        <v>0</v>
      </c>
      <c r="AR21" s="55"/>
      <c r="AS21" s="58"/>
      <c r="AT21" s="53"/>
      <c r="AU21" s="53"/>
      <c r="AV21" s="53"/>
    </row>
    <row r="22" s="33" customFormat="1" hidden="1">
      <c r="A22" s="59" t="s">
        <v>47</v>
      </c>
      <c r="B22" s="45"/>
      <c r="C22" s="43"/>
      <c r="D22" s="37" t="s">
        <v>40</v>
      </c>
      <c r="E22" s="38">
        <f>SUM(E24:E25)</f>
        <v>0</v>
      </c>
      <c r="F22" s="38">
        <f>SUM(F24:F25)</f>
        <v>0</v>
      </c>
      <c r="G22" s="38">
        <v>0</v>
      </c>
      <c r="H22" s="38">
        <f>SUM(H56+H61+H76)</f>
        <v>0</v>
      </c>
      <c r="I22" s="38">
        <f>SUM(I56+I61+I76)</f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f>SUM(AO24:AO25)</f>
        <v>0</v>
      </c>
      <c r="AP22" s="38">
        <f>SUM(AP24:AP25)</f>
        <v>0</v>
      </c>
      <c r="AQ22" s="38">
        <v>0</v>
      </c>
      <c r="AR22" s="43"/>
      <c r="AS22" s="43"/>
      <c r="AT22" s="53"/>
      <c r="AU22" s="53"/>
      <c r="AV22" s="53"/>
    </row>
    <row r="23" ht="14.300000000000001" hidden="1" customHeight="1">
      <c r="A23" s="60"/>
      <c r="B23" s="45"/>
      <c r="C23" s="47"/>
      <c r="D23" s="37" t="s">
        <v>42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47"/>
      <c r="AS23" s="47"/>
      <c r="AT23" s="53"/>
      <c r="AU23" s="53"/>
      <c r="AV23" s="53"/>
    </row>
    <row r="24" s="33" customFormat="1" hidden="1">
      <c r="A24" s="60"/>
      <c r="B24" s="45"/>
      <c r="C24" s="47"/>
      <c r="D24" s="48" t="s">
        <v>43</v>
      </c>
      <c r="E24" s="38">
        <f>SUM(E57+E62+E77)</f>
        <v>0</v>
      </c>
      <c r="F24" s="38">
        <f>SUM(F57+F62+F77)</f>
        <v>0</v>
      </c>
      <c r="G24" s="38">
        <v>0</v>
      </c>
      <c r="H24" s="38">
        <f t="shared" ref="H24:H25" si="13">SUM(H57+H62+H77)</f>
        <v>0</v>
      </c>
      <c r="I24" s="38">
        <f t="shared" ref="I24:I25" si="14">SUM(I57+I62+I77)</f>
        <v>0</v>
      </c>
      <c r="J24" s="38">
        <v>0</v>
      </c>
      <c r="K24" s="38">
        <f t="shared" ref="K24:K25" si="15">SUM(K57+K62+K77)</f>
        <v>0</v>
      </c>
      <c r="L24" s="38">
        <f t="shared" ref="L24:L25" si="16">SUM(L57+L62+L77)</f>
        <v>0</v>
      </c>
      <c r="M24" s="38">
        <v>0</v>
      </c>
      <c r="N24" s="38">
        <f t="shared" ref="N24:N25" si="17">SUM(N57+N62+N77)</f>
        <v>0</v>
      </c>
      <c r="O24" s="38">
        <f t="shared" ref="O24:O25" si="18">SUM(O57+O62+O77)</f>
        <v>0</v>
      </c>
      <c r="P24" s="38">
        <v>0</v>
      </c>
      <c r="Q24" s="38">
        <f t="shared" ref="Q24:Q25" si="19">SUM(Q57+Q62+Q77)</f>
        <v>0</v>
      </c>
      <c r="R24" s="38">
        <f t="shared" ref="R24:R25" si="20">SUM(R57+R62+R77)</f>
        <v>0</v>
      </c>
      <c r="S24" s="38">
        <v>0</v>
      </c>
      <c r="T24" s="38">
        <f t="shared" ref="T24:T25" si="21">SUM(T57+T62+T77)</f>
        <v>0</v>
      </c>
      <c r="U24" s="38">
        <f t="shared" ref="U24:U25" si="22">SUM(U57+U62+U77)</f>
        <v>0</v>
      </c>
      <c r="V24" s="38">
        <v>0</v>
      </c>
      <c r="W24" s="38">
        <f t="shared" ref="W24:W25" si="23">SUM(W57+W62+W77)</f>
        <v>0</v>
      </c>
      <c r="X24" s="38">
        <f t="shared" ref="X24:X25" si="24">SUM(X57+X62+X77)</f>
        <v>0</v>
      </c>
      <c r="Y24" s="38">
        <v>0</v>
      </c>
      <c r="Z24" s="38">
        <f>SUM(Z57+Z62+Z77)</f>
        <v>0</v>
      </c>
      <c r="AA24" s="38">
        <f>SUM(AA57+AA62+AA77)</f>
        <v>0</v>
      </c>
      <c r="AB24" s="38">
        <v>0</v>
      </c>
      <c r="AC24" s="38">
        <f>SUM(AC57+AC62+AC77)</f>
        <v>0</v>
      </c>
      <c r="AD24" s="38">
        <f>SUM(AD57+AD62+AD77)</f>
        <v>0</v>
      </c>
      <c r="AE24" s="38">
        <v>0</v>
      </c>
      <c r="AF24" s="38">
        <f t="shared" ref="AF24:AF25" si="25">SUM(AF57+AF62+AF77)</f>
        <v>0</v>
      </c>
      <c r="AG24" s="38">
        <f t="shared" ref="AG24:AG25" si="26">SUM(AG57+AG62+AG77)</f>
        <v>0</v>
      </c>
      <c r="AH24" s="38">
        <v>0</v>
      </c>
      <c r="AI24" s="38">
        <f>SUM(AI57+AI62+AI77)</f>
        <v>0</v>
      </c>
      <c r="AJ24" s="38">
        <f>SUM(AJ57+AJ62+AJ77)</f>
        <v>0</v>
      </c>
      <c r="AK24" s="38">
        <v>0</v>
      </c>
      <c r="AL24" s="38">
        <f t="shared" ref="AL24:AL25" si="27">SUM(AL57+AL62+AL77)</f>
        <v>0</v>
      </c>
      <c r="AM24" s="38">
        <f t="shared" ref="AM24:AM25" si="28">SUM(AM57+AM62+AM77)</f>
        <v>0</v>
      </c>
      <c r="AN24" s="38">
        <v>0</v>
      </c>
      <c r="AO24" s="38">
        <f>SUM(AO57+AO62+AO77)</f>
        <v>0</v>
      </c>
      <c r="AP24" s="38">
        <f>SUM(AP57+AP62+AP77)</f>
        <v>0</v>
      </c>
      <c r="AQ24" s="38">
        <v>0</v>
      </c>
      <c r="AR24" s="47"/>
      <c r="AS24" s="47"/>
      <c r="AT24" s="53"/>
      <c r="AU24" s="53"/>
      <c r="AV24" s="53"/>
    </row>
    <row r="25" s="33" customFormat="1" hidden="1">
      <c r="A25" s="60"/>
      <c r="B25" s="45"/>
      <c r="C25" s="47"/>
      <c r="D25" s="48" t="s">
        <v>44</v>
      </c>
      <c r="E25" s="39">
        <f>H25+K25+N25+Q25+T25+W25+Z25+AC25+AF25+AI25+AL25+AO25</f>
        <v>0</v>
      </c>
      <c r="F25" s="39">
        <f>I25+L25+O25+R25+U25+X25+AA25+AD25+AG25+AJ25+AM25+AP25</f>
        <v>0</v>
      </c>
      <c r="G25" s="38">
        <v>0</v>
      </c>
      <c r="H25" s="38">
        <f t="shared" si="13"/>
        <v>0</v>
      </c>
      <c r="I25" s="38">
        <f t="shared" si="14"/>
        <v>0</v>
      </c>
      <c r="J25" s="38">
        <v>0</v>
      </c>
      <c r="K25" s="38">
        <f t="shared" si="15"/>
        <v>0</v>
      </c>
      <c r="L25" s="38">
        <f t="shared" si="16"/>
        <v>0</v>
      </c>
      <c r="M25" s="38">
        <v>0</v>
      </c>
      <c r="N25" s="38">
        <f t="shared" si="17"/>
        <v>0</v>
      </c>
      <c r="O25" s="38">
        <f t="shared" si="18"/>
        <v>0</v>
      </c>
      <c r="P25" s="38">
        <v>0</v>
      </c>
      <c r="Q25" s="38">
        <f t="shared" si="19"/>
        <v>0</v>
      </c>
      <c r="R25" s="38">
        <f t="shared" si="20"/>
        <v>0</v>
      </c>
      <c r="S25" s="38">
        <v>0</v>
      </c>
      <c r="T25" s="38">
        <f t="shared" si="21"/>
        <v>0</v>
      </c>
      <c r="U25" s="38">
        <f t="shared" si="22"/>
        <v>0</v>
      </c>
      <c r="V25" s="38">
        <v>0</v>
      </c>
      <c r="W25" s="38">
        <f t="shared" si="23"/>
        <v>0</v>
      </c>
      <c r="X25" s="38">
        <f t="shared" si="24"/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f t="shared" si="25"/>
        <v>0</v>
      </c>
      <c r="AG25" s="38">
        <f t="shared" si="26"/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f t="shared" si="27"/>
        <v>0</v>
      </c>
      <c r="AM25" s="38">
        <f t="shared" si="28"/>
        <v>0</v>
      </c>
      <c r="AN25" s="38">
        <v>0</v>
      </c>
      <c r="AO25" s="38">
        <v>0</v>
      </c>
      <c r="AP25" s="38">
        <v>0</v>
      </c>
      <c r="AQ25" s="38">
        <v>0</v>
      </c>
      <c r="AR25" s="47"/>
      <c r="AS25" s="47"/>
      <c r="AT25" s="53"/>
      <c r="AU25" s="53"/>
      <c r="AV25" s="53"/>
    </row>
    <row r="26" ht="22.5" hidden="1">
      <c r="A26" s="61"/>
      <c r="B26" s="55"/>
      <c r="C26" s="58"/>
      <c r="D26" s="48" t="s">
        <v>45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58"/>
      <c r="AS26" s="58"/>
      <c r="AT26" s="53"/>
      <c r="AU26" s="53"/>
      <c r="AV26" s="53"/>
    </row>
    <row r="27" s="33" customFormat="1" hidden="1">
      <c r="A27" s="59" t="s">
        <v>48</v>
      </c>
      <c r="B27" s="35" t="s">
        <v>49</v>
      </c>
      <c r="C27" s="43" t="s">
        <v>39</v>
      </c>
      <c r="D27" s="37" t="s">
        <v>40</v>
      </c>
      <c r="E27" s="38">
        <f>SUM(E29:E30)</f>
        <v>0</v>
      </c>
      <c r="F27" s="38">
        <f>SUM(F29:F30)</f>
        <v>0</v>
      </c>
      <c r="G27" s="39">
        <v>0</v>
      </c>
      <c r="H27" s="38">
        <f>SUM(H29:H30)</f>
        <v>0</v>
      </c>
      <c r="I27" s="38">
        <f>SUM(I29:I30)</f>
        <v>0</v>
      </c>
      <c r="J27" s="38">
        <v>0</v>
      </c>
      <c r="K27" s="38">
        <f>SUM(K29:K30)</f>
        <v>0</v>
      </c>
      <c r="L27" s="38">
        <f>SUM(L29:L30)</f>
        <v>0</v>
      </c>
      <c r="M27" s="38">
        <v>0</v>
      </c>
      <c r="N27" s="38">
        <f>SUM(N29:N30)</f>
        <v>0</v>
      </c>
      <c r="O27" s="38">
        <f>SUM(O29:O30)</f>
        <v>0</v>
      </c>
      <c r="P27" s="38">
        <v>0</v>
      </c>
      <c r="Q27" s="38">
        <f>SUM(Q29:Q30)</f>
        <v>0</v>
      </c>
      <c r="R27" s="38">
        <f>SUM(R29:R30)</f>
        <v>0</v>
      </c>
      <c r="S27" s="39">
        <v>0</v>
      </c>
      <c r="T27" s="38">
        <f>SUM(T29:T30)</f>
        <v>0</v>
      </c>
      <c r="U27" s="38">
        <f>SUM(U29:U30)</f>
        <v>0</v>
      </c>
      <c r="V27" s="39">
        <v>0</v>
      </c>
      <c r="W27" s="38">
        <f>SUM(W29:W30)</f>
        <v>0</v>
      </c>
      <c r="X27" s="38">
        <f>SUM(X29:X30)</f>
        <v>0</v>
      </c>
      <c r="Y27" s="38">
        <v>0</v>
      </c>
      <c r="Z27" s="38">
        <f>SUM(Z29:Z30)</f>
        <v>0</v>
      </c>
      <c r="AA27" s="38">
        <f>SUM(AA29:AA30)</f>
        <v>0</v>
      </c>
      <c r="AB27" s="39">
        <v>0</v>
      </c>
      <c r="AC27" s="38">
        <f>SUM(AC29:AC30)</f>
        <v>0</v>
      </c>
      <c r="AD27" s="38">
        <f>SUM(AD29:AD30)</f>
        <v>0</v>
      </c>
      <c r="AE27" s="38">
        <v>0</v>
      </c>
      <c r="AF27" s="38">
        <f>SUM(AF29:AF30)</f>
        <v>0</v>
      </c>
      <c r="AG27" s="38">
        <f>SUM(AG29:AG30)</f>
        <v>0</v>
      </c>
      <c r="AH27" s="38">
        <f>SUM(AH29:AH30)</f>
        <v>0</v>
      </c>
      <c r="AI27" s="38">
        <f>SUM(AI29:AI30)</f>
        <v>0</v>
      </c>
      <c r="AJ27" s="38">
        <f>SUM(AJ29:AJ30)</f>
        <v>0</v>
      </c>
      <c r="AK27" s="38">
        <v>0</v>
      </c>
      <c r="AL27" s="38">
        <f>SUM(AL29:AL30)</f>
        <v>0</v>
      </c>
      <c r="AM27" s="38">
        <f>SUM(AM29:AM30)</f>
        <v>0</v>
      </c>
      <c r="AN27" s="38">
        <v>0</v>
      </c>
      <c r="AO27" s="38">
        <f>SUM(AO29:AO30)</f>
        <v>0</v>
      </c>
      <c r="AP27" s="38">
        <f>SUM(AP29:AP30)</f>
        <v>0</v>
      </c>
      <c r="AQ27" s="38">
        <v>0</v>
      </c>
      <c r="AR27" s="62" t="s">
        <v>50</v>
      </c>
      <c r="AS27" s="35"/>
      <c r="AT27" s="53"/>
      <c r="AU27" s="53"/>
      <c r="AV27" s="53"/>
    </row>
    <row r="28" ht="17.699999999999999" hidden="1" customHeight="1">
      <c r="A28" s="60"/>
      <c r="B28" s="45"/>
      <c r="C28" s="47"/>
      <c r="D28" s="37" t="s">
        <v>42</v>
      </c>
      <c r="E28" s="38">
        <f>SUM(E62+E77+E83)</f>
        <v>0</v>
      </c>
      <c r="F28" s="38">
        <f>SUM(F62+F77+F83)</f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f t="shared" ref="V28:V29" si="29">SUM(V34+V39+V45)</f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63"/>
      <c r="AS28" s="45"/>
      <c r="AT28" s="53"/>
      <c r="AU28" s="53"/>
      <c r="AV28" s="53"/>
    </row>
    <row r="29" s="33" customFormat="1" hidden="1">
      <c r="A29" s="60"/>
      <c r="B29" s="45"/>
      <c r="C29" s="47"/>
      <c r="D29" s="48" t="s">
        <v>43</v>
      </c>
      <c r="E29" s="38">
        <v>0</v>
      </c>
      <c r="F29" s="38">
        <v>0</v>
      </c>
      <c r="G29" s="38">
        <v>0</v>
      </c>
      <c r="H29" s="38">
        <f>SUM(H63+H78+H84)</f>
        <v>0</v>
      </c>
      <c r="I29" s="38">
        <f>SUM(I63+I78+I84)</f>
        <v>0</v>
      </c>
      <c r="J29" s="38">
        <v>0</v>
      </c>
      <c r="K29" s="38">
        <f>SUM(K63+K78+K84)</f>
        <v>0</v>
      </c>
      <c r="L29" s="38">
        <f>SUM(L63+L78+L84)</f>
        <v>0</v>
      </c>
      <c r="M29" s="38">
        <v>0</v>
      </c>
      <c r="N29" s="38">
        <f>SUM(N63+N78+N84)</f>
        <v>0</v>
      </c>
      <c r="O29" s="38">
        <f>SUM(O63+O78+O84)</f>
        <v>0</v>
      </c>
      <c r="P29" s="38">
        <v>0</v>
      </c>
      <c r="Q29" s="38">
        <f>SUM(Q63+Q78+Q84)</f>
        <v>0</v>
      </c>
      <c r="R29" s="38">
        <f>SUM(R63+R78+R84)</f>
        <v>0</v>
      </c>
      <c r="S29" s="38">
        <v>0</v>
      </c>
      <c r="T29" s="38">
        <f>SUM(T63+T78+T84)</f>
        <v>0</v>
      </c>
      <c r="U29" s="38">
        <f>SUM(U63+U78+U84)</f>
        <v>0</v>
      </c>
      <c r="V29" s="38">
        <f t="shared" si="29"/>
        <v>0</v>
      </c>
      <c r="W29" s="38">
        <f>SUM(W63+W78+W84)</f>
        <v>0</v>
      </c>
      <c r="X29" s="38">
        <f>SUM(X63+X78+X84)</f>
        <v>0</v>
      </c>
      <c r="Y29" s="38">
        <v>0</v>
      </c>
      <c r="Z29" s="38">
        <v>0</v>
      </c>
      <c r="AA29" s="38">
        <v>0</v>
      </c>
      <c r="AB29" s="38">
        <v>0</v>
      </c>
      <c r="AC29" s="38">
        <f>SUM(AC63+AC78+AC84)</f>
        <v>0</v>
      </c>
      <c r="AD29" s="38">
        <v>0</v>
      </c>
      <c r="AE29" s="38">
        <v>0</v>
      </c>
      <c r="AF29" s="38">
        <f>SUM(AF63+AF78+AF84)</f>
        <v>0</v>
      </c>
      <c r="AG29" s="38">
        <f>SUM(AG63+AG78+AG84)</f>
        <v>0</v>
      </c>
      <c r="AH29" s="38">
        <f>SUM(AH63+AH78+AH84)</f>
        <v>0</v>
      </c>
      <c r="AI29" s="38">
        <v>0</v>
      </c>
      <c r="AJ29" s="38">
        <v>0</v>
      </c>
      <c r="AK29" s="38">
        <v>0</v>
      </c>
      <c r="AL29" s="38">
        <f>SUM(AL63+AL78+AL84)</f>
        <v>0</v>
      </c>
      <c r="AM29" s="38">
        <f>SUM(AM63+AM78+AM84)</f>
        <v>0</v>
      </c>
      <c r="AN29" s="38">
        <v>0</v>
      </c>
      <c r="AO29" s="38">
        <v>0</v>
      </c>
      <c r="AP29" s="38">
        <v>0</v>
      </c>
      <c r="AQ29" s="38">
        <v>0</v>
      </c>
      <c r="AR29" s="63"/>
      <c r="AS29" s="45"/>
      <c r="AT29" s="53"/>
      <c r="AU29" s="53"/>
      <c r="AV29" s="53"/>
    </row>
    <row r="30" s="49" customFormat="1" hidden="1">
      <c r="A30" s="60"/>
      <c r="B30" s="45"/>
      <c r="C30" s="47"/>
      <c r="D30" s="50" t="s">
        <v>44</v>
      </c>
      <c r="E30" s="64">
        <f t="shared" ref="E30:E31" si="30">H30+K30+N30+Q30+T30+W30+Z30+AC30+AF30+AI30+AL30+AO30</f>
        <v>0</v>
      </c>
      <c r="F30" s="65">
        <f t="shared" ref="F30:F31" si="31">I30+L30+O30+R30+U30+X30+AA30+AD30+AG30+AJ30+AM30+AP30</f>
        <v>0</v>
      </c>
      <c r="G30" s="64">
        <v>0</v>
      </c>
      <c r="H30" s="66">
        <v>0</v>
      </c>
      <c r="I30" s="67">
        <v>0</v>
      </c>
      <c r="J30" s="66">
        <v>0</v>
      </c>
      <c r="K30" s="67">
        <v>0</v>
      </c>
      <c r="L30" s="66">
        <v>0</v>
      </c>
      <c r="M30" s="67">
        <v>0</v>
      </c>
      <c r="N30" s="66">
        <v>0</v>
      </c>
      <c r="O30" s="67">
        <v>0</v>
      </c>
      <c r="P30" s="66">
        <v>0</v>
      </c>
      <c r="Q30" s="67">
        <v>0</v>
      </c>
      <c r="R30" s="66">
        <v>0</v>
      </c>
      <c r="S30" s="64">
        <v>0</v>
      </c>
      <c r="T30" s="66">
        <v>0</v>
      </c>
      <c r="U30" s="67">
        <v>0</v>
      </c>
      <c r="V30" s="66">
        <v>0</v>
      </c>
      <c r="W30" s="67">
        <v>0</v>
      </c>
      <c r="X30" s="66">
        <v>0</v>
      </c>
      <c r="Y30" s="67">
        <v>0</v>
      </c>
      <c r="Z30" s="66">
        <v>0</v>
      </c>
      <c r="AA30" s="67">
        <v>0</v>
      </c>
      <c r="AB30" s="66">
        <v>0</v>
      </c>
      <c r="AC30" s="67">
        <v>0</v>
      </c>
      <c r="AD30" s="66">
        <v>0</v>
      </c>
      <c r="AE30" s="67">
        <v>0</v>
      </c>
      <c r="AF30" s="65">
        <v>0</v>
      </c>
      <c r="AG30" s="64">
        <v>0</v>
      </c>
      <c r="AH30" s="66">
        <v>0</v>
      </c>
      <c r="AI30" s="64">
        <v>0</v>
      </c>
      <c r="AJ30" s="68">
        <v>0</v>
      </c>
      <c r="AK30" s="67">
        <v>0</v>
      </c>
      <c r="AL30" s="66">
        <v>0</v>
      </c>
      <c r="AM30" s="67">
        <v>0</v>
      </c>
      <c r="AN30" s="66">
        <v>0</v>
      </c>
      <c r="AO30" s="67">
        <v>0</v>
      </c>
      <c r="AP30" s="66">
        <v>0</v>
      </c>
      <c r="AQ30" s="69">
        <v>0</v>
      </c>
      <c r="AR30" s="63"/>
      <c r="AS30" s="45"/>
      <c r="AT30" s="53"/>
      <c r="AU30" s="53"/>
      <c r="AV30" s="53"/>
    </row>
    <row r="31" ht="39.399999999999999" hidden="1" customHeight="1">
      <c r="A31" s="60"/>
      <c r="B31" s="45"/>
      <c r="C31" s="47"/>
      <c r="D31" s="48" t="s">
        <v>46</v>
      </c>
      <c r="E31" s="39">
        <f t="shared" si="30"/>
        <v>0</v>
      </c>
      <c r="F31" s="39">
        <f t="shared" si="31"/>
        <v>0</v>
      </c>
      <c r="G31" s="39">
        <v>0</v>
      </c>
      <c r="H31" s="39">
        <v>0</v>
      </c>
      <c r="I31" s="39">
        <v>0</v>
      </c>
      <c r="J31" s="38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63"/>
      <c r="AS31" s="45"/>
      <c r="AT31" s="53"/>
      <c r="AU31" s="53"/>
      <c r="AV31" s="53"/>
    </row>
    <row r="32" ht="35.5" hidden="1" customHeight="1">
      <c r="A32" s="61"/>
      <c r="B32" s="55"/>
      <c r="C32" s="58"/>
      <c r="D32" s="48" t="s">
        <v>45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70"/>
      <c r="AS32" s="55"/>
      <c r="AT32" s="53"/>
      <c r="AU32" s="53"/>
      <c r="AV32" s="53"/>
    </row>
    <row r="33" s="33" customFormat="1" ht="11.9" customHeight="1">
      <c r="A33" s="59" t="s">
        <v>51</v>
      </c>
      <c r="B33" s="35" t="s">
        <v>52</v>
      </c>
      <c r="C33" s="43" t="s">
        <v>39</v>
      </c>
      <c r="D33" s="37" t="s">
        <v>40</v>
      </c>
      <c r="E33" s="38">
        <f>SUM(E35:E36)</f>
        <v>0</v>
      </c>
      <c r="F33" s="38">
        <f>SUM(F35:F36)</f>
        <v>0</v>
      </c>
      <c r="G33" s="38">
        <v>0</v>
      </c>
      <c r="H33" s="38">
        <f>SUM(H35:H36)</f>
        <v>0</v>
      </c>
      <c r="I33" s="38">
        <f>SUM(I35:I36)</f>
        <v>0</v>
      </c>
      <c r="J33" s="38">
        <v>0</v>
      </c>
      <c r="K33" s="38">
        <f>SUM(K35:K36)</f>
        <v>0</v>
      </c>
      <c r="L33" s="38">
        <f>SUM(L35:L36)</f>
        <v>0</v>
      </c>
      <c r="M33" s="38">
        <v>0</v>
      </c>
      <c r="N33" s="38">
        <f>SUM(N35:N36)</f>
        <v>0</v>
      </c>
      <c r="O33" s="38">
        <f>SUM(O35:O36)</f>
        <v>0</v>
      </c>
      <c r="P33" s="38">
        <v>0</v>
      </c>
      <c r="Q33" s="38">
        <f>SUM(Q35:Q36)</f>
        <v>0</v>
      </c>
      <c r="R33" s="38">
        <f>SUM(R35:R36)</f>
        <v>0</v>
      </c>
      <c r="S33" s="38">
        <v>0</v>
      </c>
      <c r="T33" s="38">
        <f>SUM(T35:T36)</f>
        <v>0</v>
      </c>
      <c r="U33" s="38">
        <f>SUM(U35:U36)</f>
        <v>0</v>
      </c>
      <c r="V33" s="38">
        <v>0</v>
      </c>
      <c r="W33" s="38">
        <f>SUM(W35:W36)</f>
        <v>0</v>
      </c>
      <c r="X33" s="38">
        <f>SUM(X35:X36)</f>
        <v>0</v>
      </c>
      <c r="Y33" s="38">
        <v>0</v>
      </c>
      <c r="Z33" s="38">
        <f>SUM(Z35:Z36)</f>
        <v>0</v>
      </c>
      <c r="AA33" s="38">
        <f>SUM(AA35:AA36)</f>
        <v>0</v>
      </c>
      <c r="AB33" s="38">
        <v>0</v>
      </c>
      <c r="AC33" s="38">
        <f>SUM(AC35:AC36)</f>
        <v>0</v>
      </c>
      <c r="AD33" s="38">
        <f>SUM(AD35:AD36)</f>
        <v>0</v>
      </c>
      <c r="AE33" s="38">
        <v>0</v>
      </c>
      <c r="AF33" s="38">
        <f>SUM(AF35:AF36)</f>
        <v>0</v>
      </c>
      <c r="AG33" s="38">
        <f>SUM(AG35:AG36)</f>
        <v>0</v>
      </c>
      <c r="AH33" s="38">
        <v>0</v>
      </c>
      <c r="AI33" s="38">
        <f>SUM(AI35:AI36)</f>
        <v>0</v>
      </c>
      <c r="AJ33" s="38">
        <f>SUM(AJ35:AJ36)</f>
        <v>0</v>
      </c>
      <c r="AK33" s="38">
        <v>0</v>
      </c>
      <c r="AL33" s="38">
        <f>SUM(AL35:AL36)</f>
        <v>0</v>
      </c>
      <c r="AM33" s="38">
        <f>SUM(AM35:AM36)</f>
        <v>0</v>
      </c>
      <c r="AN33" s="38">
        <v>0</v>
      </c>
      <c r="AO33" s="38">
        <f>SUM(AO35:AO36)</f>
        <v>0</v>
      </c>
      <c r="AP33" s="38">
        <f>SUM(AP35:AP36)</f>
        <v>0</v>
      </c>
      <c r="AQ33" s="38">
        <v>0</v>
      </c>
      <c r="AR33" s="35" t="s">
        <v>53</v>
      </c>
      <c r="AS33" s="35" t="s">
        <v>54</v>
      </c>
      <c r="AT33" s="53"/>
      <c r="AU33" s="53"/>
      <c r="AV33" s="53"/>
    </row>
    <row r="34" ht="15.65" customHeight="1">
      <c r="A34" s="60"/>
      <c r="B34" s="45"/>
      <c r="C34" s="47"/>
      <c r="D34" s="37" t="s">
        <v>42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45"/>
      <c r="AS34" s="45"/>
      <c r="AT34" s="53"/>
      <c r="AU34" s="53"/>
      <c r="AV34" s="53"/>
    </row>
    <row r="35">
      <c r="A35" s="60"/>
      <c r="B35" s="45"/>
      <c r="C35" s="47"/>
      <c r="D35" s="48" t="s">
        <v>43</v>
      </c>
      <c r="E35" s="38">
        <f>SUM(E78+E84+E89)</f>
        <v>0</v>
      </c>
      <c r="F35" s="38">
        <f>SUM(F78+F84+F89)</f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71">
        <v>0</v>
      </c>
      <c r="AD35" s="71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f>AJ26</f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45"/>
      <c r="AS35" s="45"/>
      <c r="AT35" s="53"/>
      <c r="AU35" s="53"/>
      <c r="AV35" s="53"/>
    </row>
    <row r="36">
      <c r="A36" s="60"/>
      <c r="B36" s="45"/>
      <c r="C36" s="47"/>
      <c r="D36" s="48" t="s">
        <v>44</v>
      </c>
      <c r="E36" s="38">
        <f t="shared" ref="E36:E37" si="32">H36+K36+N36+Q36+T36+W36+Z36+AC36+AF36+AI36+AL36+AO36</f>
        <v>0</v>
      </c>
      <c r="F36" s="38">
        <f t="shared" ref="F36:F37" si="33">I36+L36+O36+R36+U36+X36+AA36+AD36+AG36+AJ36+AM36+AP36</f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71">
        <v>0</v>
      </c>
      <c r="AD36" s="71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45"/>
      <c r="AS36" s="45"/>
      <c r="AT36" s="53"/>
      <c r="AU36" s="53"/>
      <c r="AV36" s="53"/>
    </row>
    <row r="37" ht="37.549999999999997" customHeight="1">
      <c r="A37" s="60"/>
      <c r="B37" s="45"/>
      <c r="C37" s="47"/>
      <c r="D37" s="48" t="s">
        <v>46</v>
      </c>
      <c r="E37" s="39">
        <f t="shared" si="32"/>
        <v>6480.1000000000004</v>
      </c>
      <c r="F37" s="39">
        <f t="shared" si="33"/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6480.1000000000004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8">
        <v>0</v>
      </c>
      <c r="AN37" s="39">
        <v>0</v>
      </c>
      <c r="AO37" s="39">
        <v>0</v>
      </c>
      <c r="AP37" s="57">
        <v>0</v>
      </c>
      <c r="AQ37" s="57">
        <v>0</v>
      </c>
      <c r="AR37" s="45"/>
      <c r="AS37" s="45"/>
      <c r="AT37" s="53"/>
      <c r="AU37" s="53"/>
      <c r="AV37" s="53"/>
    </row>
    <row r="38" ht="24.800000000000001" customHeight="1">
      <c r="A38" s="61"/>
      <c r="B38" s="55"/>
      <c r="C38" s="58"/>
      <c r="D38" s="48" t="s">
        <v>45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55"/>
      <c r="AS38" s="55"/>
      <c r="AT38" s="53"/>
      <c r="AU38" s="53"/>
      <c r="AV38" s="53"/>
    </row>
    <row r="39" s="33" customFormat="1" ht="18" customHeight="1">
      <c r="A39" s="59" t="s">
        <v>55</v>
      </c>
      <c r="B39" s="35" t="s">
        <v>56</v>
      </c>
      <c r="C39" s="43" t="s">
        <v>39</v>
      </c>
      <c r="D39" s="37" t="s">
        <v>40</v>
      </c>
      <c r="E39" s="38">
        <f>SUM(E41:E42)</f>
        <v>7708.7999999999993</v>
      </c>
      <c r="F39" s="38">
        <f>SUM(F41:F42)</f>
        <v>7660.9000000000005</v>
      </c>
      <c r="G39" s="38">
        <f>SUM(F39/E39*100)</f>
        <v>99.378632212536331</v>
      </c>
      <c r="H39" s="38">
        <f>SUM(H41:H42)</f>
        <v>0</v>
      </c>
      <c r="I39" s="38">
        <f>SUM(I41:I42)</f>
        <v>0</v>
      </c>
      <c r="J39" s="38">
        <v>0</v>
      </c>
      <c r="K39" s="38">
        <f>SUM(K41:K42)</f>
        <v>0</v>
      </c>
      <c r="L39" s="38">
        <f>SUM(L41:L42)</f>
        <v>0</v>
      </c>
      <c r="M39" s="38">
        <v>0</v>
      </c>
      <c r="N39" s="38">
        <f>SUM(N41:N42)</f>
        <v>0</v>
      </c>
      <c r="O39" s="38">
        <f>SUM(O41:O42)</f>
        <v>0</v>
      </c>
      <c r="P39" s="38">
        <v>0</v>
      </c>
      <c r="Q39" s="38">
        <f>SUM(Q41:Q42)</f>
        <v>0</v>
      </c>
      <c r="R39" s="38">
        <f>SUM(R41:R42)</f>
        <v>0</v>
      </c>
      <c r="S39" s="38">
        <v>0</v>
      </c>
      <c r="T39" s="38">
        <f>SUM(T41:T42)</f>
        <v>0</v>
      </c>
      <c r="U39" s="38">
        <f>SUM(U41:U42)</f>
        <v>0</v>
      </c>
      <c r="V39" s="38">
        <v>0</v>
      </c>
      <c r="W39" s="38">
        <f>SUM(W41:W42)</f>
        <v>392.89999999999998</v>
      </c>
      <c r="X39" s="38">
        <f>SUM(X41:X42)</f>
        <v>0</v>
      </c>
      <c r="Y39" s="38">
        <v>0</v>
      </c>
      <c r="Z39" s="38">
        <f>SUM(Z41:Z42)</f>
        <v>0</v>
      </c>
      <c r="AA39" s="38">
        <f>SUM(AA41:AA42)</f>
        <v>384.10000000000002</v>
      </c>
      <c r="AB39" s="38">
        <v>100</v>
      </c>
      <c r="AC39" s="38">
        <f>SUM(AC41:AC42)</f>
        <v>0</v>
      </c>
      <c r="AD39" s="38">
        <f>SUM(AD41:AD42)</f>
        <v>0</v>
      </c>
      <c r="AE39" s="38">
        <v>0</v>
      </c>
      <c r="AF39" s="38">
        <f>SUM(AF41:AF42)</f>
        <v>207.09999999999999</v>
      </c>
      <c r="AG39" s="38">
        <f>SUM(AG41:AG42)</f>
        <v>0</v>
      </c>
      <c r="AH39" s="38">
        <v>0</v>
      </c>
      <c r="AI39" s="38">
        <f>SUM(AI41:AI42)</f>
        <v>0</v>
      </c>
      <c r="AJ39" s="38">
        <f>SUM(AJ41:AJ42)</f>
        <v>0</v>
      </c>
      <c r="AK39" s="38">
        <v>0</v>
      </c>
      <c r="AL39" s="38">
        <f>SUM(AL41:AL42)</f>
        <v>7108.7999999999993</v>
      </c>
      <c r="AM39" s="38">
        <f>SUM(AM41:AM42)</f>
        <v>7276.8000000000002</v>
      </c>
      <c r="AN39" s="72">
        <f>AM39/AL39*100</f>
        <v>102.3632680621202</v>
      </c>
      <c r="AO39" s="38">
        <f>SUM(AO41:AO42)</f>
        <v>0</v>
      </c>
      <c r="AP39" s="38">
        <f>SUM(AP41:AP42)</f>
        <v>0</v>
      </c>
      <c r="AQ39" s="38">
        <v>0</v>
      </c>
      <c r="AR39" s="73" t="s">
        <v>57</v>
      </c>
      <c r="AS39" s="74" t="s">
        <v>58</v>
      </c>
      <c r="AT39" s="53"/>
      <c r="AU39" s="53"/>
      <c r="AV39" s="53"/>
    </row>
    <row r="40" ht="14.300000000000001" customHeight="1">
      <c r="A40" s="60"/>
      <c r="B40" s="45"/>
      <c r="C40" s="47"/>
      <c r="D40" s="37" t="s">
        <v>42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73"/>
      <c r="AS40" s="75"/>
      <c r="AT40" s="53"/>
      <c r="AU40" s="53"/>
      <c r="AV40" s="53"/>
    </row>
    <row r="41" s="33" customFormat="1" ht="13.949999999999999" customHeight="1">
      <c r="A41" s="60"/>
      <c r="B41" s="45"/>
      <c r="C41" s="47"/>
      <c r="D41" s="48" t="s">
        <v>43</v>
      </c>
      <c r="E41" s="38">
        <f>SUM(E78+E84+E89)</f>
        <v>0</v>
      </c>
      <c r="F41" s="38">
        <f>SUM(F78+F84+F89)</f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71">
        <v>0</v>
      </c>
      <c r="AD41" s="71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f>AJ26</f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73"/>
      <c r="AS41" s="75"/>
      <c r="AT41" s="53"/>
      <c r="AU41" s="53"/>
      <c r="AV41" s="53"/>
    </row>
    <row r="42" s="49" customFormat="1" ht="14.300000000000001" customHeight="1">
      <c r="A42" s="60"/>
      <c r="B42" s="45"/>
      <c r="C42" s="47"/>
      <c r="D42" s="50" t="s">
        <v>44</v>
      </c>
      <c r="E42" s="64">
        <f>H42+K42+N42+Q42+T42+W42+Z42+AC42+AF42+AI42+AL42+AO42</f>
        <v>7708.7999999999993</v>
      </c>
      <c r="F42" s="65">
        <f>I42+L42+O42+R42+U42+X42+AA42+AD42+AG42+AJ42+AM42+AP42</f>
        <v>7660.9000000000005</v>
      </c>
      <c r="G42" s="67">
        <f>F42/E42*100</f>
        <v>99.378632212536331</v>
      </c>
      <c r="H42" s="65">
        <v>0</v>
      </c>
      <c r="I42" s="64">
        <v>0</v>
      </c>
      <c r="J42" s="65">
        <v>0</v>
      </c>
      <c r="K42" s="64">
        <v>0</v>
      </c>
      <c r="L42" s="65">
        <v>0</v>
      </c>
      <c r="M42" s="64">
        <v>0</v>
      </c>
      <c r="N42" s="65">
        <v>0</v>
      </c>
      <c r="O42" s="64">
        <v>0</v>
      </c>
      <c r="P42" s="65">
        <v>0</v>
      </c>
      <c r="Q42" s="64">
        <v>0</v>
      </c>
      <c r="R42" s="65">
        <v>0</v>
      </c>
      <c r="S42" s="64">
        <v>0</v>
      </c>
      <c r="T42" s="65">
        <v>0</v>
      </c>
      <c r="U42" s="64">
        <v>0</v>
      </c>
      <c r="V42" s="65">
        <v>0</v>
      </c>
      <c r="W42" s="64">
        <v>392.89999999999998</v>
      </c>
      <c r="X42" s="65">
        <v>0</v>
      </c>
      <c r="Y42" s="64">
        <v>0</v>
      </c>
      <c r="Z42" s="65">
        <v>0</v>
      </c>
      <c r="AA42" s="64">
        <v>384.10000000000002</v>
      </c>
      <c r="AB42" s="65">
        <v>100</v>
      </c>
      <c r="AC42" s="64">
        <v>0</v>
      </c>
      <c r="AD42" s="65">
        <v>0</v>
      </c>
      <c r="AE42" s="64">
        <v>0</v>
      </c>
      <c r="AF42" s="65">
        <v>207.09999999999999</v>
      </c>
      <c r="AG42" s="64">
        <v>0</v>
      </c>
      <c r="AH42" s="65">
        <v>0</v>
      </c>
      <c r="AI42" s="64">
        <v>0</v>
      </c>
      <c r="AJ42" s="65">
        <v>0</v>
      </c>
      <c r="AK42" s="64">
        <v>0</v>
      </c>
      <c r="AL42" s="65">
        <f>90+9370.9-2352.1</f>
        <v>7108.7999999999993</v>
      </c>
      <c r="AM42" s="64">
        <v>7276.8000000000002</v>
      </c>
      <c r="AN42" s="65">
        <f>AM42/AL42*100</f>
        <v>102.3632680621202</v>
      </c>
      <c r="AO42" s="64">
        <v>0</v>
      </c>
      <c r="AP42" s="65">
        <v>0</v>
      </c>
      <c r="AQ42" s="64">
        <v>0</v>
      </c>
      <c r="AR42" s="76"/>
      <c r="AS42" s="75"/>
      <c r="AT42" s="53"/>
      <c r="AU42" s="53"/>
      <c r="AV42" s="53"/>
    </row>
    <row r="43" ht="24.800000000000001" customHeight="1">
      <c r="A43" s="61"/>
      <c r="B43" s="55"/>
      <c r="C43" s="58"/>
      <c r="D43" s="48" t="s">
        <v>45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73"/>
      <c r="AS43" s="77"/>
      <c r="AT43" s="53"/>
      <c r="AU43" s="53"/>
      <c r="AV43" s="53"/>
    </row>
    <row r="44" s="33" customFormat="1" ht="16.300000000000001" customHeight="1">
      <c r="A44" s="78" t="s">
        <v>59</v>
      </c>
      <c r="B44" s="35" t="s">
        <v>60</v>
      </c>
      <c r="C44" s="43" t="s">
        <v>39</v>
      </c>
      <c r="D44" s="37" t="s">
        <v>40</v>
      </c>
      <c r="E44" s="38">
        <f>SUM(E46:E47)</f>
        <v>1152.7</v>
      </c>
      <c r="F44" s="38">
        <f>SUM(F46:F47)</f>
        <v>1059.3</v>
      </c>
      <c r="G44" s="79">
        <f>SUM(F44/E44*100)</f>
        <v>91.897284636071817</v>
      </c>
      <c r="H44" s="38">
        <f>SUM(H46:H47)</f>
        <v>0</v>
      </c>
      <c r="I44" s="38">
        <f>SUM(I46:I47)</f>
        <v>0</v>
      </c>
      <c r="J44" s="38">
        <v>0</v>
      </c>
      <c r="K44" s="38">
        <f>SUM(K46:K47)</f>
        <v>0</v>
      </c>
      <c r="L44" s="38">
        <f>SUM(L46:L47)</f>
        <v>0</v>
      </c>
      <c r="M44" s="38">
        <v>0</v>
      </c>
      <c r="N44" s="38">
        <f>SUM(N46:N47)</f>
        <v>0</v>
      </c>
      <c r="O44" s="38">
        <f>SUM(O46:O47)</f>
        <v>0</v>
      </c>
      <c r="P44" s="38">
        <v>0</v>
      </c>
      <c r="Q44" s="38">
        <f>SUM(Q46:Q47)</f>
        <v>0</v>
      </c>
      <c r="R44" s="38">
        <f>SUM(R46:R47)</f>
        <v>0</v>
      </c>
      <c r="S44" s="38">
        <v>0</v>
      </c>
      <c r="T44" s="38">
        <f>SUM(T46:T47)</f>
        <v>27</v>
      </c>
      <c r="U44" s="38">
        <f>SUM(U46:U47)</f>
        <v>27</v>
      </c>
      <c r="V44" s="38">
        <f>SUM(U44/T44*100)</f>
        <v>100</v>
      </c>
      <c r="W44" s="38">
        <f>SUM(W46:W47)</f>
        <v>0</v>
      </c>
      <c r="X44" s="38">
        <f>SUM(X46:X47)</f>
        <v>0</v>
      </c>
      <c r="Y44" s="38">
        <v>0</v>
      </c>
      <c r="Z44" s="38">
        <f>SUM(Z46:Z47)</f>
        <v>0</v>
      </c>
      <c r="AA44" s="38">
        <f>SUM(AA46:AA47)</f>
        <v>0</v>
      </c>
      <c r="AB44" s="38">
        <v>0</v>
      </c>
      <c r="AC44" s="38">
        <f>SUM(AC46:AC47)</f>
        <v>0</v>
      </c>
      <c r="AD44" s="38">
        <f>SUM(AD46:AD47)</f>
        <v>0</v>
      </c>
      <c r="AE44" s="38">
        <v>0</v>
      </c>
      <c r="AF44" s="38">
        <f>SUM(AF46:AF47)</f>
        <v>1125.7</v>
      </c>
      <c r="AG44" s="38">
        <f>SUM(AG46:AG47)</f>
        <v>1032.3</v>
      </c>
      <c r="AH44" s="38">
        <f>SUM(AG44/AF44*100)</f>
        <v>91.702940392644578</v>
      </c>
      <c r="AI44" s="38">
        <f>SUM(AI46:AI47)</f>
        <v>0</v>
      </c>
      <c r="AJ44" s="38">
        <f>SUM(AJ46:AJ47)</f>
        <v>0</v>
      </c>
      <c r="AK44" s="38">
        <v>0</v>
      </c>
      <c r="AL44" s="38">
        <f>SUM(AL46:AL47)</f>
        <v>0</v>
      </c>
      <c r="AM44" s="38">
        <f>SUM(AM46:AM47)</f>
        <v>0</v>
      </c>
      <c r="AN44" s="38">
        <v>0</v>
      </c>
      <c r="AO44" s="38">
        <f>SUM(AO46:AO47)</f>
        <v>0</v>
      </c>
      <c r="AP44" s="38">
        <f>SUM(AP46:AP47)</f>
        <v>0</v>
      </c>
      <c r="AQ44" s="38">
        <v>0</v>
      </c>
      <c r="AR44" s="35"/>
      <c r="AS44" s="35"/>
      <c r="AT44" s="53"/>
      <c r="AU44" s="53"/>
      <c r="AV44" s="53"/>
    </row>
    <row r="45" ht="14.300000000000001" customHeight="1">
      <c r="A45" s="60"/>
      <c r="B45" s="45"/>
      <c r="C45" s="47"/>
      <c r="D45" s="37" t="s">
        <v>42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45"/>
      <c r="AS45" s="45"/>
      <c r="AT45" s="53"/>
      <c r="AU45" s="53"/>
      <c r="AV45" s="53"/>
    </row>
    <row r="46" s="33" customFormat="1" ht="13.949999999999999" customHeight="1">
      <c r="A46" s="60"/>
      <c r="B46" s="45"/>
      <c r="C46" s="47"/>
      <c r="D46" s="48" t="s">
        <v>43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71">
        <v>0</v>
      </c>
      <c r="AD46" s="71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f>AJ32</f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45"/>
      <c r="AS46" s="45"/>
      <c r="AT46" s="53"/>
      <c r="AU46" s="53"/>
      <c r="AV46" s="53"/>
    </row>
    <row r="47" s="33" customFormat="1" ht="14.300000000000001" customHeight="1">
      <c r="A47" s="60"/>
      <c r="B47" s="45"/>
      <c r="C47" s="47"/>
      <c r="D47" s="48" t="s">
        <v>44</v>
      </c>
      <c r="E47" s="68">
        <f t="shared" ref="E47:E48" si="34">H47+K47+N47+Q47+T47+W47+Z47+AC47+AF47+AI47+AL47+AO47</f>
        <v>1152.7</v>
      </c>
      <c r="F47" s="68">
        <f t="shared" ref="F47:F48" si="35">I47+L47+O47+R47+U47+X47+AA47+AD47+AG47+AJ47+AM47+AP47</f>
        <v>1059.3</v>
      </c>
      <c r="G47" s="68">
        <f>F47/E47*100</f>
        <v>91.897284636071817</v>
      </c>
      <c r="H47" s="67">
        <v>0</v>
      </c>
      <c r="I47" s="80">
        <v>0</v>
      </c>
      <c r="J47" s="67">
        <v>0</v>
      </c>
      <c r="K47" s="80">
        <v>0</v>
      </c>
      <c r="L47" s="67">
        <v>0</v>
      </c>
      <c r="M47" s="80">
        <v>0</v>
      </c>
      <c r="N47" s="67">
        <v>0</v>
      </c>
      <c r="O47" s="80">
        <v>0</v>
      </c>
      <c r="P47" s="67">
        <v>0</v>
      </c>
      <c r="Q47" s="80">
        <v>0</v>
      </c>
      <c r="R47" s="67">
        <v>0</v>
      </c>
      <c r="S47" s="81">
        <v>0</v>
      </c>
      <c r="T47" s="67">
        <v>27</v>
      </c>
      <c r="U47" s="80">
        <v>27</v>
      </c>
      <c r="V47" s="67">
        <f>U47/T47*100</f>
        <v>100</v>
      </c>
      <c r="W47" s="80">
        <v>0</v>
      </c>
      <c r="X47" s="67">
        <v>0</v>
      </c>
      <c r="Y47" s="80">
        <v>0</v>
      </c>
      <c r="Z47" s="67">
        <v>0</v>
      </c>
      <c r="AA47" s="80">
        <v>0</v>
      </c>
      <c r="AB47" s="67">
        <v>0</v>
      </c>
      <c r="AC47" s="80">
        <v>0</v>
      </c>
      <c r="AD47" s="67">
        <v>0</v>
      </c>
      <c r="AE47" s="80">
        <v>0</v>
      </c>
      <c r="AF47" s="64">
        <f>1135.4-9.7</f>
        <v>1125.7</v>
      </c>
      <c r="AG47" s="81">
        <v>1032.3</v>
      </c>
      <c r="AH47" s="67">
        <f>AG47/AF47*100</f>
        <v>91.702940392644578</v>
      </c>
      <c r="AI47" s="81">
        <v>0</v>
      </c>
      <c r="AJ47" s="82">
        <v>0</v>
      </c>
      <c r="AK47" s="80">
        <v>0</v>
      </c>
      <c r="AL47" s="67">
        <v>0</v>
      </c>
      <c r="AM47" s="80">
        <v>0</v>
      </c>
      <c r="AN47" s="67">
        <v>0</v>
      </c>
      <c r="AO47" s="80">
        <v>0</v>
      </c>
      <c r="AP47" s="67">
        <v>0</v>
      </c>
      <c r="AQ47" s="69">
        <v>0</v>
      </c>
      <c r="AR47" s="45"/>
      <c r="AS47" s="45"/>
      <c r="AT47" s="53"/>
      <c r="AU47" s="53"/>
      <c r="AV47" s="53"/>
    </row>
    <row r="48" ht="46.899999999999999" customHeight="1">
      <c r="A48" s="60"/>
      <c r="B48" s="45"/>
      <c r="C48" s="47"/>
      <c r="D48" s="48" t="s">
        <v>46</v>
      </c>
      <c r="E48" s="39">
        <f t="shared" si="34"/>
        <v>0</v>
      </c>
      <c r="F48" s="39">
        <f t="shared" si="35"/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8">
        <v>0</v>
      </c>
      <c r="AN48" s="39">
        <v>0</v>
      </c>
      <c r="AO48" s="39">
        <v>0</v>
      </c>
      <c r="AP48" s="39">
        <v>0</v>
      </c>
      <c r="AQ48" s="39">
        <v>0</v>
      </c>
      <c r="AR48" s="45"/>
      <c r="AS48" s="45"/>
      <c r="AT48" s="53"/>
      <c r="AU48" s="53"/>
      <c r="AV48" s="53"/>
    </row>
    <row r="49" ht="24.800000000000001" customHeight="1">
      <c r="A49" s="61"/>
      <c r="B49" s="55"/>
      <c r="C49" s="58"/>
      <c r="D49" s="48" t="s">
        <v>45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55"/>
      <c r="AS49" s="55"/>
      <c r="AT49" s="53"/>
      <c r="AU49" s="53"/>
      <c r="AV49" s="53"/>
    </row>
    <row r="50" s="33" customFormat="1" ht="13.75" customHeight="1">
      <c r="A50" s="59" t="s">
        <v>61</v>
      </c>
      <c r="B50" s="35" t="s">
        <v>62</v>
      </c>
      <c r="C50" s="43" t="s">
        <v>63</v>
      </c>
      <c r="D50" s="37" t="s">
        <v>40</v>
      </c>
      <c r="E50" s="38">
        <f t="shared" ref="E50:E53" si="36">SUM(E56+E61+E76)</f>
        <v>142780.16</v>
      </c>
      <c r="F50" s="38">
        <f t="shared" ref="F50:F52" si="37">SUM(F56+F61+F76)</f>
        <v>142335.386</v>
      </c>
      <c r="G50" s="38">
        <f>SUM(F50/E50*100)</f>
        <v>99.688490333671012</v>
      </c>
      <c r="H50" s="38">
        <f t="shared" ref="H50:H53" si="38">SUM(H56+H61+H76)</f>
        <v>0</v>
      </c>
      <c r="I50" s="38">
        <f t="shared" ref="I50:I53" si="39">SUM(I56+I61+I76)</f>
        <v>0</v>
      </c>
      <c r="J50" s="38">
        <v>0</v>
      </c>
      <c r="K50" s="38">
        <f t="shared" ref="K50:K53" si="40">SUM(K56+K61+K76)</f>
        <v>257.22000000000003</v>
      </c>
      <c r="L50" s="38">
        <f t="shared" ref="L50:L53" si="41">SUM(L56+L61+L76)</f>
        <v>257.19999999999999</v>
      </c>
      <c r="M50" s="38">
        <f>SUM(L50/K50*100)</f>
        <v>99.992224554855753</v>
      </c>
      <c r="N50" s="38">
        <f t="shared" ref="N50:N53" si="42">SUM(N56+N61+N76)</f>
        <v>339.80000000000001</v>
      </c>
      <c r="O50" s="38">
        <f t="shared" ref="O50:O53" si="43">SUM(O56+O61+O76)</f>
        <v>339.80000000000001</v>
      </c>
      <c r="P50" s="38">
        <f>SUM(O50/N50*100)</f>
        <v>100</v>
      </c>
      <c r="Q50" s="38">
        <f t="shared" ref="Q50:Q53" si="44">SUM(Q56+Q61+Q76)</f>
        <v>290.5</v>
      </c>
      <c r="R50" s="38">
        <f t="shared" ref="R50:R53" si="45">SUM(R56+R61+R76)</f>
        <v>290.5</v>
      </c>
      <c r="S50" s="38">
        <f>SUM(R50/Q50*100)</f>
        <v>100</v>
      </c>
      <c r="T50" s="38">
        <f t="shared" ref="T50:T53" si="46">SUM(T56+T61+T76)</f>
        <v>101.09999999999999</v>
      </c>
      <c r="U50" s="38">
        <f t="shared" ref="U50:U53" si="47">SUM(U56+U61+U76)</f>
        <v>101.09999999999999</v>
      </c>
      <c r="V50" s="38">
        <f>SUM(U50/T50*100)</f>
        <v>100</v>
      </c>
      <c r="W50" s="38">
        <f t="shared" ref="W50:W53" si="48">SUM(W56+W61+W76)</f>
        <v>17162.199999999997</v>
      </c>
      <c r="X50" s="38">
        <f t="shared" ref="X50:X53" si="49">SUM(X56+X61+X76)</f>
        <v>16713.700000000001</v>
      </c>
      <c r="Y50" s="38">
        <f>SUM(X50/W50*100)</f>
        <v>97.38669867499506</v>
      </c>
      <c r="Z50" s="38">
        <f t="shared" ref="Z50:Z53" si="50">SUM(Z56+Z61+Z76)</f>
        <v>14591.200000000001</v>
      </c>
      <c r="AA50" s="38">
        <f t="shared" ref="AA50:AA53" si="51">SUM(AA56+AA61+AA76)</f>
        <v>6123.3999999999996</v>
      </c>
      <c r="AB50" s="38">
        <f>SUM(AA50/Z50*100)</f>
        <v>41.966390701244585</v>
      </c>
      <c r="AC50" s="38">
        <f t="shared" ref="AC50:AC53" si="52">SUM(AC56+AC61+AC76)</f>
        <v>4831.1000000000004</v>
      </c>
      <c r="AD50" s="38">
        <f t="shared" ref="AD50:AD53" si="53">SUM(AD56+AD61+AD76)</f>
        <v>13292.1</v>
      </c>
      <c r="AE50" s="38">
        <f>SUM(AD50/AC50*100)</f>
        <v>275.13609736912917</v>
      </c>
      <c r="AF50" s="38">
        <f t="shared" ref="AF50:AF53" si="54">SUM(AF56+AF61+AF76)</f>
        <v>34922.339999999997</v>
      </c>
      <c r="AG50" s="38">
        <f t="shared" ref="AG50:AG53" si="55">SUM(AG56+AG61+AG76)</f>
        <v>11368.985999999999</v>
      </c>
      <c r="AH50" s="38">
        <f>SUM(AG50/AF50*100)</f>
        <v>32.555052152862608</v>
      </c>
      <c r="AI50" s="38">
        <f t="shared" ref="AI50:AI53" si="56">SUM(AI56+AI61+AI76)</f>
        <v>49194.899999999994</v>
      </c>
      <c r="AJ50" s="38">
        <f t="shared" ref="AJ50:AJ53" si="57">SUM(AJ56+AJ61+AJ76)</f>
        <v>74789.799999999988</v>
      </c>
      <c r="AK50" s="39">
        <f>AJ50/AI50*100</f>
        <v>152.02754757098805</v>
      </c>
      <c r="AL50" s="38">
        <f t="shared" ref="AL50:AL53" si="58">SUM(AL56+AL61+AL76)</f>
        <v>19704.700000000001</v>
      </c>
      <c r="AM50" s="38">
        <f t="shared" ref="AM50:AM53" si="59">SUM(AM56+AM61+AM76)</f>
        <v>17126.5</v>
      </c>
      <c r="AN50" s="39">
        <f>AM50/AL50*100</f>
        <v>86.915811963643179</v>
      </c>
      <c r="AO50" s="38">
        <f t="shared" ref="AO50:AO53" si="60">SUM(AO56+AO61+AO76)</f>
        <v>1385</v>
      </c>
      <c r="AP50" s="38">
        <f t="shared" ref="AP50:AP53" si="61">SUM(AP56+AP61+AP76)</f>
        <v>1932.3000000000002</v>
      </c>
      <c r="AQ50" s="39">
        <f>AP50/AO50*100</f>
        <v>139.51624548736464</v>
      </c>
      <c r="AR50" s="35"/>
      <c r="AS50" s="43"/>
      <c r="AT50" s="53"/>
      <c r="AU50" s="53"/>
      <c r="AV50" s="53"/>
    </row>
    <row r="51" ht="14.300000000000001" customHeight="1">
      <c r="A51" s="60"/>
      <c r="B51" s="45"/>
      <c r="C51" s="47"/>
      <c r="D51" s="37" t="s">
        <v>42</v>
      </c>
      <c r="E51" s="38">
        <f t="shared" si="36"/>
        <v>0</v>
      </c>
      <c r="F51" s="38">
        <f t="shared" si="37"/>
        <v>0</v>
      </c>
      <c r="G51" s="38">
        <v>0</v>
      </c>
      <c r="H51" s="38">
        <f t="shared" si="38"/>
        <v>0</v>
      </c>
      <c r="I51" s="38">
        <f t="shared" si="39"/>
        <v>0</v>
      </c>
      <c r="J51" s="38">
        <v>0</v>
      </c>
      <c r="K51" s="38">
        <f t="shared" si="40"/>
        <v>0</v>
      </c>
      <c r="L51" s="38">
        <f t="shared" si="41"/>
        <v>0</v>
      </c>
      <c r="M51" s="38">
        <v>0</v>
      </c>
      <c r="N51" s="38">
        <f t="shared" si="42"/>
        <v>0</v>
      </c>
      <c r="O51" s="38">
        <f t="shared" si="43"/>
        <v>0</v>
      </c>
      <c r="P51" s="38">
        <v>0</v>
      </c>
      <c r="Q51" s="38">
        <f t="shared" si="44"/>
        <v>0</v>
      </c>
      <c r="R51" s="38">
        <f t="shared" si="45"/>
        <v>0</v>
      </c>
      <c r="S51" s="38">
        <v>0</v>
      </c>
      <c r="T51" s="38">
        <f t="shared" si="46"/>
        <v>0</v>
      </c>
      <c r="U51" s="38">
        <f t="shared" si="47"/>
        <v>0</v>
      </c>
      <c r="V51" s="38">
        <v>0</v>
      </c>
      <c r="W51" s="38">
        <f t="shared" si="48"/>
        <v>0</v>
      </c>
      <c r="X51" s="38">
        <f t="shared" si="49"/>
        <v>0</v>
      </c>
      <c r="Y51" s="38">
        <v>0</v>
      </c>
      <c r="Z51" s="38">
        <f t="shared" si="50"/>
        <v>0</v>
      </c>
      <c r="AA51" s="38">
        <f t="shared" si="51"/>
        <v>0</v>
      </c>
      <c r="AB51" s="38">
        <v>0</v>
      </c>
      <c r="AC51" s="38">
        <f t="shared" si="52"/>
        <v>0</v>
      </c>
      <c r="AD51" s="38">
        <f t="shared" si="53"/>
        <v>0</v>
      </c>
      <c r="AE51" s="38">
        <v>0</v>
      </c>
      <c r="AF51" s="38">
        <f t="shared" si="54"/>
        <v>0</v>
      </c>
      <c r="AG51" s="38">
        <f t="shared" si="55"/>
        <v>0</v>
      </c>
      <c r="AH51" s="38">
        <v>0</v>
      </c>
      <c r="AI51" s="38">
        <f t="shared" si="56"/>
        <v>0</v>
      </c>
      <c r="AJ51" s="38">
        <f t="shared" si="57"/>
        <v>0</v>
      </c>
      <c r="AK51" s="38">
        <v>0</v>
      </c>
      <c r="AL51" s="38">
        <f t="shared" si="58"/>
        <v>0</v>
      </c>
      <c r="AM51" s="38">
        <f t="shared" si="59"/>
        <v>0</v>
      </c>
      <c r="AN51" s="38">
        <v>0</v>
      </c>
      <c r="AO51" s="38">
        <f t="shared" si="60"/>
        <v>0</v>
      </c>
      <c r="AP51" s="38">
        <f t="shared" si="61"/>
        <v>0</v>
      </c>
      <c r="AQ51" s="38">
        <v>0</v>
      </c>
      <c r="AR51" s="45"/>
      <c r="AS51" s="47"/>
      <c r="AT51" s="53"/>
      <c r="AU51" s="53"/>
      <c r="AV51" s="53"/>
    </row>
    <row r="52" s="33" customFormat="1" ht="13.949999999999999" customHeight="1">
      <c r="A52" s="60"/>
      <c r="B52" s="45"/>
      <c r="C52" s="47"/>
      <c r="D52" s="48" t="s">
        <v>43</v>
      </c>
      <c r="E52" s="38">
        <f t="shared" si="36"/>
        <v>26647.899999999998</v>
      </c>
      <c r="F52" s="38">
        <f t="shared" si="37"/>
        <v>26645.400000000001</v>
      </c>
      <c r="G52" s="38">
        <f t="shared" ref="G52:G56" si="62">SUM(F52/E52*100)</f>
        <v>99.990618397697389</v>
      </c>
      <c r="H52" s="38">
        <f t="shared" si="38"/>
        <v>0</v>
      </c>
      <c r="I52" s="38">
        <f t="shared" si="39"/>
        <v>0</v>
      </c>
      <c r="J52" s="38">
        <v>0</v>
      </c>
      <c r="K52" s="38">
        <f t="shared" si="40"/>
        <v>0</v>
      </c>
      <c r="L52" s="38">
        <f t="shared" si="41"/>
        <v>0</v>
      </c>
      <c r="M52" s="38">
        <v>0</v>
      </c>
      <c r="N52" s="38">
        <f t="shared" si="42"/>
        <v>0</v>
      </c>
      <c r="O52" s="38">
        <f t="shared" si="43"/>
        <v>0</v>
      </c>
      <c r="P52" s="38">
        <v>0</v>
      </c>
      <c r="Q52" s="38">
        <f t="shared" si="44"/>
        <v>0</v>
      </c>
      <c r="R52" s="38">
        <f t="shared" si="45"/>
        <v>0</v>
      </c>
      <c r="S52" s="38">
        <v>0</v>
      </c>
      <c r="T52" s="38">
        <f t="shared" si="46"/>
        <v>0</v>
      </c>
      <c r="U52" s="38">
        <f t="shared" si="47"/>
        <v>0</v>
      </c>
      <c r="V52" s="38">
        <v>0</v>
      </c>
      <c r="W52" s="38">
        <f t="shared" si="48"/>
        <v>0</v>
      </c>
      <c r="X52" s="38">
        <f t="shared" si="49"/>
        <v>0</v>
      </c>
      <c r="Y52" s="38">
        <v>0</v>
      </c>
      <c r="Z52" s="38">
        <f t="shared" si="50"/>
        <v>5856.3000000000002</v>
      </c>
      <c r="AA52" s="38">
        <f t="shared" si="51"/>
        <v>5633.6999999999998</v>
      </c>
      <c r="AB52" s="39">
        <f>AA52/Z52*100</f>
        <v>96.198965216945837</v>
      </c>
      <c r="AC52" s="38">
        <f t="shared" si="52"/>
        <v>0</v>
      </c>
      <c r="AD52" s="38">
        <f t="shared" si="53"/>
        <v>0</v>
      </c>
      <c r="AE52" s="38">
        <v>0</v>
      </c>
      <c r="AF52" s="38">
        <f t="shared" si="54"/>
        <v>0</v>
      </c>
      <c r="AG52" s="38">
        <f t="shared" si="55"/>
        <v>0</v>
      </c>
      <c r="AH52" s="38">
        <v>0</v>
      </c>
      <c r="AI52" s="38">
        <f t="shared" si="56"/>
        <v>20791.599999999999</v>
      </c>
      <c r="AJ52" s="38">
        <f t="shared" si="57"/>
        <v>21011.700000000001</v>
      </c>
      <c r="AK52" s="72">
        <f t="shared" ref="AK52:AK53" si="63">AJ52/AI52*100</f>
        <v>101.05860058869929</v>
      </c>
      <c r="AL52" s="38">
        <f t="shared" si="58"/>
        <v>0</v>
      </c>
      <c r="AM52" s="38">
        <f t="shared" si="59"/>
        <v>0</v>
      </c>
      <c r="AN52" s="38">
        <v>0</v>
      </c>
      <c r="AO52" s="38">
        <f t="shared" si="60"/>
        <v>0</v>
      </c>
      <c r="AP52" s="38">
        <f t="shared" si="61"/>
        <v>0</v>
      </c>
      <c r="AQ52" s="39">
        <v>0</v>
      </c>
      <c r="AR52" s="45"/>
      <c r="AS52" s="47"/>
      <c r="AT52" s="53"/>
      <c r="AU52" s="53"/>
      <c r="AV52" s="53"/>
    </row>
    <row r="53" s="49" customFormat="1" ht="14.300000000000001" customHeight="1">
      <c r="A53" s="60"/>
      <c r="B53" s="45"/>
      <c r="C53" s="47"/>
      <c r="D53" s="50" t="s">
        <v>44</v>
      </c>
      <c r="E53" s="51">
        <f t="shared" si="36"/>
        <v>116132.25999999999</v>
      </c>
      <c r="F53" s="51">
        <f>SUM(F59+F64+F79+0.04)</f>
        <v>115690.026</v>
      </c>
      <c r="G53" s="51">
        <f t="shared" si="62"/>
        <v>99.619197973069674</v>
      </c>
      <c r="H53" s="51">
        <f t="shared" si="38"/>
        <v>0</v>
      </c>
      <c r="I53" s="51">
        <f t="shared" si="39"/>
        <v>0</v>
      </c>
      <c r="J53" s="51">
        <v>0</v>
      </c>
      <c r="K53" s="51">
        <f t="shared" si="40"/>
        <v>257.22000000000003</v>
      </c>
      <c r="L53" s="51">
        <f t="shared" si="41"/>
        <v>257.19999999999999</v>
      </c>
      <c r="M53" s="51">
        <f>SUM(L53/K53*100)</f>
        <v>99.992224554855753</v>
      </c>
      <c r="N53" s="51">
        <f t="shared" si="42"/>
        <v>339.80000000000001</v>
      </c>
      <c r="O53" s="51">
        <f t="shared" si="43"/>
        <v>339.80000000000001</v>
      </c>
      <c r="P53" s="51">
        <f>SUM(O53/N53*100)</f>
        <v>100</v>
      </c>
      <c r="Q53" s="51">
        <f t="shared" si="44"/>
        <v>290.5</v>
      </c>
      <c r="R53" s="51">
        <f t="shared" si="45"/>
        <v>290.5</v>
      </c>
      <c r="S53" s="51">
        <f>SUM(R53/Q53*100)</f>
        <v>100</v>
      </c>
      <c r="T53" s="51">
        <f t="shared" si="46"/>
        <v>101.09999999999999</v>
      </c>
      <c r="U53" s="51">
        <f t="shared" si="47"/>
        <v>101.09999999999999</v>
      </c>
      <c r="V53" s="51">
        <f>SUM(U53/T53*100)</f>
        <v>100</v>
      </c>
      <c r="W53" s="51">
        <f t="shared" si="48"/>
        <v>17162.199999999997</v>
      </c>
      <c r="X53" s="51">
        <f t="shared" si="49"/>
        <v>16713.700000000001</v>
      </c>
      <c r="Y53" s="51">
        <f>SUM(X53/W53*100)</f>
        <v>97.38669867499506</v>
      </c>
      <c r="Z53" s="51">
        <f t="shared" si="50"/>
        <v>8734.8999999999996</v>
      </c>
      <c r="AA53" s="51">
        <f t="shared" si="51"/>
        <v>489.69999999999999</v>
      </c>
      <c r="AB53" s="51">
        <f>SUM(AA53/Z53*100)</f>
        <v>5.6062462077413597</v>
      </c>
      <c r="AC53" s="51">
        <f t="shared" si="52"/>
        <v>4831.1000000000004</v>
      </c>
      <c r="AD53" s="51">
        <f t="shared" si="53"/>
        <v>13292.1</v>
      </c>
      <c r="AE53" s="40">
        <f>AD53/AC53*100</f>
        <v>275.13609736912917</v>
      </c>
      <c r="AF53" s="51">
        <f t="shared" si="54"/>
        <v>34922.339999999997</v>
      </c>
      <c r="AG53" s="51">
        <f t="shared" si="55"/>
        <v>11368.985999999999</v>
      </c>
      <c r="AH53" s="40">
        <f>AG53/AF53*100</f>
        <v>32.555052152862608</v>
      </c>
      <c r="AI53" s="51">
        <f t="shared" si="56"/>
        <v>28403.299999999999</v>
      </c>
      <c r="AJ53" s="51">
        <f t="shared" si="57"/>
        <v>53778.099999999999</v>
      </c>
      <c r="AK53" s="40">
        <f t="shared" si="63"/>
        <v>189.33750655733667</v>
      </c>
      <c r="AL53" s="51">
        <f t="shared" si="58"/>
        <v>19704.700000000001</v>
      </c>
      <c r="AM53" s="51">
        <f t="shared" si="59"/>
        <v>17126.5</v>
      </c>
      <c r="AN53" s="40">
        <f>AM53/AL53*100</f>
        <v>86.915811963643179</v>
      </c>
      <c r="AO53" s="51">
        <f t="shared" si="60"/>
        <v>1385</v>
      </c>
      <c r="AP53" s="51">
        <f t="shared" si="61"/>
        <v>1932.3000000000002</v>
      </c>
      <c r="AQ53" s="40">
        <f>AP53/AO53*100</f>
        <v>139.51624548736464</v>
      </c>
      <c r="AR53" s="45"/>
      <c r="AS53" s="47"/>
      <c r="AT53" s="53"/>
      <c r="AU53" s="53"/>
      <c r="AV53" s="53"/>
    </row>
    <row r="54" ht="22.5">
      <c r="A54" s="60"/>
      <c r="B54" s="45"/>
      <c r="C54" s="47"/>
      <c r="D54" s="48" t="s">
        <v>45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45"/>
      <c r="AS54" s="47"/>
      <c r="AT54" s="53"/>
      <c r="AU54" s="53"/>
      <c r="AV54" s="53"/>
    </row>
    <row r="55" ht="34" customHeight="1">
      <c r="A55" s="61"/>
      <c r="B55" s="55"/>
      <c r="C55" s="58"/>
      <c r="D55" s="48" t="s">
        <v>46</v>
      </c>
      <c r="E55" s="39">
        <f>H55+K55+N55+Q55+T55+W55+Z55+AC55+AF55+AI55+AL55+AO55</f>
        <v>12456.200000000001</v>
      </c>
      <c r="F55" s="39">
        <f>I55+L55+O55+R55+U55+X55+AA55+AD55+AG55+AJ55+AM55+AP55</f>
        <v>12456.200000000001</v>
      </c>
      <c r="G55" s="38">
        <f t="shared" si="62"/>
        <v>100</v>
      </c>
      <c r="H55" s="39">
        <f>H80+H75</f>
        <v>0</v>
      </c>
      <c r="I55" s="39">
        <f>I80+I75</f>
        <v>0</v>
      </c>
      <c r="J55" s="39">
        <v>0</v>
      </c>
      <c r="K55" s="39">
        <f>K80+K75</f>
        <v>0</v>
      </c>
      <c r="L55" s="39">
        <f>L80+L75</f>
        <v>0</v>
      </c>
      <c r="M55" s="39">
        <v>0</v>
      </c>
      <c r="N55" s="39">
        <f>N80+N75</f>
        <v>0</v>
      </c>
      <c r="O55" s="39">
        <f>O80+O75</f>
        <v>0</v>
      </c>
      <c r="P55" s="39">
        <v>0</v>
      </c>
      <c r="Q55" s="39">
        <f>Q80+Q75</f>
        <v>0</v>
      </c>
      <c r="R55" s="39">
        <f>R80+R75</f>
        <v>0</v>
      </c>
      <c r="S55" s="39">
        <v>0</v>
      </c>
      <c r="T55" s="39">
        <f>T80+T75</f>
        <v>0</v>
      </c>
      <c r="U55" s="39">
        <f>U80+U75</f>
        <v>0</v>
      </c>
      <c r="V55" s="39">
        <v>100</v>
      </c>
      <c r="W55" s="39">
        <f>W80+W75</f>
        <v>0</v>
      </c>
      <c r="X55" s="39">
        <f>X80+X75</f>
        <v>0</v>
      </c>
      <c r="Y55" s="39">
        <v>0</v>
      </c>
      <c r="Z55" s="39">
        <f>Z80+Z75</f>
        <v>6599.8999999999996</v>
      </c>
      <c r="AA55" s="39">
        <f>AA80+AA75</f>
        <v>6377.3000000000002</v>
      </c>
      <c r="AB55" s="39">
        <f t="shared" ref="AB55:AB75" si="64">AA55/Z55*100</f>
        <v>96.627221624570083</v>
      </c>
      <c r="AC55" s="39">
        <f>AC80+AC75</f>
        <v>0</v>
      </c>
      <c r="AD55" s="39">
        <f>AD80+AD75</f>
        <v>0</v>
      </c>
      <c r="AE55" s="39">
        <v>0</v>
      </c>
      <c r="AF55" s="39">
        <f>AF80+AF75</f>
        <v>5856.3000000000002</v>
      </c>
      <c r="AG55" s="39">
        <f>AG80+AG75</f>
        <v>6078.8999999999996</v>
      </c>
      <c r="AH55" s="39">
        <v>100</v>
      </c>
      <c r="AI55" s="39">
        <f>AI80+AI75</f>
        <v>0</v>
      </c>
      <c r="AJ55" s="39">
        <f>AJ80+AJ75</f>
        <v>0</v>
      </c>
      <c r="AK55" s="39">
        <v>0</v>
      </c>
      <c r="AL55" s="39">
        <f>AL80+AL75</f>
        <v>0</v>
      </c>
      <c r="AM55" s="39">
        <f>AM80+AM75</f>
        <v>0</v>
      </c>
      <c r="AN55" s="39">
        <v>0</v>
      </c>
      <c r="AO55" s="39">
        <f>AO80+AO75</f>
        <v>0</v>
      </c>
      <c r="AP55" s="39">
        <f>AP80+AP75</f>
        <v>0</v>
      </c>
      <c r="AQ55" s="39">
        <v>0</v>
      </c>
      <c r="AR55" s="55"/>
      <c r="AS55" s="58"/>
      <c r="AT55" s="53"/>
      <c r="AU55" s="53"/>
      <c r="AV55" s="53"/>
    </row>
    <row r="56" s="33" customFormat="1" ht="14.949999999999999" customHeight="1">
      <c r="A56" s="59" t="s">
        <v>64</v>
      </c>
      <c r="B56" s="35" t="s">
        <v>65</v>
      </c>
      <c r="C56" s="43" t="s">
        <v>66</v>
      </c>
      <c r="D56" s="37" t="s">
        <v>40</v>
      </c>
      <c r="E56" s="38">
        <f>SUM(E58:E59)</f>
        <v>3851.6600000000003</v>
      </c>
      <c r="F56" s="38">
        <f>SUM(F58:F59)</f>
        <v>3851.6859999999997</v>
      </c>
      <c r="G56" s="38">
        <f t="shared" si="62"/>
        <v>100.00067503362185</v>
      </c>
      <c r="H56" s="38">
        <f>SUM(H58:H59)</f>
        <v>0</v>
      </c>
      <c r="I56" s="38">
        <f>SUM(I58:I59)</f>
        <v>0</v>
      </c>
      <c r="J56" s="38">
        <v>0</v>
      </c>
      <c r="K56" s="38">
        <f>SUM(K58:K59)</f>
        <v>257.22000000000003</v>
      </c>
      <c r="L56" s="38">
        <f>SUM(L58:L59)</f>
        <v>257.19999999999999</v>
      </c>
      <c r="M56" s="38">
        <f>SUM(L56/K56*100)</f>
        <v>99.992224554855753</v>
      </c>
      <c r="N56" s="38">
        <f>SUM(N58:N59)</f>
        <v>339.80000000000001</v>
      </c>
      <c r="O56" s="38">
        <f>SUM(O58:O59)</f>
        <v>339.80000000000001</v>
      </c>
      <c r="P56" s="38">
        <f>SUM(O56/N56*100)</f>
        <v>100</v>
      </c>
      <c r="Q56" s="38">
        <f>SUM(Q58:Q59)</f>
        <v>290.5</v>
      </c>
      <c r="R56" s="38">
        <f>SUM(R58:R59)</f>
        <v>290.5</v>
      </c>
      <c r="S56" s="38">
        <f>SUM(R56/Q56*100)</f>
        <v>100</v>
      </c>
      <c r="T56" s="38">
        <f>SUM(T58:T59)</f>
        <v>101.09999999999999</v>
      </c>
      <c r="U56" s="38">
        <f>SUM(U58:U59)</f>
        <v>101.09999999999999</v>
      </c>
      <c r="V56" s="38">
        <f>SUM(U56/T56*100)</f>
        <v>100</v>
      </c>
      <c r="W56" s="38">
        <f>SUM(W58:W59)</f>
        <v>262.60000000000002</v>
      </c>
      <c r="X56" s="38">
        <f>SUM(X58:X59)</f>
        <v>198</v>
      </c>
      <c r="Y56" s="38">
        <f>SUM(X56/W56*100)</f>
        <v>75.3998476770754</v>
      </c>
      <c r="Z56" s="38">
        <f>SUM(Z58:Z59)</f>
        <v>416.5</v>
      </c>
      <c r="AA56" s="38">
        <f>SUM(AA58:AA59)</f>
        <v>489.69999999999999</v>
      </c>
      <c r="AB56" s="57">
        <f t="shared" si="64"/>
        <v>117.5750300120048</v>
      </c>
      <c r="AC56" s="38">
        <f>SUM(AC58:AC59)</f>
        <v>293.80000000000001</v>
      </c>
      <c r="AD56" s="38">
        <f>SUM(AD58:AD59)</f>
        <v>220.59999999999999</v>
      </c>
      <c r="AE56" s="38">
        <f>SUM(AD56/AC56*100)</f>
        <v>75.085091899251182</v>
      </c>
      <c r="AF56" s="83">
        <f>SUM(AF58:AF59)</f>
        <v>552.74000000000001</v>
      </c>
      <c r="AG56" s="83">
        <f>SUM(AG58:AG59)</f>
        <v>70.086000000000098</v>
      </c>
      <c r="AH56" s="38">
        <f>SUM(AG56/AF56*100)</f>
        <v>12.679740927018146</v>
      </c>
      <c r="AI56" s="38">
        <f>SUM(AI58:AI59)</f>
        <v>273</v>
      </c>
      <c r="AJ56" s="38">
        <f>SUM(AJ58:AJ59)</f>
        <v>273</v>
      </c>
      <c r="AK56" s="57">
        <v>0</v>
      </c>
      <c r="AL56" s="38">
        <f>SUM(AL58:AL59)</f>
        <v>279.00000000000011</v>
      </c>
      <c r="AM56" s="38">
        <f>SUM(AM58:AM59)</f>
        <v>279</v>
      </c>
      <c r="AN56" s="57">
        <f>SUM(AM56/AL56*100)</f>
        <v>99.999999999999957</v>
      </c>
      <c r="AO56" s="38">
        <f>SUM(AO58:AO59)</f>
        <v>785.40000000000009</v>
      </c>
      <c r="AP56" s="38">
        <f>SUM(AP58:AP59)</f>
        <v>1332.7</v>
      </c>
      <c r="AQ56" s="57">
        <f>SUM(AP56/AO56*100)</f>
        <v>169.68423733129615</v>
      </c>
      <c r="AR56" s="73" t="s">
        <v>67</v>
      </c>
      <c r="AS56" s="74"/>
      <c r="AT56" s="53"/>
      <c r="AU56" s="53"/>
      <c r="AV56" s="53"/>
    </row>
    <row r="57" ht="13.75" customHeight="1">
      <c r="A57" s="60"/>
      <c r="B57" s="45"/>
      <c r="C57" s="47"/>
      <c r="D57" s="37" t="s">
        <v>42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73"/>
      <c r="AS57" s="75"/>
      <c r="AT57" s="53"/>
      <c r="AU57" s="53"/>
      <c r="AV57" s="53"/>
    </row>
    <row r="58" s="33" customFormat="1" ht="18.699999999999999" customHeight="1">
      <c r="A58" s="60"/>
      <c r="B58" s="45"/>
      <c r="C58" s="47"/>
      <c r="D58" s="48" t="s">
        <v>43</v>
      </c>
      <c r="E58" s="38">
        <f>H58+K58+N58+Q58+T58+W58</f>
        <v>0</v>
      </c>
      <c r="F58" s="38">
        <f t="shared" ref="F58:F59" si="65">I58+L58+O58+R58+U58+X58+AA58+AD58+AG58+AJ58+AM58+AP58</f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73"/>
      <c r="AS58" s="75"/>
      <c r="AT58" s="53"/>
      <c r="AU58" s="53"/>
      <c r="AV58" s="53"/>
    </row>
    <row r="59" s="49" customFormat="1" ht="17.149999999999999" customHeight="1">
      <c r="A59" s="60"/>
      <c r="B59" s="45"/>
      <c r="C59" s="47"/>
      <c r="D59" s="50" t="s">
        <v>44</v>
      </c>
      <c r="E59" s="40">
        <f>H59+K59+N59+Q59+T59+W59+Z59+AC59+AF59+AI59+AL59+AO59</f>
        <v>3851.6600000000003</v>
      </c>
      <c r="F59" s="40">
        <f t="shared" si="65"/>
        <v>3851.6859999999997</v>
      </c>
      <c r="G59" s="40">
        <f>F59/E59*100</f>
        <v>100.00067503362185</v>
      </c>
      <c r="H59" s="84">
        <v>0</v>
      </c>
      <c r="I59" s="84">
        <v>0</v>
      </c>
      <c r="J59" s="84">
        <v>0</v>
      </c>
      <c r="K59" s="85">
        <v>257.22000000000003</v>
      </c>
      <c r="L59" s="84">
        <v>257.19999999999999</v>
      </c>
      <c r="M59" s="84">
        <f>L59/K59*100</f>
        <v>99.992224554855753</v>
      </c>
      <c r="N59" s="84">
        <v>339.80000000000001</v>
      </c>
      <c r="O59" s="84">
        <v>339.80000000000001</v>
      </c>
      <c r="P59" s="84">
        <f>O59/N59*100</f>
        <v>100</v>
      </c>
      <c r="Q59" s="84">
        <v>290.5</v>
      </c>
      <c r="R59" s="84">
        <v>290.5</v>
      </c>
      <c r="S59" s="84">
        <f>R59/Q59*100</f>
        <v>100</v>
      </c>
      <c r="T59" s="84">
        <v>101.09999999999999</v>
      </c>
      <c r="U59" s="84">
        <v>101.09999999999999</v>
      </c>
      <c r="V59" s="84">
        <f>U59/T59*100</f>
        <v>100</v>
      </c>
      <c r="W59" s="84">
        <v>262.60000000000002</v>
      </c>
      <c r="X59" s="84">
        <v>198</v>
      </c>
      <c r="Y59" s="84">
        <f>X59/W59*100</f>
        <v>75.3998476770754</v>
      </c>
      <c r="Z59" s="84">
        <v>416.5</v>
      </c>
      <c r="AA59" s="84">
        <v>489.69999999999999</v>
      </c>
      <c r="AB59" s="84">
        <f t="shared" si="64"/>
        <v>117.5750300120048</v>
      </c>
      <c r="AC59" s="84">
        <v>293.80000000000001</v>
      </c>
      <c r="AD59" s="84">
        <v>220.59999999999999</v>
      </c>
      <c r="AE59" s="84">
        <f>AD59/AC59*100</f>
        <v>75.085091899251182</v>
      </c>
      <c r="AF59" s="84">
        <v>552.74000000000001</v>
      </c>
      <c r="AG59" s="84">
        <f>1966.986-L59-O59-R59-U59-X59-AA59-AD59</f>
        <v>70.086000000000098</v>
      </c>
      <c r="AH59" s="84">
        <f>AG59/AF59*100</f>
        <v>12.679740927018146</v>
      </c>
      <c r="AI59" s="64">
        <v>273</v>
      </c>
      <c r="AJ59" s="65">
        <f>2240-1967</f>
        <v>273</v>
      </c>
      <c r="AK59" s="64">
        <v>0</v>
      </c>
      <c r="AL59" s="65">
        <f>353.6+743.8-439.8-378.6</f>
        <v>279.00000000000011</v>
      </c>
      <c r="AM59" s="64">
        <v>279</v>
      </c>
      <c r="AN59" s="65">
        <f>SUM(AM59/AL59*100)</f>
        <v>99.999999999999957</v>
      </c>
      <c r="AO59" s="64">
        <f>409.1+378.6-2.3</f>
        <v>785.40000000000009</v>
      </c>
      <c r="AP59" s="65">
        <v>1332.7</v>
      </c>
      <c r="AQ59" s="64">
        <f>SUM(AP59/AO59*100)</f>
        <v>169.68423733129615</v>
      </c>
      <c r="AR59" s="76"/>
      <c r="AS59" s="75"/>
      <c r="AT59" s="53"/>
      <c r="AU59" s="53"/>
      <c r="AV59" s="53"/>
    </row>
    <row r="60" ht="21.75" customHeight="1">
      <c r="A60" s="61"/>
      <c r="B60" s="55"/>
      <c r="C60" s="58"/>
      <c r="D60" s="48" t="s">
        <v>45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73"/>
      <c r="AS60" s="77"/>
      <c r="AT60" s="53"/>
      <c r="AU60" s="53"/>
      <c r="AV60" s="53"/>
    </row>
    <row r="61" ht="15.65" customHeight="1">
      <c r="A61" s="86" t="s">
        <v>68</v>
      </c>
      <c r="B61" s="35" t="s">
        <v>69</v>
      </c>
      <c r="C61" s="43" t="s">
        <v>70</v>
      </c>
      <c r="D61" s="87" t="s">
        <v>40</v>
      </c>
      <c r="E61" s="88">
        <f t="shared" ref="E61:E65" si="66">SUM(E66+E71)</f>
        <v>138928.5</v>
      </c>
      <c r="F61" s="39">
        <f t="shared" ref="F61:F65" si="67">SUM(F66+F71)</f>
        <v>138483.70000000001</v>
      </c>
      <c r="G61" s="38">
        <f>SUM(F61/E61*100)</f>
        <v>99.679835310969324</v>
      </c>
      <c r="H61" s="39">
        <f t="shared" ref="H61:H65" si="68">SUM(H66+H71)</f>
        <v>0</v>
      </c>
      <c r="I61" s="39">
        <f t="shared" ref="I61:I65" si="69">SUM(I66+I71)</f>
        <v>0</v>
      </c>
      <c r="J61" s="38">
        <v>0</v>
      </c>
      <c r="K61" s="39">
        <f t="shared" ref="K61:K65" si="70">SUM(K66+K71)</f>
        <v>0</v>
      </c>
      <c r="L61" s="39">
        <f t="shared" ref="L61:L65" si="71">SUM(L66+L71)</f>
        <v>0</v>
      </c>
      <c r="M61" s="38">
        <v>0</v>
      </c>
      <c r="N61" s="39">
        <f t="shared" ref="N61:N65" si="72">SUM(N66+N71)</f>
        <v>0</v>
      </c>
      <c r="O61" s="39">
        <f t="shared" ref="O61:O65" si="73">SUM(O66+O71)</f>
        <v>0</v>
      </c>
      <c r="P61" s="38">
        <v>0</v>
      </c>
      <c r="Q61" s="39">
        <f t="shared" ref="Q61:Q65" si="74">SUM(Q66+Q71)</f>
        <v>0</v>
      </c>
      <c r="R61" s="39">
        <f t="shared" ref="R61:R65" si="75">SUM(R66+R71)</f>
        <v>0</v>
      </c>
      <c r="S61" s="38">
        <v>0</v>
      </c>
      <c r="T61" s="39">
        <f t="shared" ref="T61:T65" si="76">SUM(T66+T71)</f>
        <v>0</v>
      </c>
      <c r="U61" s="39">
        <f t="shared" ref="U61:U65" si="77">SUM(U66+U71)</f>
        <v>0</v>
      </c>
      <c r="V61" s="38">
        <v>0</v>
      </c>
      <c r="W61" s="39">
        <f t="shared" ref="W61:W65" si="78">SUM(W66+W71)</f>
        <v>16899.599999999999</v>
      </c>
      <c r="X61" s="39">
        <f t="shared" ref="X61:X65" si="79">SUM(X66+X71)</f>
        <v>16515.700000000001</v>
      </c>
      <c r="Y61" s="57">
        <f>X61/W61*100</f>
        <v>97.728348599966878</v>
      </c>
      <c r="Z61" s="39">
        <f t="shared" ref="Z61:Z65" si="80">SUM(Z66+Z71)</f>
        <v>14174.700000000001</v>
      </c>
      <c r="AA61" s="39">
        <f t="shared" ref="AA61:AA65" si="81">SUM(AA66+AA71)</f>
        <v>5633.6999999999998</v>
      </c>
      <c r="AB61" s="39">
        <f t="shared" si="64"/>
        <v>39.744756502783126</v>
      </c>
      <c r="AC61" s="39">
        <f t="shared" ref="AC61:AC65" si="82">SUM(AC66+AC71)</f>
        <v>4537.3000000000002</v>
      </c>
      <c r="AD61" s="39">
        <f t="shared" ref="AD61:AD65" si="83">SUM(AD66+AD71)</f>
        <v>13071.5</v>
      </c>
      <c r="AE61" s="38">
        <f>SUM(AD61/AC61*100)</f>
        <v>288.08983316069026</v>
      </c>
      <c r="AF61" s="39">
        <f t="shared" ref="AF61:AF65" si="84">SUM(AF66+AF71)</f>
        <v>34369.599999999999</v>
      </c>
      <c r="AG61" s="39">
        <f t="shared" ref="AG61:AG65" si="85">SUM(AG66+AG71)</f>
        <v>11298.9</v>
      </c>
      <c r="AH61" s="38">
        <f>SUM(AG61/AF61*100)</f>
        <v>32.874691587914903</v>
      </c>
      <c r="AI61" s="39">
        <f t="shared" ref="AI61:AI65" si="86">SUM(AI66+AI71)</f>
        <v>48921.899999999994</v>
      </c>
      <c r="AJ61" s="39">
        <f t="shared" ref="AJ61:AJ65" si="87">SUM(AJ66+AJ71)</f>
        <v>74516.799999999988</v>
      </c>
      <c r="AK61" s="79">
        <f>SUM(AJ61/AI61*100)</f>
        <v>152.31787808731875</v>
      </c>
      <c r="AL61" s="39">
        <f t="shared" ref="AL61:AL65" si="88">SUM(AL66+AL71)</f>
        <v>19425.700000000001</v>
      </c>
      <c r="AM61" s="39">
        <f t="shared" ref="AM61:AM65" si="89">SUM(AM66+AM71)</f>
        <v>16847.5</v>
      </c>
      <c r="AN61" s="79">
        <f>SUM(AM61/AL61*100)</f>
        <v>86.72789140159685</v>
      </c>
      <c r="AO61" s="39">
        <f t="shared" ref="AO61:AO65" si="90">SUM(AO66+AO71)</f>
        <v>599.60000000000002</v>
      </c>
      <c r="AP61" s="39">
        <f t="shared" ref="AP61:AP65" si="91">SUM(AP66+AP71)</f>
        <v>599.60000000000002</v>
      </c>
      <c r="AQ61" s="79">
        <f>SUM(AP61/AO61*100)</f>
        <v>100</v>
      </c>
      <c r="AR61" s="89"/>
      <c r="AS61" s="35"/>
      <c r="AT61" s="53"/>
      <c r="AU61" s="53"/>
      <c r="AV61" s="53"/>
    </row>
    <row r="62" ht="12.9" customHeight="1">
      <c r="A62" s="90"/>
      <c r="B62" s="45"/>
      <c r="C62" s="47"/>
      <c r="D62" s="37" t="s">
        <v>42</v>
      </c>
      <c r="E62" s="39">
        <f t="shared" si="66"/>
        <v>0</v>
      </c>
      <c r="F62" s="39">
        <f t="shared" si="67"/>
        <v>0</v>
      </c>
      <c r="G62" s="38">
        <v>0</v>
      </c>
      <c r="H62" s="39">
        <f t="shared" si="68"/>
        <v>0</v>
      </c>
      <c r="I62" s="39">
        <f t="shared" si="69"/>
        <v>0</v>
      </c>
      <c r="J62" s="38">
        <v>0</v>
      </c>
      <c r="K62" s="39">
        <f t="shared" si="70"/>
        <v>0</v>
      </c>
      <c r="L62" s="39">
        <f t="shared" si="71"/>
        <v>0</v>
      </c>
      <c r="M62" s="38">
        <v>0</v>
      </c>
      <c r="N62" s="39">
        <f t="shared" si="72"/>
        <v>0</v>
      </c>
      <c r="O62" s="39">
        <f t="shared" si="73"/>
        <v>0</v>
      </c>
      <c r="P62" s="38">
        <v>0</v>
      </c>
      <c r="Q62" s="39">
        <f t="shared" si="74"/>
        <v>0</v>
      </c>
      <c r="R62" s="39">
        <f t="shared" si="75"/>
        <v>0</v>
      </c>
      <c r="S62" s="38">
        <v>0</v>
      </c>
      <c r="T62" s="39">
        <f t="shared" si="76"/>
        <v>0</v>
      </c>
      <c r="U62" s="39">
        <f t="shared" si="77"/>
        <v>0</v>
      </c>
      <c r="V62" s="38">
        <v>0</v>
      </c>
      <c r="W62" s="39">
        <f t="shared" si="78"/>
        <v>0</v>
      </c>
      <c r="X62" s="39">
        <f t="shared" si="79"/>
        <v>0</v>
      </c>
      <c r="Y62" s="38">
        <v>0</v>
      </c>
      <c r="Z62" s="39">
        <f t="shared" si="80"/>
        <v>0</v>
      </c>
      <c r="AA62" s="39">
        <f t="shared" si="81"/>
        <v>0</v>
      </c>
      <c r="AB62" s="38">
        <v>0</v>
      </c>
      <c r="AC62" s="39">
        <f t="shared" si="82"/>
        <v>0</v>
      </c>
      <c r="AD62" s="39">
        <f t="shared" si="83"/>
        <v>0</v>
      </c>
      <c r="AE62" s="38">
        <v>0</v>
      </c>
      <c r="AF62" s="39">
        <f t="shared" si="84"/>
        <v>0</v>
      </c>
      <c r="AG62" s="39">
        <f t="shared" si="85"/>
        <v>0</v>
      </c>
      <c r="AH62" s="38">
        <v>0</v>
      </c>
      <c r="AI62" s="39">
        <f t="shared" si="86"/>
        <v>0</v>
      </c>
      <c r="AJ62" s="39">
        <f t="shared" si="87"/>
        <v>0</v>
      </c>
      <c r="AK62" s="38">
        <v>0</v>
      </c>
      <c r="AL62" s="39">
        <f t="shared" si="88"/>
        <v>0</v>
      </c>
      <c r="AM62" s="39">
        <f t="shared" si="89"/>
        <v>0</v>
      </c>
      <c r="AN62" s="38">
        <v>0</v>
      </c>
      <c r="AO62" s="39">
        <f t="shared" si="90"/>
        <v>0</v>
      </c>
      <c r="AP62" s="39">
        <f t="shared" si="91"/>
        <v>0</v>
      </c>
      <c r="AQ62" s="39">
        <v>0</v>
      </c>
      <c r="AR62" s="91"/>
      <c r="AS62" s="45"/>
      <c r="AT62" s="53"/>
      <c r="AU62" s="53"/>
      <c r="AV62" s="53"/>
    </row>
    <row r="63" ht="17.5" customHeight="1">
      <c r="A63" s="90"/>
      <c r="B63" s="45"/>
      <c r="C63" s="47"/>
      <c r="D63" s="38" t="s">
        <v>43</v>
      </c>
      <c r="E63" s="39">
        <f t="shared" si="66"/>
        <v>26647.899999999998</v>
      </c>
      <c r="F63" s="39">
        <f t="shared" si="67"/>
        <v>26645.400000000001</v>
      </c>
      <c r="G63" s="38">
        <f t="shared" ref="G63:G98" si="92">SUM(F63/E63*100)</f>
        <v>99.990618397697389</v>
      </c>
      <c r="H63" s="39">
        <f t="shared" si="68"/>
        <v>0</v>
      </c>
      <c r="I63" s="39">
        <f t="shared" si="69"/>
        <v>0</v>
      </c>
      <c r="J63" s="38">
        <v>0</v>
      </c>
      <c r="K63" s="39">
        <f t="shared" si="70"/>
        <v>0</v>
      </c>
      <c r="L63" s="39">
        <f t="shared" si="71"/>
        <v>0</v>
      </c>
      <c r="M63" s="38">
        <v>0</v>
      </c>
      <c r="N63" s="39">
        <f t="shared" si="72"/>
        <v>0</v>
      </c>
      <c r="O63" s="39">
        <f t="shared" si="73"/>
        <v>0</v>
      </c>
      <c r="P63" s="38">
        <v>0</v>
      </c>
      <c r="Q63" s="39">
        <f t="shared" si="74"/>
        <v>0</v>
      </c>
      <c r="R63" s="39">
        <f t="shared" si="75"/>
        <v>0</v>
      </c>
      <c r="S63" s="38">
        <v>0</v>
      </c>
      <c r="T63" s="39">
        <f t="shared" si="76"/>
        <v>0</v>
      </c>
      <c r="U63" s="39">
        <f t="shared" si="77"/>
        <v>0</v>
      </c>
      <c r="V63" s="38">
        <v>0</v>
      </c>
      <c r="W63" s="39">
        <f t="shared" si="78"/>
        <v>0</v>
      </c>
      <c r="X63" s="39">
        <f t="shared" si="79"/>
        <v>0</v>
      </c>
      <c r="Y63" s="38">
        <v>0</v>
      </c>
      <c r="Z63" s="39">
        <f t="shared" si="80"/>
        <v>5856.3000000000002</v>
      </c>
      <c r="AA63" s="39">
        <f t="shared" si="81"/>
        <v>5633.6999999999998</v>
      </c>
      <c r="AB63" s="39">
        <f t="shared" si="64"/>
        <v>96.198965216945837</v>
      </c>
      <c r="AC63" s="39">
        <f t="shared" si="82"/>
        <v>0</v>
      </c>
      <c r="AD63" s="39">
        <f t="shared" si="83"/>
        <v>0</v>
      </c>
      <c r="AE63" s="38">
        <v>0</v>
      </c>
      <c r="AF63" s="39">
        <f t="shared" si="84"/>
        <v>0</v>
      </c>
      <c r="AG63" s="39">
        <f t="shared" si="85"/>
        <v>0</v>
      </c>
      <c r="AH63" s="38">
        <v>0</v>
      </c>
      <c r="AI63" s="39">
        <f t="shared" si="86"/>
        <v>20791.599999999999</v>
      </c>
      <c r="AJ63" s="39">
        <f t="shared" si="87"/>
        <v>21011.700000000001</v>
      </c>
      <c r="AK63" s="79">
        <f t="shared" ref="AK63:AK66" si="93">SUM(AJ63/AI63*100)</f>
        <v>101.05860058869929</v>
      </c>
      <c r="AL63" s="39">
        <f t="shared" si="88"/>
        <v>0</v>
      </c>
      <c r="AM63" s="39">
        <f t="shared" si="89"/>
        <v>0</v>
      </c>
      <c r="AN63" s="38">
        <v>0</v>
      </c>
      <c r="AO63" s="39">
        <f t="shared" si="90"/>
        <v>0</v>
      </c>
      <c r="AP63" s="39">
        <f t="shared" si="91"/>
        <v>0</v>
      </c>
      <c r="AQ63" s="39">
        <v>0</v>
      </c>
      <c r="AR63" s="91"/>
      <c r="AS63" s="45"/>
      <c r="AT63" s="53"/>
      <c r="AU63" s="53"/>
      <c r="AV63" s="53"/>
    </row>
    <row r="64" s="92" customFormat="1" ht="16.300000000000001" customHeight="1">
      <c r="A64" s="90"/>
      <c r="B64" s="45"/>
      <c r="C64" s="47"/>
      <c r="D64" s="51" t="s">
        <v>44</v>
      </c>
      <c r="E64" s="40">
        <f t="shared" si="66"/>
        <v>112280.59999999999</v>
      </c>
      <c r="F64" s="40">
        <f t="shared" si="67"/>
        <v>111838.3</v>
      </c>
      <c r="G64" s="51">
        <f t="shared" si="92"/>
        <v>99.606076205506568</v>
      </c>
      <c r="H64" s="40">
        <f t="shared" si="68"/>
        <v>0</v>
      </c>
      <c r="I64" s="40">
        <f t="shared" si="69"/>
        <v>0</v>
      </c>
      <c r="J64" s="51">
        <v>0</v>
      </c>
      <c r="K64" s="40">
        <f t="shared" si="70"/>
        <v>0</v>
      </c>
      <c r="L64" s="40">
        <f t="shared" si="71"/>
        <v>0</v>
      </c>
      <c r="M64" s="51">
        <v>0</v>
      </c>
      <c r="N64" s="40">
        <f t="shared" si="72"/>
        <v>0</v>
      </c>
      <c r="O64" s="40">
        <f t="shared" si="73"/>
        <v>0</v>
      </c>
      <c r="P64" s="51">
        <v>0</v>
      </c>
      <c r="Q64" s="40">
        <f t="shared" si="74"/>
        <v>0</v>
      </c>
      <c r="R64" s="40">
        <f t="shared" si="75"/>
        <v>0</v>
      </c>
      <c r="S64" s="51">
        <v>0</v>
      </c>
      <c r="T64" s="40">
        <f t="shared" si="76"/>
        <v>0</v>
      </c>
      <c r="U64" s="40">
        <f t="shared" si="77"/>
        <v>0</v>
      </c>
      <c r="V64" s="51">
        <v>0</v>
      </c>
      <c r="W64" s="40">
        <f t="shared" si="78"/>
        <v>16899.599999999999</v>
      </c>
      <c r="X64" s="40">
        <f t="shared" si="79"/>
        <v>16515.700000000001</v>
      </c>
      <c r="Y64" s="84">
        <f>X64/W64*100</f>
        <v>97.728348599966878</v>
      </c>
      <c r="Z64" s="40">
        <f t="shared" si="80"/>
        <v>8318.3999999999996</v>
      </c>
      <c r="AA64" s="40">
        <f t="shared" si="81"/>
        <v>0</v>
      </c>
      <c r="AB64" s="51">
        <v>0</v>
      </c>
      <c r="AC64" s="40">
        <f t="shared" si="82"/>
        <v>4537.3000000000002</v>
      </c>
      <c r="AD64" s="40">
        <f t="shared" si="83"/>
        <v>13071.5</v>
      </c>
      <c r="AE64" s="51">
        <f>SUM(AD64/AC64*100)</f>
        <v>288.08983316069026</v>
      </c>
      <c r="AF64" s="40">
        <f t="shared" si="84"/>
        <v>34369.599999999999</v>
      </c>
      <c r="AG64" s="40">
        <f t="shared" si="85"/>
        <v>11298.9</v>
      </c>
      <c r="AH64" s="84">
        <f>AG64/AF64*100</f>
        <v>32.874691587914903</v>
      </c>
      <c r="AI64" s="40">
        <f t="shared" si="86"/>
        <v>28130.299999999999</v>
      </c>
      <c r="AJ64" s="40">
        <f t="shared" si="87"/>
        <v>53505.099999999999</v>
      </c>
      <c r="AK64" s="68">
        <f t="shared" si="93"/>
        <v>190.20451257185314</v>
      </c>
      <c r="AL64" s="40">
        <f t="shared" si="88"/>
        <v>19425.700000000001</v>
      </c>
      <c r="AM64" s="40">
        <f t="shared" si="89"/>
        <v>16847.5</v>
      </c>
      <c r="AN64" s="82">
        <f>SUM(AM64/AL64*100)</f>
        <v>86.72789140159685</v>
      </c>
      <c r="AO64" s="40">
        <f t="shared" si="90"/>
        <v>599.60000000000002</v>
      </c>
      <c r="AP64" s="40">
        <f t="shared" si="91"/>
        <v>599.60000000000002</v>
      </c>
      <c r="AQ64" s="68">
        <f>SUM(AP64/AO64*100)</f>
        <v>100</v>
      </c>
      <c r="AR64" s="91"/>
      <c r="AS64" s="45"/>
      <c r="AT64" s="53"/>
      <c r="AU64" s="53"/>
      <c r="AV64" s="53"/>
    </row>
    <row r="65" ht="36" customHeight="1">
      <c r="A65" s="93"/>
      <c r="B65" s="55"/>
      <c r="C65" s="58"/>
      <c r="D65" s="48" t="s">
        <v>46</v>
      </c>
      <c r="E65" s="39">
        <f t="shared" si="66"/>
        <v>12456.200000000001</v>
      </c>
      <c r="F65" s="39">
        <f t="shared" si="67"/>
        <v>12456.200000000001</v>
      </c>
      <c r="G65" s="38">
        <f t="shared" si="92"/>
        <v>100</v>
      </c>
      <c r="H65" s="39">
        <f t="shared" si="68"/>
        <v>0</v>
      </c>
      <c r="I65" s="39">
        <f t="shared" si="69"/>
        <v>0</v>
      </c>
      <c r="J65" s="38">
        <v>0</v>
      </c>
      <c r="K65" s="39">
        <f t="shared" si="70"/>
        <v>0</v>
      </c>
      <c r="L65" s="39">
        <f t="shared" si="71"/>
        <v>0</v>
      </c>
      <c r="M65" s="38">
        <v>0</v>
      </c>
      <c r="N65" s="39">
        <f t="shared" si="72"/>
        <v>0</v>
      </c>
      <c r="O65" s="39">
        <f t="shared" si="73"/>
        <v>0</v>
      </c>
      <c r="P65" s="38">
        <v>0</v>
      </c>
      <c r="Q65" s="39">
        <f t="shared" si="74"/>
        <v>0</v>
      </c>
      <c r="R65" s="39">
        <f t="shared" si="75"/>
        <v>0</v>
      </c>
      <c r="S65" s="38">
        <v>0</v>
      </c>
      <c r="T65" s="39">
        <f t="shared" si="76"/>
        <v>0</v>
      </c>
      <c r="U65" s="39">
        <f t="shared" si="77"/>
        <v>0</v>
      </c>
      <c r="V65" s="38">
        <v>0</v>
      </c>
      <c r="W65" s="39">
        <f t="shared" si="78"/>
        <v>0</v>
      </c>
      <c r="X65" s="39">
        <f t="shared" si="79"/>
        <v>0</v>
      </c>
      <c r="Y65" s="38">
        <v>0</v>
      </c>
      <c r="Z65" s="39">
        <f t="shared" si="80"/>
        <v>6599.8999999999996</v>
      </c>
      <c r="AA65" s="39">
        <f t="shared" si="81"/>
        <v>6377.3000000000002</v>
      </c>
      <c r="AB65" s="39">
        <f t="shared" si="64"/>
        <v>96.627221624570083</v>
      </c>
      <c r="AC65" s="39">
        <f t="shared" si="82"/>
        <v>0</v>
      </c>
      <c r="AD65" s="39">
        <f t="shared" si="83"/>
        <v>0</v>
      </c>
      <c r="AE65" s="38">
        <v>0</v>
      </c>
      <c r="AF65" s="39">
        <f t="shared" si="84"/>
        <v>5856.3000000000002</v>
      </c>
      <c r="AG65" s="39">
        <f t="shared" si="85"/>
        <v>6078.8999999999996</v>
      </c>
      <c r="AH65" s="38">
        <f t="shared" ref="AH65:AH66" si="94">SUM(AG65/AF65*100)</f>
        <v>103.80103478305413</v>
      </c>
      <c r="AI65" s="39">
        <f t="shared" si="86"/>
        <v>0</v>
      </c>
      <c r="AJ65" s="39">
        <f t="shared" si="87"/>
        <v>0</v>
      </c>
      <c r="AK65" s="38">
        <v>0</v>
      </c>
      <c r="AL65" s="39">
        <f t="shared" si="88"/>
        <v>0</v>
      </c>
      <c r="AM65" s="39">
        <f t="shared" si="89"/>
        <v>0</v>
      </c>
      <c r="AN65" s="38">
        <v>0</v>
      </c>
      <c r="AO65" s="39">
        <f t="shared" si="90"/>
        <v>0</v>
      </c>
      <c r="AP65" s="39">
        <f t="shared" si="91"/>
        <v>0</v>
      </c>
      <c r="AQ65" s="39">
        <v>0</v>
      </c>
      <c r="AR65" s="94"/>
      <c r="AS65" s="55"/>
      <c r="AT65" s="53"/>
      <c r="AU65" s="53"/>
      <c r="AV65" s="53"/>
    </row>
    <row r="66" ht="15.65" customHeight="1">
      <c r="A66" s="86" t="s">
        <v>71</v>
      </c>
      <c r="B66" s="35" t="s">
        <v>72</v>
      </c>
      <c r="C66" s="43" t="s">
        <v>66</v>
      </c>
      <c r="D66" s="87" t="s">
        <v>40</v>
      </c>
      <c r="E66" s="38">
        <f>SUM(E68:E69)</f>
        <v>91000</v>
      </c>
      <c r="F66" s="38">
        <f>SUM(F68:F69)</f>
        <v>91000</v>
      </c>
      <c r="G66" s="38">
        <f t="shared" si="92"/>
        <v>100</v>
      </c>
      <c r="H66" s="38">
        <f>SUM(H68:H69)</f>
        <v>0</v>
      </c>
      <c r="I66" s="38">
        <f>SUM(I68:I69)</f>
        <v>0</v>
      </c>
      <c r="J66" s="38">
        <v>0</v>
      </c>
      <c r="K66" s="38">
        <f>SUM(K68:K69)</f>
        <v>0</v>
      </c>
      <c r="L66" s="38">
        <f>SUM(L68:L69)</f>
        <v>0</v>
      </c>
      <c r="M66" s="38">
        <v>0</v>
      </c>
      <c r="N66" s="38">
        <f>SUM(N68:N69)</f>
        <v>0</v>
      </c>
      <c r="O66" s="38">
        <f>SUM(O68:O69)</f>
        <v>0</v>
      </c>
      <c r="P66" s="38">
        <v>0</v>
      </c>
      <c r="Q66" s="38">
        <f>SUM(Q68:Q69)</f>
        <v>0</v>
      </c>
      <c r="R66" s="38">
        <f>SUM(R68:R69)</f>
        <v>0</v>
      </c>
      <c r="S66" s="38">
        <v>0</v>
      </c>
      <c r="T66" s="38">
        <f>SUM(T68:T69)</f>
        <v>0</v>
      </c>
      <c r="U66" s="38">
        <f>SUM(U68:U69)</f>
        <v>0</v>
      </c>
      <c r="V66" s="38">
        <v>0</v>
      </c>
      <c r="W66" s="38">
        <f>SUM(W68:W69)</f>
        <v>13650</v>
      </c>
      <c r="X66" s="38">
        <f>SUM(X68:X69)</f>
        <v>13650</v>
      </c>
      <c r="Y66" s="57">
        <f>X66/W66*100</f>
        <v>100</v>
      </c>
      <c r="Z66" s="38">
        <f>SUM(Z68:Z69)</f>
        <v>8318.3999999999996</v>
      </c>
      <c r="AA66" s="38">
        <f>SUM(AA68:AA69)</f>
        <v>0</v>
      </c>
      <c r="AB66" s="38">
        <v>0</v>
      </c>
      <c r="AC66" s="38">
        <f>SUM(AC68:AC69)</f>
        <v>4232</v>
      </c>
      <c r="AD66" s="38">
        <f>SUM(AD68:AD69)</f>
        <v>12550.4</v>
      </c>
      <c r="AE66" s="38">
        <f>SUM(AD66/AC66*100)</f>
        <v>296.55954631379961</v>
      </c>
      <c r="AF66" s="38">
        <f>SUM(AF68:AF69)</f>
        <v>33799.599999999999</v>
      </c>
      <c r="AG66" s="38">
        <f>SUM(AG68:AG69)</f>
        <v>10962.699999999999</v>
      </c>
      <c r="AH66" s="38">
        <f t="shared" si="94"/>
        <v>32.434407507781152</v>
      </c>
      <c r="AI66" s="38">
        <f>SUM(AI68:AI69)</f>
        <v>12000</v>
      </c>
      <c r="AJ66" s="38">
        <f>SUM(AJ68:AJ69)</f>
        <v>37996.599999999999</v>
      </c>
      <c r="AK66" s="79">
        <f t="shared" si="93"/>
        <v>316.63833333333332</v>
      </c>
      <c r="AL66" s="38">
        <f>SUM(AL68:AL69)</f>
        <v>19000</v>
      </c>
      <c r="AM66" s="38">
        <f>SUM(AM68:AM69)</f>
        <v>15840.299999999999</v>
      </c>
      <c r="AN66" s="79">
        <f>SUM(AM66/AL66*100)</f>
        <v>83.370000000000005</v>
      </c>
      <c r="AO66" s="38">
        <f>SUM(AO68:AO69)</f>
        <v>0</v>
      </c>
      <c r="AP66" s="38">
        <f>SUM(AP68:AP69)</f>
        <v>0</v>
      </c>
      <c r="AQ66" s="79">
        <v>0</v>
      </c>
      <c r="AR66" s="74" t="s">
        <v>73</v>
      </c>
      <c r="AS66" s="74"/>
      <c r="AT66" s="53"/>
      <c r="AU66" s="53"/>
      <c r="AV66" s="53"/>
    </row>
    <row r="67" ht="12.9" customHeight="1">
      <c r="A67" s="90"/>
      <c r="B67" s="45"/>
      <c r="C67" s="47"/>
      <c r="D67" s="37" t="s">
        <v>42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95"/>
      <c r="AS67" s="76"/>
      <c r="AT67" s="53"/>
      <c r="AU67" s="53"/>
      <c r="AV67" s="53"/>
    </row>
    <row r="68" ht="17.5" customHeight="1">
      <c r="A68" s="90"/>
      <c r="B68" s="45"/>
      <c r="C68" s="47"/>
      <c r="D68" s="38" t="s">
        <v>43</v>
      </c>
      <c r="E68" s="38">
        <f t="shared" ref="E68:E69" si="95">H68+K68+N68+Q68+T68+W68+Z68+AC68+AF68+AI68+AL68+AO68</f>
        <v>0</v>
      </c>
      <c r="F68" s="38">
        <f t="shared" ref="F68:F69" si="96">I68+L68+O68+R68+U68+X68+AA68+AD68+AG68+AJ68+AM68+AP68</f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71">
        <v>0</v>
      </c>
      <c r="AD68" s="71">
        <v>0</v>
      </c>
      <c r="AE68" s="38">
        <v>0</v>
      </c>
      <c r="AF68" s="71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9">
        <v>0</v>
      </c>
      <c r="AP68" s="39">
        <v>0</v>
      </c>
      <c r="AQ68" s="39">
        <v>0</v>
      </c>
      <c r="AR68" s="95"/>
      <c r="AS68" s="76"/>
      <c r="AT68" s="53"/>
      <c r="AU68" s="53"/>
      <c r="AV68" s="53"/>
    </row>
    <row r="69" s="49" customFormat="1" ht="16.300000000000001" customHeight="1">
      <c r="A69" s="90"/>
      <c r="B69" s="45"/>
      <c r="C69" s="47"/>
      <c r="D69" s="51" t="s">
        <v>44</v>
      </c>
      <c r="E69" s="40">
        <f t="shared" si="95"/>
        <v>91000</v>
      </c>
      <c r="F69" s="51">
        <f t="shared" si="96"/>
        <v>91000</v>
      </c>
      <c r="G69" s="51">
        <f t="shared" si="92"/>
        <v>100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64">
        <v>13650</v>
      </c>
      <c r="X69" s="65">
        <v>13650</v>
      </c>
      <c r="Y69" s="64">
        <f>X69/W69*100</f>
        <v>100</v>
      </c>
      <c r="Z69" s="65">
        <v>8318.3999999999996</v>
      </c>
      <c r="AA69" s="64">
        <v>0</v>
      </c>
      <c r="AB69" s="65">
        <f t="shared" si="64"/>
        <v>0</v>
      </c>
      <c r="AC69" s="64">
        <v>4232</v>
      </c>
      <c r="AD69" s="65">
        <v>12550.4</v>
      </c>
      <c r="AE69" s="64">
        <f>AD69/AC69*100</f>
        <v>296.55954631379961</v>
      </c>
      <c r="AF69" s="65">
        <v>33799.599999999999</v>
      </c>
      <c r="AG69" s="64">
        <f>37163.1-X69-AA69-AD69</f>
        <v>10962.699999999999</v>
      </c>
      <c r="AH69" s="65">
        <f>AG69/AF69*100</f>
        <v>32.434407507781152</v>
      </c>
      <c r="AI69" s="64">
        <v>12000</v>
      </c>
      <c r="AJ69" s="65">
        <f>75159.7-37163.1</f>
        <v>37996.599999999999</v>
      </c>
      <c r="AK69" s="64">
        <f>AJ69/AI69*100</f>
        <v>316.63833333333332</v>
      </c>
      <c r="AL69" s="65">
        <v>19000</v>
      </c>
      <c r="AM69" s="64">
        <v>15840.299999999999</v>
      </c>
      <c r="AN69" s="65">
        <f>AM69/AL69*100</f>
        <v>83.370000000000005</v>
      </c>
      <c r="AO69" s="64">
        <v>0</v>
      </c>
      <c r="AP69" s="65">
        <v>0</v>
      </c>
      <c r="AQ69" s="64">
        <v>0</v>
      </c>
      <c r="AR69" s="95"/>
      <c r="AS69" s="76"/>
      <c r="AT69" s="53"/>
      <c r="AU69" s="53"/>
      <c r="AV69" s="53"/>
    </row>
    <row r="70" ht="36" customHeight="1">
      <c r="A70" s="93"/>
      <c r="B70" s="55"/>
      <c r="C70" s="58"/>
      <c r="D70" s="48" t="s">
        <v>45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73"/>
      <c r="AS70" s="96"/>
      <c r="AT70" s="53"/>
      <c r="AU70" s="53"/>
      <c r="AV70" s="53"/>
    </row>
    <row r="71" ht="15.65" customHeight="1">
      <c r="A71" s="86" t="s">
        <v>74</v>
      </c>
      <c r="B71" s="35" t="s">
        <v>75</v>
      </c>
      <c r="C71" s="43" t="s">
        <v>76</v>
      </c>
      <c r="D71" s="87" t="s">
        <v>40</v>
      </c>
      <c r="E71" s="38">
        <f>SUM(E73:E74)</f>
        <v>47928.499999999993</v>
      </c>
      <c r="F71" s="38">
        <f>SUM(F73:F74)</f>
        <v>47483.699999999997</v>
      </c>
      <c r="G71" s="38">
        <f t="shared" si="92"/>
        <v>99.071950926901536</v>
      </c>
      <c r="H71" s="38">
        <f>SUM(H73:H74)</f>
        <v>0</v>
      </c>
      <c r="I71" s="38">
        <f>SUM(I73:I74)</f>
        <v>0</v>
      </c>
      <c r="J71" s="38">
        <v>0</v>
      </c>
      <c r="K71" s="38">
        <f>SUM(K73:K74)</f>
        <v>0</v>
      </c>
      <c r="L71" s="38">
        <f>SUM(L73:L74)</f>
        <v>0</v>
      </c>
      <c r="M71" s="38">
        <v>0</v>
      </c>
      <c r="N71" s="38">
        <f>SUM(N73:N74)</f>
        <v>0</v>
      </c>
      <c r="O71" s="38">
        <f>SUM(O73:O74)</f>
        <v>0</v>
      </c>
      <c r="P71" s="38">
        <v>0</v>
      </c>
      <c r="Q71" s="38">
        <f>SUM(Q73:Q74)</f>
        <v>0</v>
      </c>
      <c r="R71" s="38">
        <f>SUM(R73:R74)</f>
        <v>0</v>
      </c>
      <c r="S71" s="38">
        <v>0</v>
      </c>
      <c r="T71" s="38">
        <f>SUM(T73:T74)</f>
        <v>0</v>
      </c>
      <c r="U71" s="38">
        <f>SUM(U73:U74)</f>
        <v>0</v>
      </c>
      <c r="V71" s="38">
        <v>0</v>
      </c>
      <c r="W71" s="38">
        <f>SUM(W73:W74)</f>
        <v>3249.5999999999999</v>
      </c>
      <c r="X71" s="38">
        <f>SUM(X73:X74)</f>
        <v>2865.6999999999998</v>
      </c>
      <c r="Y71" s="57">
        <f>X71/W71*100</f>
        <v>88.186238306253074</v>
      </c>
      <c r="Z71" s="38">
        <f>SUM(Z73:Z74)</f>
        <v>5856.3000000000002</v>
      </c>
      <c r="AA71" s="38">
        <f>SUM(AA73:AA74)</f>
        <v>5633.6999999999998</v>
      </c>
      <c r="AB71" s="39">
        <f t="shared" si="64"/>
        <v>96.198965216945837</v>
      </c>
      <c r="AC71" s="38">
        <f>SUM(AC73:AC74)</f>
        <v>305.30000000000001</v>
      </c>
      <c r="AD71" s="38">
        <f>SUM(AD73:AD74)</f>
        <v>521.10000000000002</v>
      </c>
      <c r="AE71" s="38">
        <f>SUM(AD71/AC71*100)</f>
        <v>170.68457255158859</v>
      </c>
      <c r="AF71" s="38">
        <f>SUM(AF73:AF74)</f>
        <v>570</v>
      </c>
      <c r="AG71" s="38">
        <f>SUM(AG73:AG74)</f>
        <v>336.19999999999999</v>
      </c>
      <c r="AH71" s="38">
        <f>SUM(AG71/AF71*100)</f>
        <v>58.982456140350884</v>
      </c>
      <c r="AI71" s="38">
        <f>SUM(AI73:AI74)</f>
        <v>36921.899999999994</v>
      </c>
      <c r="AJ71" s="38">
        <f>SUM(AJ73:AJ74)</f>
        <v>36520.199999999997</v>
      </c>
      <c r="AK71" s="79">
        <f>SUM(AJ71/AI71*100)</f>
        <v>98.912027820886792</v>
      </c>
      <c r="AL71" s="38">
        <f>SUM(AL73:AL74)</f>
        <v>425.69999999999999</v>
      </c>
      <c r="AM71" s="38">
        <f>SUM(AM73:AM74)</f>
        <v>1007.2</v>
      </c>
      <c r="AN71" s="79">
        <f>SUM(AM71/AL71*100)</f>
        <v>236.59854357528775</v>
      </c>
      <c r="AO71" s="38">
        <f>SUM(AO73:AO74)</f>
        <v>599.60000000000002</v>
      </c>
      <c r="AP71" s="38">
        <f>SUM(AP73:AP74)</f>
        <v>599.60000000000002</v>
      </c>
      <c r="AQ71" s="38">
        <f>SUM(AP71/AO71*100)</f>
        <v>100</v>
      </c>
      <c r="AR71" s="89" t="s">
        <v>77</v>
      </c>
      <c r="AS71" s="35" t="s">
        <v>78</v>
      </c>
      <c r="AT71" s="53"/>
      <c r="AU71" s="53"/>
      <c r="AV71" s="53"/>
    </row>
    <row r="72" ht="12.9" customHeight="1">
      <c r="A72" s="90"/>
      <c r="B72" s="45"/>
      <c r="C72" s="47"/>
      <c r="D72" s="37" t="s">
        <v>42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91"/>
      <c r="AS72" s="45"/>
      <c r="AT72" s="53"/>
      <c r="AU72" s="53"/>
      <c r="AV72" s="53"/>
    </row>
    <row r="73" ht="17.5" customHeight="1">
      <c r="A73" s="90"/>
      <c r="B73" s="45"/>
      <c r="C73" s="47"/>
      <c r="D73" s="38" t="s">
        <v>43</v>
      </c>
      <c r="E73" s="38">
        <f t="shared" ref="E73:E75" si="97">H73+K73+N73+Q73+T73+W73+Z73+AC73+AF73+AI73+AL73+AO73</f>
        <v>26647.899999999998</v>
      </c>
      <c r="F73" s="38">
        <f t="shared" ref="F73:F75" si="98">I73+L73+O73+R73+U73+X73+AA73+AD73+AG73+AJ73+AM73+AP73</f>
        <v>26645.400000000001</v>
      </c>
      <c r="G73" s="38">
        <f t="shared" si="92"/>
        <v>99.990618397697389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97">
        <v>0</v>
      </c>
      <c r="W73" s="98">
        <v>0</v>
      </c>
      <c r="X73" s="98">
        <v>0</v>
      </c>
      <c r="Y73" s="98">
        <v>0</v>
      </c>
      <c r="Z73" s="39">
        <v>5856.3000000000002</v>
      </c>
      <c r="AA73" s="39">
        <v>5633.6999999999998</v>
      </c>
      <c r="AB73" s="39">
        <f t="shared" si="64"/>
        <v>96.198965216945837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99">
        <v>0</v>
      </c>
      <c r="AI73" s="100">
        <v>20791.599999999999</v>
      </c>
      <c r="AJ73" s="101">
        <v>21011.700000000001</v>
      </c>
      <c r="AK73" s="38">
        <f>SUM(AJ73/AI73*100)</f>
        <v>101.05860058869929</v>
      </c>
      <c r="AL73" s="102">
        <v>0</v>
      </c>
      <c r="AM73" s="38">
        <v>0</v>
      </c>
      <c r="AN73" s="38">
        <v>0</v>
      </c>
      <c r="AO73" s="38">
        <v>0</v>
      </c>
      <c r="AP73" s="38">
        <v>0</v>
      </c>
      <c r="AQ73" s="39">
        <v>0</v>
      </c>
      <c r="AR73" s="91"/>
      <c r="AS73" s="45"/>
      <c r="AT73" s="53"/>
      <c r="AU73" s="53"/>
      <c r="AV73" s="53"/>
    </row>
    <row r="74" s="92" customFormat="1" ht="13.5" customHeight="1">
      <c r="A74" s="90"/>
      <c r="B74" s="45"/>
      <c r="C74" s="47"/>
      <c r="D74" s="51" t="s">
        <v>44</v>
      </c>
      <c r="E74" s="40">
        <f>H74+K74+N74+Q74+T74+W74+Z74+AC74+AF74+AI74+AL74+AO74+0.1</f>
        <v>21280.599999999995</v>
      </c>
      <c r="F74" s="51">
        <f t="shared" si="98"/>
        <v>20838.299999999999</v>
      </c>
      <c r="G74" s="41">
        <f t="shared" si="92"/>
        <v>97.921581158426008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103">
        <v>0</v>
      </c>
      <c r="U74" s="103">
        <v>0</v>
      </c>
      <c r="V74" s="104">
        <v>0</v>
      </c>
      <c r="W74" s="103">
        <v>3249.5999999999999</v>
      </c>
      <c r="X74" s="103">
        <v>2865.6999999999998</v>
      </c>
      <c r="Y74" s="103">
        <f>X74/W74*100</f>
        <v>88.186238306253074</v>
      </c>
      <c r="Z74" s="40">
        <v>0</v>
      </c>
      <c r="AA74" s="40">
        <v>0</v>
      </c>
      <c r="AB74" s="40">
        <v>0</v>
      </c>
      <c r="AC74" s="40">
        <v>305.30000000000001</v>
      </c>
      <c r="AD74" s="40">
        <v>521.10000000000002</v>
      </c>
      <c r="AE74" s="40">
        <f>AD74/AC74*100</f>
        <v>170.68457255158859</v>
      </c>
      <c r="AF74" s="40">
        <f>570</f>
        <v>570</v>
      </c>
      <c r="AG74" s="40">
        <v>336.19999999999999</v>
      </c>
      <c r="AH74" s="105">
        <f t="shared" ref="AH74:AH75" si="99">AG74/AF74*100</f>
        <v>58.982456140350884</v>
      </c>
      <c r="AI74" s="106">
        <v>16130.299999999999</v>
      </c>
      <c r="AJ74" s="107">
        <v>15508.5</v>
      </c>
      <c r="AK74" s="108">
        <f>AJ74/AI74*100</f>
        <v>96.145142991760864</v>
      </c>
      <c r="AL74" s="106">
        <v>425.69999999999999</v>
      </c>
      <c r="AM74" s="107">
        <v>1007.2</v>
      </c>
      <c r="AN74" s="68">
        <f>SUM(AM74/AL74*100)</f>
        <v>236.59854357528775</v>
      </c>
      <c r="AO74" s="109">
        <v>599.60000000000002</v>
      </c>
      <c r="AP74" s="107">
        <v>599.60000000000002</v>
      </c>
      <c r="AQ74" s="110">
        <f>SUM(AP74/AO74*100)</f>
        <v>100</v>
      </c>
      <c r="AR74" s="91"/>
      <c r="AS74" s="45"/>
      <c r="AT74" s="53"/>
      <c r="AU74" s="53"/>
      <c r="AV74" s="53"/>
    </row>
    <row r="75" ht="111" customHeight="1">
      <c r="A75" s="93"/>
      <c r="B75" s="55"/>
      <c r="C75" s="58"/>
      <c r="D75" s="48" t="s">
        <v>46</v>
      </c>
      <c r="E75" s="39">
        <f t="shared" si="97"/>
        <v>12456.200000000001</v>
      </c>
      <c r="F75" s="39">
        <f t="shared" si="98"/>
        <v>12456.200000000001</v>
      </c>
      <c r="G75" s="41">
        <f t="shared" si="92"/>
        <v>100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97">
        <v>0</v>
      </c>
      <c r="W75" s="39">
        <v>0</v>
      </c>
      <c r="X75" s="39">
        <v>0</v>
      </c>
      <c r="Y75" s="39">
        <v>0</v>
      </c>
      <c r="Z75" s="111">
        <v>6599.8999999999996</v>
      </c>
      <c r="AA75" s="111">
        <v>6377.3000000000002</v>
      </c>
      <c r="AB75" s="111">
        <f t="shared" si="64"/>
        <v>96.627221624570083</v>
      </c>
      <c r="AC75" s="39">
        <v>0</v>
      </c>
      <c r="AD75" s="39">
        <v>0</v>
      </c>
      <c r="AE75" s="39">
        <v>0</v>
      </c>
      <c r="AF75" s="111">
        <v>5856.3000000000002</v>
      </c>
      <c r="AG75" s="111">
        <v>6078.8999999999996</v>
      </c>
      <c r="AH75" s="111">
        <f t="shared" si="99"/>
        <v>103.80103478305413</v>
      </c>
      <c r="AI75" s="102">
        <v>0</v>
      </c>
      <c r="AJ75" s="39">
        <v>0</v>
      </c>
      <c r="AK75" s="39">
        <f>AK71</f>
        <v>98.912027820886792</v>
      </c>
      <c r="AL75" s="39">
        <v>0</v>
      </c>
      <c r="AM75" s="39">
        <v>0</v>
      </c>
      <c r="AN75" s="39">
        <v>0</v>
      </c>
      <c r="AO75" s="39">
        <v>0</v>
      </c>
      <c r="AP75" s="38">
        <v>0</v>
      </c>
      <c r="AQ75" s="38">
        <v>0</v>
      </c>
      <c r="AR75" s="94"/>
      <c r="AS75" s="55"/>
      <c r="AT75" s="53"/>
      <c r="AU75" s="53"/>
      <c r="AV75" s="53"/>
    </row>
    <row r="76" ht="16.5" hidden="1" customHeight="1">
      <c r="A76" s="112" t="s">
        <v>79</v>
      </c>
      <c r="B76" s="31" t="s">
        <v>80</v>
      </c>
      <c r="C76" s="43" t="s">
        <v>66</v>
      </c>
      <c r="D76" s="37" t="s">
        <v>40</v>
      </c>
      <c r="E76" s="83">
        <f>SUM(E78:E79)</f>
        <v>0</v>
      </c>
      <c r="F76" s="83">
        <f>SUM(F78:F79)</f>
        <v>0</v>
      </c>
      <c r="G76" s="83">
        <v>0</v>
      </c>
      <c r="H76" s="83">
        <f>SUM(H78:H79)</f>
        <v>0</v>
      </c>
      <c r="I76" s="83">
        <f>SUM(I78:I79)</f>
        <v>0</v>
      </c>
      <c r="J76" s="83">
        <v>0</v>
      </c>
      <c r="K76" s="83">
        <f>SUM(K78:K79)</f>
        <v>0</v>
      </c>
      <c r="L76" s="83">
        <f>SUM(L78:L79)</f>
        <v>0</v>
      </c>
      <c r="M76" s="83">
        <v>0</v>
      </c>
      <c r="N76" s="83">
        <f>SUM(N78:N79)</f>
        <v>0</v>
      </c>
      <c r="O76" s="83">
        <f>SUM(O78:O79)</f>
        <v>0</v>
      </c>
      <c r="P76" s="83">
        <v>0</v>
      </c>
      <c r="Q76" s="83">
        <f>SUM(Q78:Q79)</f>
        <v>0</v>
      </c>
      <c r="R76" s="83">
        <f>SUM(R78:R79)</f>
        <v>0</v>
      </c>
      <c r="S76" s="83">
        <v>0</v>
      </c>
      <c r="T76" s="38">
        <f>SUM(T78:T79)</f>
        <v>0</v>
      </c>
      <c r="U76" s="38">
        <f>SUM(U78:U79)</f>
        <v>0</v>
      </c>
      <c r="V76" s="97">
        <v>0</v>
      </c>
      <c r="W76" s="38">
        <f>SUM(W78:W79)</f>
        <v>0</v>
      </c>
      <c r="X76" s="38">
        <f>SUM(X78:X79)</f>
        <v>0</v>
      </c>
      <c r="Y76" s="38">
        <v>0</v>
      </c>
      <c r="Z76" s="38">
        <f>SUM(Z78:Z79)</f>
        <v>0</v>
      </c>
      <c r="AA76" s="38">
        <f>SUM(AA78:AA79)</f>
        <v>0</v>
      </c>
      <c r="AB76" s="38">
        <v>0</v>
      </c>
      <c r="AC76" s="38">
        <f>SUM(AC78:AC79)</f>
        <v>0</v>
      </c>
      <c r="AD76" s="38">
        <f>SUM(AD78:AD79)</f>
        <v>0</v>
      </c>
      <c r="AE76" s="38">
        <v>0</v>
      </c>
      <c r="AF76" s="38">
        <f>SUM(AF78:AF79)</f>
        <v>0</v>
      </c>
      <c r="AG76" s="38">
        <f>SUM(AG78:AG79)</f>
        <v>0</v>
      </c>
      <c r="AH76" s="38">
        <v>0</v>
      </c>
      <c r="AI76" s="48">
        <f>SUM(AI78:AI79)</f>
        <v>0</v>
      </c>
      <c r="AJ76" s="38">
        <f>SUM(AJ78:AJ79)</f>
        <v>0</v>
      </c>
      <c r="AK76" s="38">
        <v>0</v>
      </c>
      <c r="AL76" s="38">
        <f>SUM(AL78:AL79)</f>
        <v>0</v>
      </c>
      <c r="AM76" s="83">
        <f>SUM(AM78:AM79)</f>
        <v>0</v>
      </c>
      <c r="AN76" s="83">
        <v>0</v>
      </c>
      <c r="AO76" s="83">
        <v>0</v>
      </c>
      <c r="AP76" s="83">
        <f>SUM(AP78:AP79)</f>
        <v>0</v>
      </c>
      <c r="AQ76" s="83">
        <v>0</v>
      </c>
      <c r="AR76" s="113"/>
      <c r="AS76" s="113"/>
      <c r="AT76" s="53"/>
      <c r="AU76" s="53"/>
      <c r="AV76" s="53"/>
    </row>
    <row r="77" ht="17.699999999999999" hidden="1" customHeight="1">
      <c r="A77" s="114"/>
      <c r="B77" s="115"/>
      <c r="C77" s="47"/>
      <c r="D77" s="37" t="s">
        <v>42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97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4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</v>
      </c>
      <c r="AR77" s="116"/>
      <c r="AS77" s="116"/>
      <c r="AT77" s="53"/>
      <c r="AU77" s="53"/>
      <c r="AV77" s="53"/>
    </row>
    <row r="78" ht="14.300000000000001" hidden="1" customHeight="1">
      <c r="A78" s="114"/>
      <c r="B78" s="115"/>
      <c r="C78" s="47"/>
      <c r="D78" s="48" t="s">
        <v>43</v>
      </c>
      <c r="E78" s="38">
        <f t="shared" ref="E78:E80" si="100">H78+K78+N78+Q78+T78+W78+Z78+AC78+AF78+AI78+AL78+AO78</f>
        <v>0</v>
      </c>
      <c r="F78" s="38">
        <f t="shared" ref="F78:F80" si="101">I78+L78+O78+R78+U78+X78+AA78+AD78+AG78+AJ78+AM78+AP78</f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97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71">
        <v>0</v>
      </c>
      <c r="AD78" s="71">
        <v>0</v>
      </c>
      <c r="AE78" s="38">
        <v>0</v>
      </c>
      <c r="AF78" s="71">
        <v>0</v>
      </c>
      <c r="AG78" s="71">
        <v>0</v>
      </c>
      <c r="AH78" s="38">
        <v>0</v>
      </c>
      <c r="AI78" s="4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116"/>
      <c r="AS78" s="116"/>
      <c r="AT78" s="53"/>
      <c r="AU78" s="53"/>
      <c r="AV78" s="53"/>
    </row>
    <row r="79" ht="17.149999999999999" hidden="1" customHeight="1">
      <c r="A79" s="114"/>
      <c r="B79" s="115"/>
      <c r="C79" s="47"/>
      <c r="D79" s="48" t="s">
        <v>44</v>
      </c>
      <c r="E79" s="39">
        <f t="shared" si="100"/>
        <v>0</v>
      </c>
      <c r="F79" s="38">
        <f t="shared" si="101"/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97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71">
        <v>0</v>
      </c>
      <c r="AD79" s="98">
        <v>0</v>
      </c>
      <c r="AE79" s="38">
        <v>0</v>
      </c>
      <c r="AF79" s="39">
        <v>0</v>
      </c>
      <c r="AG79" s="39">
        <v>0</v>
      </c>
      <c r="AH79" s="38">
        <v>0</v>
      </c>
      <c r="AI79" s="117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116"/>
      <c r="AS79" s="116"/>
      <c r="AT79" s="53"/>
      <c r="AU79" s="53"/>
      <c r="AV79" s="53"/>
    </row>
    <row r="80" ht="36.700000000000003" hidden="1" customHeight="1">
      <c r="A80" s="114"/>
      <c r="B80" s="115"/>
      <c r="C80" s="47"/>
      <c r="D80" s="48" t="s">
        <v>46</v>
      </c>
      <c r="E80" s="39">
        <f t="shared" si="100"/>
        <v>0</v>
      </c>
      <c r="F80" s="39">
        <f t="shared" si="101"/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9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102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116"/>
      <c r="AS80" s="116"/>
      <c r="AT80" s="53"/>
      <c r="AU80" s="53"/>
      <c r="AV80" s="53"/>
    </row>
    <row r="81" ht="30.75" hidden="1" customHeight="1">
      <c r="A81" s="118"/>
      <c r="B81" s="119"/>
      <c r="C81" s="58"/>
      <c r="D81" s="48" t="s">
        <v>45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97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4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120"/>
      <c r="AS81" s="120"/>
      <c r="AT81" s="53"/>
      <c r="AU81" s="53"/>
      <c r="AV81" s="53"/>
    </row>
    <row r="82" ht="12.25" hidden="1" customHeight="1">
      <c r="A82" s="121" t="s">
        <v>81</v>
      </c>
      <c r="B82" s="35" t="s">
        <v>82</v>
      </c>
      <c r="C82" s="43" t="s">
        <v>83</v>
      </c>
      <c r="D82" s="37" t="s">
        <v>40</v>
      </c>
      <c r="E82" s="38">
        <f>SUM(E84:E85)</f>
        <v>0</v>
      </c>
      <c r="F82" s="38">
        <f>SUM(F84:F85)</f>
        <v>0</v>
      </c>
      <c r="G82" s="38">
        <v>0</v>
      </c>
      <c r="H82" s="38">
        <f>SUM(H84:H85)</f>
        <v>0</v>
      </c>
      <c r="I82" s="38">
        <f>SUM(I84:I85)</f>
        <v>0</v>
      </c>
      <c r="J82" s="38">
        <v>0</v>
      </c>
      <c r="K82" s="38">
        <f>SUM(K84:K85)</f>
        <v>0</v>
      </c>
      <c r="L82" s="38">
        <f>SUM(L84:L85)</f>
        <v>0</v>
      </c>
      <c r="M82" s="38">
        <v>0</v>
      </c>
      <c r="N82" s="38">
        <f>SUM(N84:N85)</f>
        <v>0</v>
      </c>
      <c r="O82" s="38">
        <f>SUM(O84:O85)</f>
        <v>0</v>
      </c>
      <c r="P82" s="38">
        <v>0</v>
      </c>
      <c r="Q82" s="38">
        <f>SUM(Q84:Q85)</f>
        <v>0</v>
      </c>
      <c r="R82" s="38">
        <f>SUM(R84:R85)</f>
        <v>0</v>
      </c>
      <c r="S82" s="38">
        <v>0</v>
      </c>
      <c r="T82" s="38">
        <f>SUM(T84:T85)</f>
        <v>0</v>
      </c>
      <c r="U82" s="38">
        <f>SUM(U84:U85)</f>
        <v>0</v>
      </c>
      <c r="V82" s="97">
        <v>0</v>
      </c>
      <c r="W82" s="38">
        <f>SUM(W84:W85)</f>
        <v>0</v>
      </c>
      <c r="X82" s="38">
        <f>SUM(X84:X85)</f>
        <v>0</v>
      </c>
      <c r="Y82" s="38">
        <v>0</v>
      </c>
      <c r="Z82" s="38">
        <f>SUM(Z84:Z85)</f>
        <v>0</v>
      </c>
      <c r="AA82" s="38">
        <f>SUM(AA84:AA85)</f>
        <v>0</v>
      </c>
      <c r="AB82" s="38">
        <v>0</v>
      </c>
      <c r="AC82" s="38">
        <f>SUM(AC84:AC85)</f>
        <v>0</v>
      </c>
      <c r="AD82" s="38">
        <f>SUM(AD84:AD85)</f>
        <v>0</v>
      </c>
      <c r="AE82" s="38">
        <v>0</v>
      </c>
      <c r="AF82" s="38">
        <f>SUM(AF84:AF85)</f>
        <v>0</v>
      </c>
      <c r="AG82" s="38">
        <f>SUM(AG84:AG85)</f>
        <v>0</v>
      </c>
      <c r="AH82" s="38">
        <v>0</v>
      </c>
      <c r="AI82" s="48">
        <f>SUM(AI84:AI85)</f>
        <v>0</v>
      </c>
      <c r="AJ82" s="38">
        <f>SUM(AJ84:AJ85)</f>
        <v>0</v>
      </c>
      <c r="AK82" s="38">
        <v>0</v>
      </c>
      <c r="AL82" s="38">
        <f>SUM(AL84:AL85)</f>
        <v>0</v>
      </c>
      <c r="AM82" s="38">
        <f>SUM(AM84:AM85)</f>
        <v>0</v>
      </c>
      <c r="AN82" s="38">
        <v>0</v>
      </c>
      <c r="AO82" s="38">
        <v>0</v>
      </c>
      <c r="AP82" s="38">
        <f>SUM(AP84:AP85)</f>
        <v>0</v>
      </c>
      <c r="AQ82" s="38">
        <v>0</v>
      </c>
      <c r="AR82" s="122"/>
      <c r="AS82" s="35"/>
      <c r="AT82" s="53"/>
      <c r="AU82" s="53"/>
      <c r="AV82" s="53"/>
    </row>
    <row r="83" ht="12.25" hidden="1" customHeight="1">
      <c r="A83" s="123"/>
      <c r="B83" s="45"/>
      <c r="C83" s="47"/>
      <c r="D83" s="37" t="s">
        <v>42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97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4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124"/>
      <c r="AS83" s="45"/>
      <c r="AT83" s="53"/>
      <c r="AU83" s="53"/>
      <c r="AV83" s="53"/>
    </row>
    <row r="84" ht="12.25" hidden="1" customHeight="1">
      <c r="A84" s="125"/>
      <c r="B84" s="45"/>
      <c r="C84" s="47"/>
      <c r="D84" s="48" t="s">
        <v>43</v>
      </c>
      <c r="E84" s="38">
        <f t="shared" ref="E84:E85" si="102">H84+K84+N84+Q84+T84+W84+Z84+AC84+AF84+AI84+AL84+AO84</f>
        <v>0</v>
      </c>
      <c r="F84" s="38">
        <f t="shared" ref="F84:F85" si="103">I84+L84+O84+R84+U84+X84+AA84+AD84+AG84+AJ84+AM84+AP84</f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97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71">
        <v>0</v>
      </c>
      <c r="AD84" s="71">
        <v>0</v>
      </c>
      <c r="AE84" s="38">
        <v>0</v>
      </c>
      <c r="AF84" s="71">
        <v>0</v>
      </c>
      <c r="AG84" s="71">
        <v>0</v>
      </c>
      <c r="AH84" s="38">
        <v>0</v>
      </c>
      <c r="AI84" s="4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8">
        <v>0</v>
      </c>
      <c r="AQ84" s="38">
        <v>0</v>
      </c>
      <c r="AR84" s="124"/>
      <c r="AS84" s="45"/>
      <c r="AT84" s="53"/>
      <c r="AU84" s="53"/>
      <c r="AV84" s="53"/>
    </row>
    <row r="85" ht="12.25" hidden="1" customHeight="1">
      <c r="A85" s="125"/>
      <c r="B85" s="45"/>
      <c r="C85" s="47"/>
      <c r="D85" s="48" t="s">
        <v>44</v>
      </c>
      <c r="E85" s="39">
        <f t="shared" si="102"/>
        <v>0</v>
      </c>
      <c r="F85" s="38">
        <f t="shared" si="103"/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97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71">
        <v>0</v>
      </c>
      <c r="AD85" s="98">
        <v>0</v>
      </c>
      <c r="AE85" s="38">
        <v>0</v>
      </c>
      <c r="AF85" s="39">
        <v>0</v>
      </c>
      <c r="AG85" s="39">
        <v>0</v>
      </c>
      <c r="AH85" s="38">
        <v>0</v>
      </c>
      <c r="AI85" s="102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0</v>
      </c>
      <c r="AP85" s="38">
        <v>0</v>
      </c>
      <c r="AQ85" s="38">
        <v>0</v>
      </c>
      <c r="AR85" s="124"/>
      <c r="AS85" s="45"/>
      <c r="AT85" s="53"/>
      <c r="AU85" s="53"/>
      <c r="AV85" s="53"/>
    </row>
    <row r="86" ht="12.25" hidden="1" customHeight="1">
      <c r="A86" s="61"/>
      <c r="B86" s="58"/>
      <c r="C86" s="58"/>
      <c r="D86" s="48" t="s">
        <v>45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97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4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124"/>
      <c r="AS86" s="126"/>
      <c r="AT86" s="53"/>
      <c r="AU86" s="53"/>
      <c r="AV86" s="53"/>
    </row>
    <row r="87" ht="13.75" hidden="1" customHeight="1">
      <c r="A87" s="121"/>
      <c r="B87" s="35" t="s">
        <v>84</v>
      </c>
      <c r="C87" s="43" t="s">
        <v>66</v>
      </c>
      <c r="D87" s="37" t="s">
        <v>40</v>
      </c>
      <c r="E87" s="38">
        <f>SUM(E89:E90)</f>
        <v>0</v>
      </c>
      <c r="F87" s="38">
        <f>SUM(F89:F90)</f>
        <v>0</v>
      </c>
      <c r="G87" s="38">
        <v>0</v>
      </c>
      <c r="H87" s="38">
        <f>SUM(H89:H90)</f>
        <v>0</v>
      </c>
      <c r="I87" s="38">
        <f>SUM(I89:I90)</f>
        <v>0</v>
      </c>
      <c r="J87" s="38">
        <v>0</v>
      </c>
      <c r="K87" s="38">
        <f>SUM(K89:K90)</f>
        <v>0</v>
      </c>
      <c r="L87" s="38">
        <f>SUM(L89:L90)</f>
        <v>0</v>
      </c>
      <c r="M87" s="38">
        <v>0</v>
      </c>
      <c r="N87" s="38">
        <f>SUM(N89:N90)</f>
        <v>0</v>
      </c>
      <c r="O87" s="38">
        <f>SUM(O89:O90)</f>
        <v>0</v>
      </c>
      <c r="P87" s="38">
        <v>0</v>
      </c>
      <c r="Q87" s="38">
        <f>SUM(Q89:Q90)</f>
        <v>0</v>
      </c>
      <c r="R87" s="38">
        <f>SUM(R89:R90)</f>
        <v>0</v>
      </c>
      <c r="S87" s="38">
        <v>0</v>
      </c>
      <c r="T87" s="38">
        <f>SUM(T89:T90)</f>
        <v>0</v>
      </c>
      <c r="U87" s="38">
        <f>SUM(U89:U90)</f>
        <v>0</v>
      </c>
      <c r="V87" s="97">
        <v>0</v>
      </c>
      <c r="W87" s="38">
        <f>SUM(W89:W90)</f>
        <v>0</v>
      </c>
      <c r="X87" s="38">
        <f>SUM(X89:X90)</f>
        <v>0</v>
      </c>
      <c r="Y87" s="38">
        <v>0</v>
      </c>
      <c r="Z87" s="38">
        <f>SUM(Z89:Z90)</f>
        <v>0</v>
      </c>
      <c r="AA87" s="38">
        <f>SUM(AA89:AA90)</f>
        <v>0</v>
      </c>
      <c r="AB87" s="38">
        <v>0</v>
      </c>
      <c r="AC87" s="38">
        <f>SUM(AC89:AC90)</f>
        <v>0</v>
      </c>
      <c r="AD87" s="38">
        <f>SUM(AD89:AD90)</f>
        <v>0</v>
      </c>
      <c r="AE87" s="38">
        <v>0</v>
      </c>
      <c r="AF87" s="38">
        <f>SUM(AF89:AF90)</f>
        <v>0</v>
      </c>
      <c r="AG87" s="38">
        <f>SUM(AG89:AG90)</f>
        <v>0</v>
      </c>
      <c r="AH87" s="38">
        <v>0</v>
      </c>
      <c r="AI87" s="48">
        <f>SUM(AI89:AI90)</f>
        <v>0</v>
      </c>
      <c r="AJ87" s="38">
        <f>SUM(AJ89:AJ90)</f>
        <v>0</v>
      </c>
      <c r="AK87" s="38">
        <v>0</v>
      </c>
      <c r="AL87" s="38">
        <f>SUM(AL89:AL90)</f>
        <v>0</v>
      </c>
      <c r="AM87" s="38">
        <f>SUM(AM89:AM90)</f>
        <v>0</v>
      </c>
      <c r="AN87" s="38">
        <v>0</v>
      </c>
      <c r="AO87" s="38">
        <f>SUM(AO89:AO90)</f>
        <v>0</v>
      </c>
      <c r="AP87" s="38">
        <f>SUM(AP89:AP90)</f>
        <v>0</v>
      </c>
      <c r="AQ87" s="38">
        <v>0</v>
      </c>
      <c r="AR87" s="35" t="s">
        <v>85</v>
      </c>
      <c r="AS87" s="43"/>
      <c r="AT87" s="53"/>
      <c r="AU87" s="53"/>
      <c r="AV87" s="53"/>
    </row>
    <row r="88" ht="13.75" hidden="1" customHeight="1">
      <c r="A88" s="123"/>
      <c r="B88" s="45"/>
      <c r="C88" s="47"/>
      <c r="D88" s="37" t="s">
        <v>42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97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4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45"/>
      <c r="AS88" s="47"/>
      <c r="AT88" s="53"/>
      <c r="AU88" s="53"/>
      <c r="AV88" s="53"/>
    </row>
    <row r="89" ht="13.75" hidden="1" customHeight="1">
      <c r="A89" s="123"/>
      <c r="B89" s="45"/>
      <c r="C89" s="47"/>
      <c r="D89" s="48" t="s">
        <v>43</v>
      </c>
      <c r="E89" s="38">
        <f t="shared" ref="E89:E92" si="104">H89+K89+N89+Q89+T89+W89+Z89+AC89+AF89+AI89+AL89+AO89</f>
        <v>0</v>
      </c>
      <c r="F89" s="38">
        <f t="shared" ref="F89:F90" si="105">I89+L89+O89+R89+U89+X89+AA89+AD89+AG89+AJ89+AM89+AP89</f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97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71">
        <v>0</v>
      </c>
      <c r="AD89" s="71">
        <v>0</v>
      </c>
      <c r="AE89" s="38">
        <v>0</v>
      </c>
      <c r="AF89" s="71">
        <v>0</v>
      </c>
      <c r="AG89" s="71">
        <v>0</v>
      </c>
      <c r="AH89" s="38">
        <v>0</v>
      </c>
      <c r="AI89" s="4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45"/>
      <c r="AS89" s="47"/>
      <c r="AT89" s="53"/>
      <c r="AU89" s="53"/>
      <c r="AV89" s="53"/>
    </row>
    <row r="90" ht="13.75" hidden="1" customHeight="1">
      <c r="A90" s="123"/>
      <c r="B90" s="45"/>
      <c r="C90" s="47"/>
      <c r="D90" s="48" t="s">
        <v>44</v>
      </c>
      <c r="E90" s="38">
        <f t="shared" si="104"/>
        <v>0</v>
      </c>
      <c r="F90" s="38">
        <f t="shared" si="105"/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97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71">
        <v>0</v>
      </c>
      <c r="AD90" s="71">
        <v>0</v>
      </c>
      <c r="AE90" s="38">
        <v>0</v>
      </c>
      <c r="AF90" s="71">
        <v>0</v>
      </c>
      <c r="AG90" s="71">
        <v>0</v>
      </c>
      <c r="AH90" s="38">
        <v>0</v>
      </c>
      <c r="AI90" s="4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55"/>
      <c r="AS90" s="58"/>
      <c r="AT90" s="53"/>
      <c r="AU90" s="53"/>
      <c r="AV90" s="53"/>
    </row>
    <row r="91" ht="13.75" hidden="1" customHeight="1">
      <c r="A91" s="61"/>
      <c r="B91" s="58"/>
      <c r="C91" s="58"/>
      <c r="D91" s="127" t="s">
        <v>45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97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4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  <c r="AQ91" s="38">
        <v>0</v>
      </c>
      <c r="AR91" s="58"/>
      <c r="AS91" s="58"/>
      <c r="AT91" s="53"/>
      <c r="AU91" s="53"/>
      <c r="AV91" s="53"/>
    </row>
    <row r="92" ht="17.5" customHeight="1">
      <c r="A92" s="128" t="s">
        <v>86</v>
      </c>
      <c r="B92" s="129"/>
      <c r="C92" s="129"/>
      <c r="D92" s="87" t="s">
        <v>87</v>
      </c>
      <c r="E92" s="102">
        <f t="shared" si="104"/>
        <v>151641.56</v>
      </c>
      <c r="F92" s="38">
        <f t="shared" ref="F92:F94" si="106">SUM(F50+F16)</f>
        <v>151055.58600000001</v>
      </c>
      <c r="G92" s="38">
        <f t="shared" si="92"/>
        <v>99.613579549036572</v>
      </c>
      <c r="H92" s="48">
        <f>H82+H50+H16</f>
        <v>0</v>
      </c>
      <c r="I92" s="38">
        <f t="shared" ref="I92:I94" si="107">SUM(I50+I16)</f>
        <v>0</v>
      </c>
      <c r="J92" s="38">
        <v>0</v>
      </c>
      <c r="K92" s="48">
        <f>K82+K50+K16</f>
        <v>257.22000000000003</v>
      </c>
      <c r="L92" s="38">
        <f t="shared" ref="L92:L94" si="108">SUM(L50+L16)</f>
        <v>257.19999999999999</v>
      </c>
      <c r="M92" s="38">
        <f>SUM(L92/K92*100)</f>
        <v>99.992224554855753</v>
      </c>
      <c r="N92" s="48">
        <f>N82+N50+N16</f>
        <v>339.80000000000001</v>
      </c>
      <c r="O92" s="38">
        <f t="shared" ref="O92:O94" si="109">SUM(O50+O16)</f>
        <v>339.80000000000001</v>
      </c>
      <c r="P92" s="38">
        <f>SUM(O92/N92*100)</f>
        <v>100</v>
      </c>
      <c r="Q92" s="48">
        <f>Q82+Q50+Q16</f>
        <v>290.5</v>
      </c>
      <c r="R92" s="38">
        <f t="shared" ref="R92:R94" si="110">SUM(R50+R16)</f>
        <v>290.5</v>
      </c>
      <c r="S92" s="38">
        <f>SUM(R92/Q92*100)</f>
        <v>100</v>
      </c>
      <c r="T92" s="48">
        <f>T82+T50+T16</f>
        <v>128.09999999999999</v>
      </c>
      <c r="U92" s="38">
        <f t="shared" ref="U92:U94" si="111">SUM(U50+U16)</f>
        <v>128.09999999999999</v>
      </c>
      <c r="V92" s="97">
        <f>SUM(U92/T92*100)</f>
        <v>100</v>
      </c>
      <c r="W92" s="38">
        <f>W82+W50+W16</f>
        <v>17555.099999999999</v>
      </c>
      <c r="X92" s="38">
        <f t="shared" ref="X92:X94" si="112">SUM(X50+X16)</f>
        <v>16713.700000000001</v>
      </c>
      <c r="Y92" s="38">
        <f>SUM(X92/W92*100)</f>
        <v>95.20709081691362</v>
      </c>
      <c r="Z92" s="38">
        <f>Z82+Z50+Z16</f>
        <v>14591.200000000001</v>
      </c>
      <c r="AA92" s="38">
        <f t="shared" ref="AA92:AA94" si="113">SUM(AA50+AA16)</f>
        <v>6507.5</v>
      </c>
      <c r="AB92" s="38">
        <f>SUM(AA92/Z92*100)</f>
        <v>44.598799276276111</v>
      </c>
      <c r="AC92" s="38">
        <f>AC82+AC50+AC16</f>
        <v>4831.1000000000004</v>
      </c>
      <c r="AD92" s="38">
        <f t="shared" ref="AD92:AD94" si="114">SUM(AD50+AD16)</f>
        <v>13292.1</v>
      </c>
      <c r="AE92" s="38">
        <f>SUM(AD92/AC92*100)</f>
        <v>275.13609736912917</v>
      </c>
      <c r="AF92" s="38">
        <f>AF82+AF50+AF16</f>
        <v>36255.139999999999</v>
      </c>
      <c r="AG92" s="38">
        <f t="shared" ref="AG92:AG94" si="115">SUM(AG50+AG16)</f>
        <v>12401.285999999998</v>
      </c>
      <c r="AH92" s="38">
        <f>SUM(AG92/AF92*100)</f>
        <v>34.205594020599555</v>
      </c>
      <c r="AI92" s="48">
        <f>AI82+AI50+AI16</f>
        <v>49194.899999999994</v>
      </c>
      <c r="AJ92" s="38">
        <f t="shared" ref="AJ92:AJ94" si="116">SUM(AJ50+AJ16)</f>
        <v>74789.799999999988</v>
      </c>
      <c r="AK92" s="38">
        <f>SUM(AJ92/AI92*100)</f>
        <v>152.02754757098805</v>
      </c>
      <c r="AL92" s="48">
        <f>AL82+AL50+AL16</f>
        <v>26813.5</v>
      </c>
      <c r="AM92" s="38">
        <f t="shared" ref="AM92:AM94" si="117">SUM(AM50+AM16)</f>
        <v>24403.299999999999</v>
      </c>
      <c r="AN92" s="38">
        <f>SUM(AM92/AL92*100)</f>
        <v>91.011244335875588</v>
      </c>
      <c r="AO92" s="48">
        <f>AO82+AO50+AO16</f>
        <v>1385</v>
      </c>
      <c r="AP92" s="38">
        <f t="shared" ref="AP92:AP94" si="118">SUM(AP50+AP16)</f>
        <v>1932.3000000000002</v>
      </c>
      <c r="AQ92" s="38">
        <f>SUM(AP92/AO92*100)</f>
        <v>139.51624548736464</v>
      </c>
      <c r="AR92" s="43"/>
      <c r="AS92" s="43"/>
      <c r="AT92" s="53"/>
      <c r="AU92" s="53"/>
      <c r="AV92" s="53"/>
    </row>
    <row r="93" ht="15.800000000000001" customHeight="1">
      <c r="A93" s="130"/>
      <c r="B93" s="131"/>
      <c r="C93" s="131"/>
      <c r="D93" s="87" t="s">
        <v>42</v>
      </c>
      <c r="E93" s="48">
        <f t="shared" ref="E93:E94" si="119">SUM(E51+E17)</f>
        <v>0</v>
      </c>
      <c r="F93" s="38">
        <f t="shared" si="106"/>
        <v>0</v>
      </c>
      <c r="G93" s="38">
        <v>0</v>
      </c>
      <c r="H93" s="48">
        <f t="shared" ref="H93:H94" si="120">SUM(H51+H17)</f>
        <v>0</v>
      </c>
      <c r="I93" s="38">
        <f t="shared" si="107"/>
        <v>0</v>
      </c>
      <c r="J93" s="38">
        <v>0</v>
      </c>
      <c r="K93" s="48">
        <f t="shared" ref="K93:K94" si="121">SUM(K51+K17)</f>
        <v>0</v>
      </c>
      <c r="L93" s="38">
        <f t="shared" si="108"/>
        <v>0</v>
      </c>
      <c r="M93" s="38">
        <v>0</v>
      </c>
      <c r="N93" s="48">
        <f t="shared" ref="N93:N94" si="122">SUM(N51+N17)</f>
        <v>0</v>
      </c>
      <c r="O93" s="38">
        <f t="shared" si="109"/>
        <v>0</v>
      </c>
      <c r="P93" s="38">
        <v>0</v>
      </c>
      <c r="Q93" s="48">
        <f t="shared" ref="Q93:Q94" si="123">SUM(Q51+Q17)</f>
        <v>0</v>
      </c>
      <c r="R93" s="38">
        <f t="shared" si="110"/>
        <v>0</v>
      </c>
      <c r="S93" s="38">
        <v>0</v>
      </c>
      <c r="T93" s="48">
        <f t="shared" ref="T93:T94" si="124">SUM(T51+T17)</f>
        <v>0</v>
      </c>
      <c r="U93" s="38">
        <f t="shared" si="111"/>
        <v>0</v>
      </c>
      <c r="V93" s="38">
        <v>0</v>
      </c>
      <c r="W93" s="48">
        <f t="shared" ref="W93:W94" si="125">SUM(W51+W17)</f>
        <v>0</v>
      </c>
      <c r="X93" s="38">
        <f t="shared" si="112"/>
        <v>0</v>
      </c>
      <c r="Y93" s="38">
        <v>0</v>
      </c>
      <c r="Z93" s="48">
        <f t="shared" ref="Z93:Z94" si="126">SUM(Z51+Z17)</f>
        <v>0</v>
      </c>
      <c r="AA93" s="38">
        <f t="shared" si="113"/>
        <v>0</v>
      </c>
      <c r="AB93" s="38">
        <v>0</v>
      </c>
      <c r="AC93" s="48">
        <f t="shared" ref="AC93:AC94" si="127">SUM(AC51+AC17)</f>
        <v>0</v>
      </c>
      <c r="AD93" s="38">
        <f t="shared" si="114"/>
        <v>0</v>
      </c>
      <c r="AE93" s="38">
        <v>0</v>
      </c>
      <c r="AF93" s="48">
        <f t="shared" ref="AF93:AF94" si="128">SUM(AF51+AF17)</f>
        <v>0</v>
      </c>
      <c r="AG93" s="38">
        <f t="shared" si="115"/>
        <v>0</v>
      </c>
      <c r="AH93" s="38">
        <v>0</v>
      </c>
      <c r="AI93" s="48">
        <f t="shared" ref="AI93:AI94" si="129">SUM(AI51+AI17)</f>
        <v>0</v>
      </c>
      <c r="AJ93" s="38">
        <f t="shared" si="116"/>
        <v>0</v>
      </c>
      <c r="AK93" s="38">
        <v>0</v>
      </c>
      <c r="AL93" s="48">
        <f t="shared" ref="AL93:AL94" si="130">SUM(AL51+AL17)</f>
        <v>0</v>
      </c>
      <c r="AM93" s="38">
        <f t="shared" si="117"/>
        <v>0</v>
      </c>
      <c r="AN93" s="38">
        <v>0</v>
      </c>
      <c r="AO93" s="48">
        <f t="shared" ref="AO93:AO94" si="131">SUM(AO51+AO17)</f>
        <v>0</v>
      </c>
      <c r="AP93" s="38">
        <f t="shared" si="118"/>
        <v>0</v>
      </c>
      <c r="AQ93" s="38">
        <v>0</v>
      </c>
      <c r="AR93" s="47"/>
      <c r="AS93" s="47"/>
      <c r="AT93" s="53"/>
      <c r="AU93" s="53"/>
      <c r="AV93" s="53"/>
    </row>
    <row r="94" ht="15.800000000000001" customHeight="1">
      <c r="A94" s="130"/>
      <c r="B94" s="131"/>
      <c r="C94" s="131"/>
      <c r="D94" s="38" t="s">
        <v>43</v>
      </c>
      <c r="E94" s="48">
        <f t="shared" si="119"/>
        <v>26647.899999999998</v>
      </c>
      <c r="F94" s="38">
        <f t="shared" si="106"/>
        <v>26645.400000000001</v>
      </c>
      <c r="G94" s="38">
        <f t="shared" si="92"/>
        <v>99.990618397697389</v>
      </c>
      <c r="H94" s="48">
        <f t="shared" si="120"/>
        <v>0</v>
      </c>
      <c r="I94" s="38">
        <f t="shared" si="107"/>
        <v>0</v>
      </c>
      <c r="J94" s="38">
        <v>0</v>
      </c>
      <c r="K94" s="48">
        <f t="shared" si="121"/>
        <v>0</v>
      </c>
      <c r="L94" s="38">
        <f t="shared" si="108"/>
        <v>0</v>
      </c>
      <c r="M94" s="38">
        <v>0</v>
      </c>
      <c r="N94" s="48">
        <f t="shared" si="122"/>
        <v>0</v>
      </c>
      <c r="O94" s="38">
        <f t="shared" si="109"/>
        <v>0</v>
      </c>
      <c r="P94" s="38">
        <v>0</v>
      </c>
      <c r="Q94" s="48">
        <f t="shared" si="123"/>
        <v>0</v>
      </c>
      <c r="R94" s="38">
        <f t="shared" si="110"/>
        <v>0</v>
      </c>
      <c r="S94" s="38">
        <v>0</v>
      </c>
      <c r="T94" s="48">
        <f t="shared" si="124"/>
        <v>0</v>
      </c>
      <c r="U94" s="38">
        <f t="shared" si="111"/>
        <v>0</v>
      </c>
      <c r="V94" s="38">
        <v>0</v>
      </c>
      <c r="W94" s="48">
        <f t="shared" si="125"/>
        <v>0</v>
      </c>
      <c r="X94" s="38">
        <f t="shared" si="112"/>
        <v>0</v>
      </c>
      <c r="Y94" s="38">
        <v>0</v>
      </c>
      <c r="Z94" s="48">
        <f t="shared" si="126"/>
        <v>5856.3000000000002</v>
      </c>
      <c r="AA94" s="38">
        <f t="shared" si="113"/>
        <v>5633.6999999999998</v>
      </c>
      <c r="AB94" s="51">
        <f t="shared" ref="AB94:AB96" si="132">SUM(AA94/Z94*100)</f>
        <v>96.198965216945837</v>
      </c>
      <c r="AC94" s="48">
        <f t="shared" si="127"/>
        <v>0</v>
      </c>
      <c r="AD94" s="38">
        <f t="shared" si="114"/>
        <v>0</v>
      </c>
      <c r="AE94" s="38">
        <v>0</v>
      </c>
      <c r="AF94" s="48">
        <f t="shared" si="128"/>
        <v>0</v>
      </c>
      <c r="AG94" s="38">
        <f t="shared" si="115"/>
        <v>0</v>
      </c>
      <c r="AH94" s="38">
        <v>0</v>
      </c>
      <c r="AI94" s="48">
        <f t="shared" si="129"/>
        <v>20791.599999999999</v>
      </c>
      <c r="AJ94" s="38">
        <f t="shared" si="116"/>
        <v>21011.700000000001</v>
      </c>
      <c r="AK94" s="38">
        <f t="shared" ref="AK94:AK95" si="133">SUM(AJ94/AI94*100)</f>
        <v>101.05860058869929</v>
      </c>
      <c r="AL94" s="48">
        <f t="shared" si="130"/>
        <v>0</v>
      </c>
      <c r="AM94" s="38">
        <f t="shared" si="117"/>
        <v>0</v>
      </c>
      <c r="AN94" s="38">
        <v>0</v>
      </c>
      <c r="AO94" s="48">
        <f t="shared" si="131"/>
        <v>0</v>
      </c>
      <c r="AP94" s="38">
        <f t="shared" si="118"/>
        <v>0</v>
      </c>
      <c r="AQ94" s="38">
        <v>0</v>
      </c>
      <c r="AR94" s="47"/>
      <c r="AS94" s="47"/>
      <c r="AT94" s="53"/>
      <c r="AU94" s="53"/>
      <c r="AV94" s="53"/>
    </row>
    <row r="95" s="92" customFormat="1" ht="13.949999999999999" customHeight="1">
      <c r="A95" s="130"/>
      <c r="B95" s="131"/>
      <c r="C95" s="131"/>
      <c r="D95" s="51" t="s">
        <v>44</v>
      </c>
      <c r="E95" s="132">
        <f>H95+K95+N95+Q95+T95+W95+Z95+AC95+AF95+AI95+AL95+AO95</f>
        <v>124993.65999999999</v>
      </c>
      <c r="F95" s="50">
        <f>F85+F53+F19</f>
        <v>124410.226</v>
      </c>
      <c r="G95" s="51">
        <f t="shared" si="92"/>
        <v>99.53322912538124</v>
      </c>
      <c r="H95" s="50">
        <f>H85+H53+H19</f>
        <v>0</v>
      </c>
      <c r="I95" s="51">
        <f>I85+I53+I19</f>
        <v>0</v>
      </c>
      <c r="J95" s="51">
        <v>0</v>
      </c>
      <c r="K95" s="50">
        <f>K85+K53+K19</f>
        <v>257.22000000000003</v>
      </c>
      <c r="L95" s="51">
        <f>L85+L53+L19</f>
        <v>257.19999999999999</v>
      </c>
      <c r="M95" s="51">
        <f>SUM(L95/K95*100)</f>
        <v>99.992224554855753</v>
      </c>
      <c r="N95" s="50">
        <f>N85+N53+N19</f>
        <v>339.80000000000001</v>
      </c>
      <c r="O95" s="51">
        <f>O85+O53+O19</f>
        <v>339.80000000000001</v>
      </c>
      <c r="P95" s="51">
        <f>SUM(O95/N95*100)</f>
        <v>100</v>
      </c>
      <c r="Q95" s="50">
        <f>Q85+Q53+Q19</f>
        <v>290.5</v>
      </c>
      <c r="R95" s="51">
        <f>R85+R53+R19</f>
        <v>290.5</v>
      </c>
      <c r="S95" s="51">
        <f>SUM(R95/Q95*100)</f>
        <v>100</v>
      </c>
      <c r="T95" s="50">
        <f>T85+T53+T19</f>
        <v>128.09999999999999</v>
      </c>
      <c r="U95" s="51">
        <f>U85+U53+U19</f>
        <v>128.09999999999999</v>
      </c>
      <c r="V95" s="51">
        <f>SUM(U95/T95*100)</f>
        <v>100</v>
      </c>
      <c r="W95" s="50">
        <f>W85+W53+W19</f>
        <v>17555.099999999999</v>
      </c>
      <c r="X95" s="51">
        <f>X85+X53+X19</f>
        <v>16713.700000000001</v>
      </c>
      <c r="Y95" s="51">
        <f>SUM(X95/W95*100)</f>
        <v>95.20709081691362</v>
      </c>
      <c r="Z95" s="50">
        <f>Z85+Z53+Z19</f>
        <v>8734.8999999999996</v>
      </c>
      <c r="AA95" s="51">
        <f>AA85+AA53+AA19</f>
        <v>873.79999999999995</v>
      </c>
      <c r="AB95" s="51">
        <f t="shared" si="132"/>
        <v>10.003548981671226</v>
      </c>
      <c r="AC95" s="50">
        <f>AC85+AC53+AC19</f>
        <v>4831.1000000000004</v>
      </c>
      <c r="AD95" s="51">
        <f>AD85+AD53+AD19</f>
        <v>13292.1</v>
      </c>
      <c r="AE95" s="51">
        <f>SUM(AD95/AC95*100)</f>
        <v>275.13609736912917</v>
      </c>
      <c r="AF95" s="50">
        <f>AF85+AF53+AF19</f>
        <v>36255.139999999999</v>
      </c>
      <c r="AG95" s="51">
        <f>AG85+AG53+AG19</f>
        <v>12401.285999999998</v>
      </c>
      <c r="AH95" s="51">
        <f t="shared" ref="AH95:AH96" si="134">SUM(AG95/AF95*100)</f>
        <v>34.205594020599555</v>
      </c>
      <c r="AI95" s="50">
        <f>AI85+AI53+AI19</f>
        <v>28403.299999999999</v>
      </c>
      <c r="AJ95" s="51">
        <f>AJ85+AJ53+AJ19</f>
        <v>53778.099999999999</v>
      </c>
      <c r="AK95" s="51">
        <f t="shared" si="133"/>
        <v>189.33750655733667</v>
      </c>
      <c r="AL95" s="50">
        <f>AL85+AL53+AL19</f>
        <v>26813.5</v>
      </c>
      <c r="AM95" s="51">
        <f>AM85+AM53+AM19</f>
        <v>24403.299999999999</v>
      </c>
      <c r="AN95" s="51">
        <f>SUM(AM95/AL95*100)</f>
        <v>91.011244335875588</v>
      </c>
      <c r="AO95" s="50">
        <f>AO85+AO53+AO19</f>
        <v>1385</v>
      </c>
      <c r="AP95" s="51">
        <f>AP85+AP53+AP19</f>
        <v>1932.3000000000002</v>
      </c>
      <c r="AQ95" s="51">
        <f>SUM(AP95/AO95*100)</f>
        <v>139.51624548736464</v>
      </c>
      <c r="AR95" s="47"/>
      <c r="AS95" s="47"/>
      <c r="AT95" s="53"/>
      <c r="AU95" s="53"/>
      <c r="AV95" s="53"/>
    </row>
    <row r="96" ht="33.450000000000003" customHeight="1">
      <c r="A96" s="133"/>
      <c r="B96" s="134"/>
      <c r="C96" s="134"/>
      <c r="D96" s="38" t="s">
        <v>46</v>
      </c>
      <c r="E96" s="48">
        <f>H96+K96+N96+Q96+T96+W96+Z96+AC96+AF96+AI96+AL96+AO96+0.1</f>
        <v>18936.399999999998</v>
      </c>
      <c r="F96" s="38">
        <f>I96+L96+O96+R96+U96+X96+AA96+AD96+AG96+AJ96+AM96+AP96</f>
        <v>12456.200000000001</v>
      </c>
      <c r="G96" s="38">
        <f t="shared" si="92"/>
        <v>65.779134365560523</v>
      </c>
      <c r="H96" s="48">
        <f>H21+H55</f>
        <v>0</v>
      </c>
      <c r="I96" s="48">
        <f>I21+I55</f>
        <v>0</v>
      </c>
      <c r="J96" s="48">
        <v>0</v>
      </c>
      <c r="K96" s="48">
        <f>K21+K55</f>
        <v>0</v>
      </c>
      <c r="L96" s="48">
        <f>L21+L55</f>
        <v>0</v>
      </c>
      <c r="M96" s="38">
        <v>0</v>
      </c>
      <c r="N96" s="48">
        <v>0</v>
      </c>
      <c r="O96" s="48">
        <f>O21+O55</f>
        <v>0</v>
      </c>
      <c r="P96" s="38">
        <v>0</v>
      </c>
      <c r="Q96" s="48">
        <f>Q21+Q55</f>
        <v>0</v>
      </c>
      <c r="R96" s="48">
        <f>R21+R55</f>
        <v>0</v>
      </c>
      <c r="S96" s="48">
        <f>S21+S55</f>
        <v>0</v>
      </c>
      <c r="T96" s="48">
        <f>T21+T55</f>
        <v>0</v>
      </c>
      <c r="U96" s="48">
        <f>U21+U55</f>
        <v>0</v>
      </c>
      <c r="V96" s="48">
        <f>V21+V55</f>
        <v>100</v>
      </c>
      <c r="W96" s="48">
        <f>W21+W55</f>
        <v>6480.1000000000004</v>
      </c>
      <c r="X96" s="48">
        <f>X21+X55</f>
        <v>0</v>
      </c>
      <c r="Y96" s="48">
        <f>Y21+Y55</f>
        <v>0</v>
      </c>
      <c r="Z96" s="48">
        <f>Z21+Z55</f>
        <v>6599.8999999999996</v>
      </c>
      <c r="AA96" s="48">
        <f>AA21+AA55</f>
        <v>6377.3000000000002</v>
      </c>
      <c r="AB96" s="38">
        <f t="shared" si="132"/>
        <v>96.627221624570083</v>
      </c>
      <c r="AC96" s="48">
        <f>AC21+AC55</f>
        <v>0</v>
      </c>
      <c r="AD96" s="48">
        <f>AD21+AD55</f>
        <v>0</v>
      </c>
      <c r="AE96" s="48">
        <f>AE21+AE55</f>
        <v>0</v>
      </c>
      <c r="AF96" s="48">
        <f>AF21+AF55</f>
        <v>5856.3000000000002</v>
      </c>
      <c r="AG96" s="48">
        <f>AG21+AG55</f>
        <v>6078.8999999999996</v>
      </c>
      <c r="AH96" s="38">
        <f t="shared" si="134"/>
        <v>103.80103478305413</v>
      </c>
      <c r="AI96" s="48">
        <f>AI21+AI55</f>
        <v>0</v>
      </c>
      <c r="AJ96" s="48">
        <f>AJ21+AJ55</f>
        <v>0</v>
      </c>
      <c r="AK96" s="48">
        <f>AK21+AK55</f>
        <v>0</v>
      </c>
      <c r="AL96" s="48">
        <f>AL21+AL55</f>
        <v>0</v>
      </c>
      <c r="AM96" s="48">
        <f>AM21+AM55</f>
        <v>0</v>
      </c>
      <c r="AN96" s="48">
        <f>AN21+AN55</f>
        <v>0</v>
      </c>
      <c r="AO96" s="48">
        <f>AO21+AO55</f>
        <v>0</v>
      </c>
      <c r="AP96" s="38">
        <f>SUM(AP55+AP21)</f>
        <v>0</v>
      </c>
      <c r="AQ96" s="38">
        <v>0</v>
      </c>
      <c r="AR96" s="135"/>
      <c r="AS96" s="135"/>
      <c r="AT96" s="53"/>
      <c r="AU96" s="53"/>
      <c r="AV96" s="53"/>
    </row>
    <row r="97" ht="13.949999999999999" customHeight="1">
      <c r="A97" s="136" t="s">
        <v>88</v>
      </c>
      <c r="B97" s="32" t="s">
        <v>89</v>
      </c>
      <c r="C97" s="32"/>
      <c r="D97" s="119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53"/>
      <c r="AU97" s="53"/>
      <c r="AV97" s="53"/>
    </row>
    <row r="98" s="1" customFormat="1" ht="14.300000000000001" customHeight="1">
      <c r="A98" s="59" t="s">
        <v>90</v>
      </c>
      <c r="B98" s="35" t="s">
        <v>91</v>
      </c>
      <c r="C98" s="43" t="s">
        <v>83</v>
      </c>
      <c r="D98" s="87" t="s">
        <v>40</v>
      </c>
      <c r="E98" s="38">
        <f>SUM(E100:E101)</f>
        <v>8447.6000000000004</v>
      </c>
      <c r="F98" s="38">
        <f>SUM(F100:F101)</f>
        <v>8447.5799999999999</v>
      </c>
      <c r="G98" s="38">
        <f t="shared" si="92"/>
        <v>99.999763246365831</v>
      </c>
      <c r="H98" s="38">
        <f>SUM(H100:H101)</f>
        <v>636.70000000000005</v>
      </c>
      <c r="I98" s="38">
        <f>SUM(I100:I101)</f>
        <v>636.70000000000005</v>
      </c>
      <c r="J98" s="38">
        <f>SUM(I98/H98*100)</f>
        <v>100</v>
      </c>
      <c r="K98" s="38">
        <f>SUM(K100:K101)</f>
        <v>505</v>
      </c>
      <c r="L98" s="38">
        <f>SUM(L100:L101)</f>
        <v>505</v>
      </c>
      <c r="M98" s="38">
        <f>SUM(L98/K98*100)</f>
        <v>100</v>
      </c>
      <c r="N98" s="38">
        <f>SUM(N100:N101)</f>
        <v>505</v>
      </c>
      <c r="O98" s="38">
        <f>SUM(O100:O101)</f>
        <v>505</v>
      </c>
      <c r="P98" s="38">
        <f>SUM(O98/N98*100)</f>
        <v>100</v>
      </c>
      <c r="Q98" s="38">
        <f>SUM(Q100:Q101)</f>
        <v>688.14999999999998</v>
      </c>
      <c r="R98" s="38">
        <f>SUM(R100:R101)</f>
        <v>688.20000000000005</v>
      </c>
      <c r="S98" s="38">
        <f>SUM(R98/Q98*100)</f>
        <v>100.00726585773452</v>
      </c>
      <c r="T98" s="38">
        <f>SUM(T100:T101)</f>
        <v>688.14999999999998</v>
      </c>
      <c r="U98" s="38">
        <f>SUM(U100:U101)</f>
        <v>688.10000000000002</v>
      </c>
      <c r="V98" s="38">
        <f>SUM(U98/T98*100)</f>
        <v>99.992734142265505</v>
      </c>
      <c r="W98" s="38">
        <f>SUM(W100:W101)</f>
        <v>864.91999999999996</v>
      </c>
      <c r="X98" s="38">
        <f>SUM(X100:X101)</f>
        <v>864.89999999999998</v>
      </c>
      <c r="Y98" s="38">
        <f>SUM(X98/W98*100)</f>
        <v>99.997687647412477</v>
      </c>
      <c r="Z98" s="38">
        <f>SUM(Z100:Z101)</f>
        <v>864.91999999999996</v>
      </c>
      <c r="AA98" s="38">
        <f>SUM(AA100:AA101)</f>
        <v>864.91999999999996</v>
      </c>
      <c r="AB98" s="38">
        <f>AA98/Z98*100</f>
        <v>100</v>
      </c>
      <c r="AC98" s="38">
        <f>SUM(AC100:AC101)</f>
        <v>864.91999999999996</v>
      </c>
      <c r="AD98" s="38">
        <f>SUM(AD100:AD101)</f>
        <v>864.91999999999996</v>
      </c>
      <c r="AE98" s="38">
        <f>AD98/AC98*100</f>
        <v>100</v>
      </c>
      <c r="AF98" s="38">
        <f>SUM(AF100:AF101)</f>
        <v>864.91999999999996</v>
      </c>
      <c r="AG98" s="38">
        <f>SUM(AG100:AG101)</f>
        <v>864.91999999999996</v>
      </c>
      <c r="AH98" s="38">
        <f>AG98/AF98*100</f>
        <v>100</v>
      </c>
      <c r="AI98" s="38">
        <f>SUM(AI100:AI101)</f>
        <v>864.91999999999996</v>
      </c>
      <c r="AJ98" s="38">
        <f>SUM(AJ100:AJ101)</f>
        <v>864.91999999999996</v>
      </c>
      <c r="AK98" s="38">
        <f>AJ98/AI98*100</f>
        <v>100</v>
      </c>
      <c r="AL98" s="38">
        <f>SUM(AL100:AL101)</f>
        <v>550</v>
      </c>
      <c r="AM98" s="38">
        <f>SUM(AM100:AM101)</f>
        <v>550</v>
      </c>
      <c r="AN98" s="38">
        <f>AM98/AL98*100</f>
        <v>100</v>
      </c>
      <c r="AO98" s="38">
        <f>SUM(AO100:AO101)</f>
        <v>550</v>
      </c>
      <c r="AP98" s="38">
        <f>SUM(AP100:AP101)</f>
        <v>550</v>
      </c>
      <c r="AQ98" s="38">
        <f>AP98/AO98*100</f>
        <v>100</v>
      </c>
      <c r="AR98" s="35" t="s">
        <v>92</v>
      </c>
      <c r="AS98" s="43"/>
      <c r="AT98" s="53"/>
      <c r="AU98" s="53"/>
      <c r="AV98" s="53"/>
    </row>
    <row r="99" s="1" customFormat="1" ht="12.9" customHeight="1">
      <c r="A99" s="60"/>
      <c r="B99" s="45"/>
      <c r="C99" s="47"/>
      <c r="D99" s="37" t="s">
        <v>42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8">
        <v>0</v>
      </c>
      <c r="AP99" s="38">
        <v>0</v>
      </c>
      <c r="AQ99" s="38">
        <v>0</v>
      </c>
      <c r="AR99" s="45"/>
      <c r="AS99" s="47"/>
      <c r="AT99" s="53"/>
      <c r="AU99" s="53"/>
      <c r="AV99" s="53"/>
    </row>
    <row r="100" s="1" customFormat="1" ht="15.65" customHeight="1">
      <c r="A100" s="60"/>
      <c r="B100" s="45"/>
      <c r="C100" s="47"/>
      <c r="D100" s="38" t="s">
        <v>43</v>
      </c>
      <c r="E100" s="38">
        <f t="shared" ref="E100:E101" si="135">H100+K100+N100+Q100+T100+W100+Z100+AC100+AF100+AI100+AL100+AO100</f>
        <v>0</v>
      </c>
      <c r="F100" s="38">
        <f t="shared" ref="F100:F101" si="136">I100+L100+O100+R100+U100+X100+AA100+AD100+AG100+AJ100+AM100+AP100</f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45"/>
      <c r="AS100" s="47"/>
      <c r="AT100" s="53"/>
      <c r="AU100" s="53"/>
      <c r="AV100" s="53"/>
    </row>
    <row r="101" s="92" customFormat="1" ht="17.699999999999999" customHeight="1">
      <c r="A101" s="60"/>
      <c r="B101" s="45"/>
      <c r="C101" s="47"/>
      <c r="D101" s="51" t="s">
        <v>44</v>
      </c>
      <c r="E101" s="51">
        <f t="shared" si="135"/>
        <v>8447.6000000000004</v>
      </c>
      <c r="F101" s="51">
        <f t="shared" si="136"/>
        <v>8447.5799999999999</v>
      </c>
      <c r="G101" s="51">
        <f>SUM(F101/E101*100)</f>
        <v>99.999763246365831</v>
      </c>
      <c r="H101" s="137">
        <v>636.70000000000005</v>
      </c>
      <c r="I101" s="51">
        <v>636.70000000000005</v>
      </c>
      <c r="J101" s="51">
        <f>SUM(I101/H101*100)</f>
        <v>100</v>
      </c>
      <c r="K101" s="137">
        <v>505</v>
      </c>
      <c r="L101" s="51">
        <v>505</v>
      </c>
      <c r="M101" s="51">
        <f>SUM(L101/K101*100)</f>
        <v>100</v>
      </c>
      <c r="N101" s="137">
        <v>505</v>
      </c>
      <c r="O101" s="51">
        <v>505</v>
      </c>
      <c r="P101" s="51">
        <f>SUM(O101/N101*100)</f>
        <v>100</v>
      </c>
      <c r="Q101" s="137">
        <v>688.14999999999998</v>
      </c>
      <c r="R101" s="138">
        <v>688.20000000000005</v>
      </c>
      <c r="S101" s="51">
        <f>SUM(R101/Q101*100)</f>
        <v>100.00726585773452</v>
      </c>
      <c r="T101" s="137">
        <v>688.14999999999998</v>
      </c>
      <c r="U101" s="51">
        <v>688.10000000000002</v>
      </c>
      <c r="V101" s="51">
        <f>SUM(U101/T101*100)</f>
        <v>99.992734142265505</v>
      </c>
      <c r="W101" s="138">
        <v>864.91999999999996</v>
      </c>
      <c r="X101" s="51">
        <v>864.89999999999998</v>
      </c>
      <c r="Y101" s="51">
        <f>SUM(X101/W101*100)</f>
        <v>99.997687647412477</v>
      </c>
      <c r="Z101" s="138">
        <v>864.91999999999996</v>
      </c>
      <c r="AA101" s="138">
        <v>864.91999999999996</v>
      </c>
      <c r="AB101" s="51">
        <f>AA101/Z101*100</f>
        <v>100</v>
      </c>
      <c r="AC101" s="138">
        <v>864.91999999999996</v>
      </c>
      <c r="AD101" s="138">
        <v>864.91999999999996</v>
      </c>
      <c r="AE101" s="51">
        <f>AD101/AC101*100</f>
        <v>100</v>
      </c>
      <c r="AF101" s="138">
        <v>864.91999999999996</v>
      </c>
      <c r="AG101" s="138">
        <v>864.91999999999996</v>
      </c>
      <c r="AH101" s="51">
        <f>AG101/AF101*100</f>
        <v>100</v>
      </c>
      <c r="AI101" s="138">
        <v>864.91999999999996</v>
      </c>
      <c r="AJ101" s="138">
        <v>864.91999999999996</v>
      </c>
      <c r="AK101" s="139">
        <f>AJ101/AI101*100</f>
        <v>100</v>
      </c>
      <c r="AL101" s="137">
        <v>550</v>
      </c>
      <c r="AM101" s="138">
        <v>550</v>
      </c>
      <c r="AN101" s="139">
        <f>AM101/AL101*100</f>
        <v>100</v>
      </c>
      <c r="AO101" s="137">
        <v>550</v>
      </c>
      <c r="AP101" s="138">
        <v>550</v>
      </c>
      <c r="AQ101" s="139">
        <f>AP101/AO101*100</f>
        <v>100</v>
      </c>
      <c r="AR101" s="45"/>
      <c r="AS101" s="47"/>
      <c r="AT101" s="53"/>
      <c r="AU101" s="53"/>
      <c r="AV101" s="53"/>
    </row>
    <row r="102" s="1" customFormat="1" ht="12.9" customHeight="1">
      <c r="A102" s="60"/>
      <c r="B102" s="45"/>
      <c r="C102" s="47"/>
      <c r="D102" s="48" t="s">
        <v>45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0</v>
      </c>
      <c r="AO102" s="38">
        <v>0</v>
      </c>
      <c r="AP102" s="38">
        <v>0</v>
      </c>
      <c r="AQ102" s="38">
        <v>0</v>
      </c>
      <c r="AR102" s="55"/>
      <c r="AS102" s="47"/>
      <c r="AT102" s="53"/>
      <c r="AU102" s="53"/>
      <c r="AV102" s="53"/>
    </row>
    <row r="103" s="1" customFormat="1" ht="14.949999999999999" customHeight="1">
      <c r="A103" s="59" t="s">
        <v>93</v>
      </c>
      <c r="B103" s="35" t="s">
        <v>94</v>
      </c>
      <c r="C103" s="43" t="s">
        <v>83</v>
      </c>
      <c r="D103" s="87" t="s">
        <v>40</v>
      </c>
      <c r="E103" s="83">
        <f>SUM(E105:E106)</f>
        <v>11832.700000000001</v>
      </c>
      <c r="F103" s="83">
        <f>SUM(F105:F106)</f>
        <v>11127.056</v>
      </c>
      <c r="G103" s="38">
        <f>SUM(F103/E103*100)</f>
        <v>94.036492093943053</v>
      </c>
      <c r="H103" s="83">
        <f>SUM(H105:H106)</f>
        <v>424</v>
      </c>
      <c r="I103" s="83">
        <f>SUM(I105:I106)</f>
        <v>424</v>
      </c>
      <c r="J103" s="38">
        <f>SUM(I103/H103*100)</f>
        <v>100</v>
      </c>
      <c r="K103" s="38">
        <f>SUM(K105:K106)</f>
        <v>677.20000000000005</v>
      </c>
      <c r="L103" s="83">
        <f>SUM(L105:L106)</f>
        <v>654.89999999999998</v>
      </c>
      <c r="M103" s="38">
        <f>SUM(L103/K103*100)</f>
        <v>96.707028942705236</v>
      </c>
      <c r="N103" s="83">
        <f>SUM(N105:N106)</f>
        <v>346.89999999999998</v>
      </c>
      <c r="O103" s="38">
        <f>SUM(O105:O106)</f>
        <v>292.30000000000007</v>
      </c>
      <c r="P103" s="38">
        <f>SUM(O103/N103*100)</f>
        <v>84.260593831075255</v>
      </c>
      <c r="Q103" s="83">
        <f>SUM(Q105:Q106)</f>
        <v>782.20000000000005</v>
      </c>
      <c r="R103" s="83">
        <f>SUM(R105:R106)</f>
        <v>755.69999999999993</v>
      </c>
      <c r="S103" s="38">
        <f>SUM(R103/Q103*100)</f>
        <v>96.612119662490386</v>
      </c>
      <c r="T103" s="83">
        <f>SUM(T105:T106)</f>
        <v>585.20000000000005</v>
      </c>
      <c r="U103" s="83">
        <f>SUM(U105:U106)</f>
        <v>585.20000000000005</v>
      </c>
      <c r="V103" s="38">
        <f>SUM(U103/T103*100)</f>
        <v>100</v>
      </c>
      <c r="W103" s="83">
        <f>SUM(W105:W106)</f>
        <v>1461.8</v>
      </c>
      <c r="X103" s="83">
        <f>SUM(X105:X106)</f>
        <v>1438.5</v>
      </c>
      <c r="Y103" s="38">
        <f>SUM(X103/W103*100)</f>
        <v>98.406074702421677</v>
      </c>
      <c r="Z103" s="83">
        <f>SUM(Z105:Z106)</f>
        <v>2241.9000000000001</v>
      </c>
      <c r="AA103" s="83">
        <f>SUM(AA105:AA106)</f>
        <v>1377.7</v>
      </c>
      <c r="AB103" s="38">
        <f>AA103/Z103*100</f>
        <v>61.452339533431463</v>
      </c>
      <c r="AC103" s="83">
        <f>SUM(AC105:AC106)</f>
        <v>1479.2</v>
      </c>
      <c r="AD103" s="83">
        <f>SUM(AD105:AD106)</f>
        <v>1419.4000000000001</v>
      </c>
      <c r="AE103" s="38">
        <f>AD103/AC103*100</f>
        <v>95.957274202271506</v>
      </c>
      <c r="AF103" s="83">
        <f>SUM(AF105:AF106)</f>
        <v>1498.9000000000001</v>
      </c>
      <c r="AG103" s="83">
        <f>SUM(AG105:AG106)</f>
        <v>1440.9000000000001</v>
      </c>
      <c r="AH103" s="38">
        <f>AG103/AF103*100</f>
        <v>96.130495696844349</v>
      </c>
      <c r="AI103" s="83">
        <f>SUM(AI105:AI106)</f>
        <v>959.60000000000014</v>
      </c>
      <c r="AJ103" s="83">
        <f>SUM(AJ105:AJ106)</f>
        <v>1457.5170000000001</v>
      </c>
      <c r="AK103" s="38">
        <f>AJ103/AI103*100</f>
        <v>151.88797415589826</v>
      </c>
      <c r="AL103" s="83">
        <f>SUM(AL105:AL106)</f>
        <v>680.5</v>
      </c>
      <c r="AM103" s="83">
        <f>SUM(AM105:AM106)</f>
        <v>653.18200000000002</v>
      </c>
      <c r="AN103" s="38">
        <f>AM103/AL103*100</f>
        <v>95.985598824393819</v>
      </c>
      <c r="AO103" s="83">
        <f>SUM(AO105:AO106)</f>
        <v>695.29999999999995</v>
      </c>
      <c r="AP103" s="83">
        <f>SUM(AP105:AP106)</f>
        <v>627.75699999999995</v>
      </c>
      <c r="AQ103" s="38">
        <f>AP103/AO103*100</f>
        <v>90.285775924061554</v>
      </c>
      <c r="AR103" s="35" t="s">
        <v>95</v>
      </c>
      <c r="AS103" s="35" t="s">
        <v>96</v>
      </c>
      <c r="AT103" s="53"/>
      <c r="AU103" s="53"/>
      <c r="AV103" s="53"/>
    </row>
    <row r="104" s="1" customFormat="1" ht="14.300000000000001" customHeight="1">
      <c r="A104" s="60"/>
      <c r="B104" s="45"/>
      <c r="C104" s="47"/>
      <c r="D104" s="37" t="s">
        <v>42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45"/>
      <c r="AS104" s="45"/>
      <c r="AT104" s="53"/>
      <c r="AU104" s="53"/>
      <c r="AV104" s="53"/>
    </row>
    <row r="105" s="1" customFormat="1" ht="13.75" customHeight="1">
      <c r="A105" s="60"/>
      <c r="B105" s="45"/>
      <c r="C105" s="47"/>
      <c r="D105" s="38" t="s">
        <v>43</v>
      </c>
      <c r="E105" s="38">
        <f t="shared" ref="E105:E107" si="137">H105+K105+N105+Q105+T105+W105+Z105+AC105+AF105+AI105+AL105+AO105</f>
        <v>0</v>
      </c>
      <c r="F105" s="38">
        <f t="shared" ref="F105:F107" si="138">I105+L105+O105+R105+U105+X105+AA105+AD105+AG105+AJ105+AM105+AP105</f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45"/>
      <c r="AS105" s="45"/>
      <c r="AT105" s="53"/>
      <c r="AU105" s="53"/>
      <c r="AV105" s="53"/>
    </row>
    <row r="106" s="92" customFormat="1" ht="14.949999999999999" customHeight="1">
      <c r="A106" s="60"/>
      <c r="B106" s="45"/>
      <c r="C106" s="47"/>
      <c r="D106" s="51" t="s">
        <v>44</v>
      </c>
      <c r="E106" s="51">
        <f t="shared" si="137"/>
        <v>11832.700000000001</v>
      </c>
      <c r="F106" s="51">
        <f t="shared" si="138"/>
        <v>11127.056</v>
      </c>
      <c r="G106" s="51">
        <f t="shared" ref="G106:G147" si="139">SUM(F106/E106*100)</f>
        <v>94.036492093943053</v>
      </c>
      <c r="H106" s="138">
        <v>424</v>
      </c>
      <c r="I106" s="140">
        <v>424</v>
      </c>
      <c r="J106" s="51">
        <f>SUM(I106/H106*100)</f>
        <v>100</v>
      </c>
      <c r="K106" s="138">
        <v>677.20000000000005</v>
      </c>
      <c r="L106" s="140">
        <v>654.89999999999998</v>
      </c>
      <c r="M106" s="51">
        <v>74.599999999999994</v>
      </c>
      <c r="N106" s="138">
        <v>346.89999999999998</v>
      </c>
      <c r="O106" s="51">
        <f>677.2-384.9</f>
        <v>292.30000000000007</v>
      </c>
      <c r="P106" s="51">
        <v>145.59999999999999</v>
      </c>
      <c r="Q106" s="51">
        <f>582.2+200</f>
        <v>782.20000000000005</v>
      </c>
      <c r="R106" s="51">
        <f>794.8-39.1</f>
        <v>755.69999999999993</v>
      </c>
      <c r="S106" s="139">
        <f>SUM(R106/Q106*100)</f>
        <v>96.612119662490386</v>
      </c>
      <c r="T106" s="138">
        <f>242.6+342.6</f>
        <v>585.20000000000005</v>
      </c>
      <c r="U106" s="51">
        <v>585.20000000000005</v>
      </c>
      <c r="V106" s="51">
        <f>SUM(U106/T106*100)</f>
        <v>100</v>
      </c>
      <c r="W106" s="138">
        <f>1330.3+131.5</f>
        <v>1461.8</v>
      </c>
      <c r="X106" s="51">
        <v>1438.5</v>
      </c>
      <c r="Y106" s="51">
        <f>SUM(X106/W106*100)</f>
        <v>98.406074702421677</v>
      </c>
      <c r="Z106" s="138">
        <f>2636.3-394.4</f>
        <v>2241.9000000000001</v>
      </c>
      <c r="AA106" s="138">
        <v>1377.7</v>
      </c>
      <c r="AB106" s="51">
        <f>AA106/Z106*100</f>
        <v>61.452339533431463</v>
      </c>
      <c r="AC106" s="138">
        <v>1479.2</v>
      </c>
      <c r="AD106" s="138">
        <v>1419.4000000000001</v>
      </c>
      <c r="AE106" s="51">
        <f>AD106/AC106*100</f>
        <v>95.957274202271506</v>
      </c>
      <c r="AF106" s="138">
        <v>1498.9000000000001</v>
      </c>
      <c r="AG106" s="138">
        <v>1440.9000000000001</v>
      </c>
      <c r="AH106" s="51">
        <f>AG106/AF106*100</f>
        <v>96.130495696844349</v>
      </c>
      <c r="AI106" s="138">
        <f>1475.5-279.6-236.3</f>
        <v>959.60000000000014</v>
      </c>
      <c r="AJ106" s="138">
        <v>1457.5170000000001</v>
      </c>
      <c r="AK106" s="139">
        <f>AJ106/AI106*100</f>
        <v>151.88797415589826</v>
      </c>
      <c r="AL106" s="138">
        <v>680.5</v>
      </c>
      <c r="AM106" s="138">
        <v>653.18200000000002</v>
      </c>
      <c r="AN106" s="139">
        <f>AM106/AL106*100</f>
        <v>95.985598824393819</v>
      </c>
      <c r="AO106" s="138">
        <v>695.29999999999995</v>
      </c>
      <c r="AP106" s="138">
        <v>627.75699999999995</v>
      </c>
      <c r="AQ106" s="139">
        <f>AP106/AO106*100</f>
        <v>90.285775924061554</v>
      </c>
      <c r="AR106" s="45"/>
      <c r="AS106" s="45"/>
      <c r="AT106" s="53"/>
      <c r="AU106" s="53"/>
      <c r="AV106" s="53"/>
    </row>
    <row r="107" s="1" customFormat="1" ht="39.399999999999999" customHeight="1">
      <c r="A107" s="60"/>
      <c r="B107" s="45"/>
      <c r="C107" s="47"/>
      <c r="D107" s="127" t="s">
        <v>46</v>
      </c>
      <c r="E107" s="39">
        <f t="shared" si="137"/>
        <v>424</v>
      </c>
      <c r="F107" s="39">
        <f t="shared" si="138"/>
        <v>424</v>
      </c>
      <c r="G107" s="38">
        <f t="shared" si="139"/>
        <v>100</v>
      </c>
      <c r="H107" s="39">
        <v>0</v>
      </c>
      <c r="I107" s="39">
        <v>0</v>
      </c>
      <c r="J107" s="38">
        <v>0</v>
      </c>
      <c r="K107" s="39">
        <v>0</v>
      </c>
      <c r="L107" s="39">
        <v>0</v>
      </c>
      <c r="M107" s="38">
        <v>0</v>
      </c>
      <c r="N107" s="38">
        <v>424</v>
      </c>
      <c r="O107" s="39">
        <v>384.89999999999998</v>
      </c>
      <c r="P107" s="38">
        <f>SUM(O107/N107*100)</f>
        <v>90.778301886792448</v>
      </c>
      <c r="Q107" s="39">
        <v>0</v>
      </c>
      <c r="R107" s="39">
        <v>39.100000000000001</v>
      </c>
      <c r="S107" s="38">
        <v>0</v>
      </c>
      <c r="T107" s="39">
        <v>0</v>
      </c>
      <c r="U107" s="39">
        <v>0</v>
      </c>
      <c r="V107" s="38">
        <v>0</v>
      </c>
      <c r="W107" s="39">
        <v>0</v>
      </c>
      <c r="X107" s="39">
        <v>0</v>
      </c>
      <c r="Y107" s="38">
        <v>0</v>
      </c>
      <c r="Z107" s="39">
        <v>0</v>
      </c>
      <c r="AA107" s="39">
        <v>0</v>
      </c>
      <c r="AB107" s="38">
        <v>0</v>
      </c>
      <c r="AC107" s="39">
        <v>0</v>
      </c>
      <c r="AD107" s="39">
        <v>0</v>
      </c>
      <c r="AE107" s="38">
        <v>0</v>
      </c>
      <c r="AF107" s="39">
        <v>0</v>
      </c>
      <c r="AG107" s="39">
        <v>0</v>
      </c>
      <c r="AH107" s="38">
        <v>0</v>
      </c>
      <c r="AI107" s="39">
        <v>0</v>
      </c>
      <c r="AJ107" s="39">
        <v>0</v>
      </c>
      <c r="AK107" s="38">
        <v>0</v>
      </c>
      <c r="AL107" s="39">
        <v>0</v>
      </c>
      <c r="AM107" s="38">
        <v>0</v>
      </c>
      <c r="AN107" s="38">
        <v>0</v>
      </c>
      <c r="AO107" s="39">
        <v>0</v>
      </c>
      <c r="AP107" s="71">
        <v>0</v>
      </c>
      <c r="AQ107" s="38">
        <v>0</v>
      </c>
      <c r="AR107" s="45"/>
      <c r="AS107" s="45"/>
      <c r="AT107" s="53"/>
      <c r="AU107" s="53"/>
      <c r="AV107" s="53"/>
    </row>
    <row r="108" s="1" customFormat="1" ht="23.100000000000001" customHeight="1">
      <c r="A108" s="61"/>
      <c r="B108" s="55"/>
      <c r="C108" s="141"/>
      <c r="D108" s="38" t="s">
        <v>45</v>
      </c>
      <c r="E108" s="4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142"/>
      <c r="AS108" s="55"/>
      <c r="AT108" s="53"/>
      <c r="AU108" s="53"/>
      <c r="AV108" s="53"/>
    </row>
    <row r="109" ht="12.4" customHeight="1">
      <c r="A109" s="143" t="s">
        <v>97</v>
      </c>
      <c r="B109" s="129"/>
      <c r="C109" s="129"/>
      <c r="D109" s="87" t="s">
        <v>87</v>
      </c>
      <c r="E109" s="48">
        <f>SUM(E98+E103)</f>
        <v>20280.300000000003</v>
      </c>
      <c r="F109" s="38">
        <f>SUM(F98+F103)</f>
        <v>19574.635999999999</v>
      </c>
      <c r="G109" s="38">
        <f t="shared" si="139"/>
        <v>96.520445950010583</v>
      </c>
      <c r="H109" s="38">
        <f>SUM(H98+H103)</f>
        <v>1060.7</v>
      </c>
      <c r="I109" s="38">
        <f>SUM(I98+I103)</f>
        <v>1060.7</v>
      </c>
      <c r="J109" s="38">
        <f>SUM(I109/H109*100)</f>
        <v>100</v>
      </c>
      <c r="K109" s="38">
        <f>SUM(K98+K103)</f>
        <v>1182.2</v>
      </c>
      <c r="L109" s="38">
        <f>SUM(L98+L103)</f>
        <v>1159.9000000000001</v>
      </c>
      <c r="M109" s="38">
        <f>SUM(L109/K109*100)</f>
        <v>98.113686347487743</v>
      </c>
      <c r="N109" s="38">
        <f>SUM(N98+N103)</f>
        <v>851.89999999999998</v>
      </c>
      <c r="O109" s="38">
        <f>SUM(O98+O103)</f>
        <v>797.30000000000007</v>
      </c>
      <c r="P109" s="38">
        <f>SUM(O109/N109*100)</f>
        <v>93.590797041906342</v>
      </c>
      <c r="Q109" s="38">
        <f>SUM(Q98+Q103)</f>
        <v>1470.3499999999999</v>
      </c>
      <c r="R109" s="38">
        <f>SUM(R98+R103)</f>
        <v>1443.9000000000001</v>
      </c>
      <c r="S109" s="38">
        <f>SUM(R109/Q109*100)</f>
        <v>98.201108579589899</v>
      </c>
      <c r="T109" s="38">
        <f>SUM(T98+T103)</f>
        <v>1273.3499999999999</v>
      </c>
      <c r="U109" s="38">
        <f>SUM(U98+U103)</f>
        <v>1273.3000000000002</v>
      </c>
      <c r="V109" s="38">
        <f>SUM(U109/T109*100)</f>
        <v>99.996073349825281</v>
      </c>
      <c r="W109" s="38">
        <f>SUM(W98+W103)</f>
        <v>2326.7199999999998</v>
      </c>
      <c r="X109" s="38">
        <f>SUM(X98+X103)</f>
        <v>2303.4000000000001</v>
      </c>
      <c r="Y109" s="38">
        <f>SUM(X109/W109*100)</f>
        <v>98.997730711043886</v>
      </c>
      <c r="Z109" s="38">
        <f>SUM(Z98+Z103)</f>
        <v>3106.8200000000002</v>
      </c>
      <c r="AA109" s="38">
        <f>SUM(AA98+AA103)</f>
        <v>2242.6199999999999</v>
      </c>
      <c r="AB109" s="38">
        <f>SUM(AA109/Z109*100)</f>
        <v>72.183776337219399</v>
      </c>
      <c r="AC109" s="38">
        <f>SUM(AC98+AC103)</f>
        <v>2344.1199999999999</v>
      </c>
      <c r="AD109" s="38">
        <f>SUM(AD98+AD103)</f>
        <v>2284.3200000000002</v>
      </c>
      <c r="AE109" s="38">
        <f>SUM(AD109/AC109*100)</f>
        <v>97.448936061293807</v>
      </c>
      <c r="AF109" s="38">
        <f>SUM(AF98+AF103)</f>
        <v>2363.8200000000002</v>
      </c>
      <c r="AG109" s="38">
        <f>SUM(AG98+AG103)</f>
        <v>2305.8200000000002</v>
      </c>
      <c r="AH109" s="38">
        <f>SUM(AG109/AF109*100)</f>
        <v>97.546344476313763</v>
      </c>
      <c r="AI109" s="38">
        <f>SUM(AI98+AI103)</f>
        <v>1824.52</v>
      </c>
      <c r="AJ109" s="38">
        <f>SUM(AJ98+AJ103)</f>
        <v>2322.4369999999999</v>
      </c>
      <c r="AK109" s="38">
        <f>SUM(AJ109/AI109*100)</f>
        <v>127.29030101067677</v>
      </c>
      <c r="AL109" s="38">
        <f>SUM(AL98+AL103)</f>
        <v>1230.5</v>
      </c>
      <c r="AM109" s="38">
        <f>SUM(AM98+AM103)</f>
        <v>1203.182</v>
      </c>
      <c r="AN109" s="38">
        <f>SUM(AM109/AL109*100)</f>
        <v>97.779926859000412</v>
      </c>
      <c r="AO109" s="38">
        <f>SUM(AO98+AO103)</f>
        <v>1245.3</v>
      </c>
      <c r="AP109" s="38">
        <f>SUM(AP98+AP103)</f>
        <v>1177.7570000000001</v>
      </c>
      <c r="AQ109" s="38">
        <f>SUM(AP109/AO109*100)</f>
        <v>94.576166385609909</v>
      </c>
      <c r="AR109" s="43"/>
      <c r="AS109" s="43"/>
      <c r="AT109" s="53"/>
      <c r="AU109" s="53"/>
      <c r="AV109" s="53"/>
    </row>
    <row r="110" ht="17.149999999999999" customHeight="1">
      <c r="A110" s="144"/>
      <c r="B110" s="131"/>
      <c r="C110" s="131"/>
      <c r="D110" s="87" t="s">
        <v>42</v>
      </c>
      <c r="E110" s="48">
        <f>E99+E104</f>
        <v>0</v>
      </c>
      <c r="F110" s="38">
        <f>F99+F104</f>
        <v>0</v>
      </c>
      <c r="G110" s="38">
        <v>0</v>
      </c>
      <c r="H110" s="38">
        <f>H99+H104</f>
        <v>0</v>
      </c>
      <c r="I110" s="38">
        <f>I99+I104</f>
        <v>0</v>
      </c>
      <c r="J110" s="38">
        <v>0</v>
      </c>
      <c r="K110" s="38">
        <f>K99+K104</f>
        <v>0</v>
      </c>
      <c r="L110" s="38">
        <f>L99+L104</f>
        <v>0</v>
      </c>
      <c r="M110" s="38">
        <v>0</v>
      </c>
      <c r="N110" s="38">
        <f>N99+N104</f>
        <v>0</v>
      </c>
      <c r="O110" s="38">
        <f>O99+O104</f>
        <v>0</v>
      </c>
      <c r="P110" s="38">
        <v>0</v>
      </c>
      <c r="Q110" s="38">
        <f>Q99+Q104</f>
        <v>0</v>
      </c>
      <c r="R110" s="38">
        <v>0</v>
      </c>
      <c r="S110" s="38">
        <v>0</v>
      </c>
      <c r="T110" s="38">
        <f>T99+T104</f>
        <v>0</v>
      </c>
      <c r="U110" s="38">
        <v>0</v>
      </c>
      <c r="V110" s="38">
        <v>0</v>
      </c>
      <c r="W110" s="38">
        <f>W99+W104</f>
        <v>0</v>
      </c>
      <c r="X110" s="38">
        <v>0</v>
      </c>
      <c r="Y110" s="38">
        <v>0</v>
      </c>
      <c r="Z110" s="38">
        <f>Z99+Z104</f>
        <v>0</v>
      </c>
      <c r="AA110" s="38">
        <v>0</v>
      </c>
      <c r="AB110" s="38">
        <v>0</v>
      </c>
      <c r="AC110" s="38">
        <f>AC99+AC104</f>
        <v>0</v>
      </c>
      <c r="AD110" s="38">
        <v>0</v>
      </c>
      <c r="AE110" s="38">
        <v>0</v>
      </c>
      <c r="AF110" s="38">
        <f>AF99+AF104</f>
        <v>0</v>
      </c>
      <c r="AG110" s="38">
        <v>0</v>
      </c>
      <c r="AH110" s="38">
        <v>0</v>
      </c>
      <c r="AI110" s="38">
        <f>AI99+AI104</f>
        <v>0</v>
      </c>
      <c r="AJ110" s="38">
        <v>0</v>
      </c>
      <c r="AK110" s="38">
        <v>0</v>
      </c>
      <c r="AL110" s="38">
        <f>AL99+AL104</f>
        <v>0</v>
      </c>
      <c r="AM110" s="38">
        <v>0</v>
      </c>
      <c r="AN110" s="38">
        <v>0</v>
      </c>
      <c r="AO110" s="38">
        <f>AO99+AO104</f>
        <v>0</v>
      </c>
      <c r="AP110" s="38">
        <v>0</v>
      </c>
      <c r="AQ110" s="38">
        <v>0</v>
      </c>
      <c r="AR110" s="145"/>
      <c r="AS110" s="145"/>
      <c r="AT110" s="53"/>
      <c r="AU110" s="53"/>
      <c r="AV110" s="53"/>
    </row>
    <row r="111" ht="12.4" customHeight="1">
      <c r="A111" s="144"/>
      <c r="B111" s="131"/>
      <c r="C111" s="131"/>
      <c r="D111" s="38" t="s">
        <v>43</v>
      </c>
      <c r="E111" s="48">
        <f t="shared" ref="E111:E112" si="140">E100+E105</f>
        <v>0</v>
      </c>
      <c r="F111" s="38">
        <f t="shared" ref="F111:F112" si="141">F100+F105</f>
        <v>0</v>
      </c>
      <c r="G111" s="38">
        <v>0</v>
      </c>
      <c r="H111" s="38">
        <f t="shared" ref="H111:H112" si="142">H100+H105</f>
        <v>0</v>
      </c>
      <c r="I111" s="38">
        <f t="shared" ref="I111:I112" si="143">I100+I105</f>
        <v>0</v>
      </c>
      <c r="J111" s="38">
        <v>0</v>
      </c>
      <c r="K111" s="38">
        <f t="shared" ref="K111:K112" si="144">K100+K105</f>
        <v>0</v>
      </c>
      <c r="L111" s="38">
        <f t="shared" ref="L111:L112" si="145">L100+L105</f>
        <v>0</v>
      </c>
      <c r="M111" s="38">
        <v>0</v>
      </c>
      <c r="N111" s="38">
        <f t="shared" ref="N111:N112" si="146">N100+N105</f>
        <v>0</v>
      </c>
      <c r="O111" s="38">
        <f t="shared" ref="O111:O112" si="147">O100+O105</f>
        <v>0</v>
      </c>
      <c r="P111" s="38">
        <v>0</v>
      </c>
      <c r="Q111" s="38">
        <f t="shared" ref="Q111:Q112" si="148">Q100+Q105</f>
        <v>0</v>
      </c>
      <c r="R111" s="38">
        <f t="shared" ref="R111:R112" si="149">SUM(R100+R105)</f>
        <v>0</v>
      </c>
      <c r="S111" s="38">
        <v>0</v>
      </c>
      <c r="T111" s="38">
        <f t="shared" ref="T111:T112" si="150">T100+T105</f>
        <v>0</v>
      </c>
      <c r="U111" s="38">
        <f t="shared" ref="U111:U112" si="151">SUM(U100+U105)</f>
        <v>0</v>
      </c>
      <c r="V111" s="38">
        <v>0</v>
      </c>
      <c r="W111" s="38">
        <f t="shared" ref="W111:W112" si="152">W100+W105</f>
        <v>0</v>
      </c>
      <c r="X111" s="38">
        <f t="shared" ref="X111:X112" si="153">SUM(X100+X105)</f>
        <v>0</v>
      </c>
      <c r="Y111" s="38">
        <v>0</v>
      </c>
      <c r="Z111" s="38">
        <f t="shared" ref="Z111:Z112" si="154">Z100+Z105</f>
        <v>0</v>
      </c>
      <c r="AA111" s="38">
        <f t="shared" ref="AA111:AA112" si="155">SUM(AA100+AA105)</f>
        <v>0</v>
      </c>
      <c r="AB111" s="38">
        <v>0</v>
      </c>
      <c r="AC111" s="38">
        <f t="shared" ref="AC111:AC112" si="156">AC100+AC105</f>
        <v>0</v>
      </c>
      <c r="AD111" s="38">
        <f t="shared" ref="AD111:AD112" si="157">SUM(AD100+AD105)</f>
        <v>0</v>
      </c>
      <c r="AE111" s="38">
        <v>0</v>
      </c>
      <c r="AF111" s="38">
        <f t="shared" ref="AF111:AF112" si="158">AF100+AF105</f>
        <v>0</v>
      </c>
      <c r="AG111" s="38">
        <f t="shared" ref="AG111:AG112" si="159">SUM(AG100+AG105)</f>
        <v>0</v>
      </c>
      <c r="AH111" s="38">
        <v>0</v>
      </c>
      <c r="AI111" s="38">
        <f t="shared" ref="AI111:AI112" si="160">AI100+AI105</f>
        <v>0</v>
      </c>
      <c r="AJ111" s="38">
        <f t="shared" ref="AJ111:AJ112" si="161">SUM(AJ100+AJ105)</f>
        <v>0</v>
      </c>
      <c r="AK111" s="38">
        <v>0</v>
      </c>
      <c r="AL111" s="38">
        <f t="shared" ref="AL111:AL112" si="162">AL100+AL105</f>
        <v>0</v>
      </c>
      <c r="AM111" s="38">
        <f t="shared" ref="AM111:AM112" si="163">SUM(AM100+AM105)</f>
        <v>0</v>
      </c>
      <c r="AN111" s="38">
        <v>0</v>
      </c>
      <c r="AO111" s="38">
        <f t="shared" ref="AO111:AO112" si="164">AO100+AO105</f>
        <v>0</v>
      </c>
      <c r="AP111" s="38">
        <f t="shared" ref="AP111:AP112" si="165">SUM(AP100+AP105)</f>
        <v>0</v>
      </c>
      <c r="AQ111" s="38">
        <v>0</v>
      </c>
      <c r="AR111" s="145"/>
      <c r="AS111" s="145"/>
      <c r="AT111" s="53"/>
      <c r="AU111" s="53"/>
      <c r="AV111" s="53"/>
    </row>
    <row r="112" s="92" customFormat="1" ht="12.4" customHeight="1">
      <c r="A112" s="144"/>
      <c r="B112" s="131"/>
      <c r="C112" s="131"/>
      <c r="D112" s="51" t="s">
        <v>44</v>
      </c>
      <c r="E112" s="50">
        <f t="shared" si="140"/>
        <v>20280.300000000003</v>
      </c>
      <c r="F112" s="51">
        <f t="shared" si="141"/>
        <v>19574.635999999999</v>
      </c>
      <c r="G112" s="51">
        <f t="shared" si="139"/>
        <v>96.520445950010583</v>
      </c>
      <c r="H112" s="51">
        <f t="shared" si="142"/>
        <v>1060.7</v>
      </c>
      <c r="I112" s="51">
        <f t="shared" si="143"/>
        <v>1060.7</v>
      </c>
      <c r="J112" s="51">
        <f>SUM(I112/H112*100)</f>
        <v>100</v>
      </c>
      <c r="K112" s="51">
        <f t="shared" si="144"/>
        <v>1182.2</v>
      </c>
      <c r="L112" s="51">
        <f t="shared" si="145"/>
        <v>1159.9000000000001</v>
      </c>
      <c r="M112" s="51">
        <f>SUM(L112/K112*100)</f>
        <v>98.113686347487743</v>
      </c>
      <c r="N112" s="51">
        <f t="shared" si="146"/>
        <v>851.89999999999998</v>
      </c>
      <c r="O112" s="51">
        <f t="shared" si="147"/>
        <v>797.30000000000007</v>
      </c>
      <c r="P112" s="51">
        <f t="shared" ref="P112:P136" si="166">SUM(O112/N112*100)</f>
        <v>93.590797041906342</v>
      </c>
      <c r="Q112" s="51">
        <f t="shared" si="148"/>
        <v>1470.3499999999999</v>
      </c>
      <c r="R112" s="51">
        <f t="shared" si="149"/>
        <v>1443.9000000000001</v>
      </c>
      <c r="S112" s="51">
        <f>SUM(R112/Q112*100)</f>
        <v>98.201108579589899</v>
      </c>
      <c r="T112" s="51">
        <f t="shared" si="150"/>
        <v>1273.3499999999999</v>
      </c>
      <c r="U112" s="51">
        <f t="shared" si="151"/>
        <v>1273.3000000000002</v>
      </c>
      <c r="V112" s="51">
        <f>SUM(U112/T112*100)</f>
        <v>99.996073349825281</v>
      </c>
      <c r="W112" s="51">
        <f t="shared" si="152"/>
        <v>2326.7199999999998</v>
      </c>
      <c r="X112" s="51">
        <f t="shared" si="153"/>
        <v>2303.4000000000001</v>
      </c>
      <c r="Y112" s="51">
        <f>SUM(X112/W112*100)</f>
        <v>98.997730711043886</v>
      </c>
      <c r="Z112" s="51">
        <f t="shared" si="154"/>
        <v>3106.8200000000002</v>
      </c>
      <c r="AA112" s="51">
        <f t="shared" si="155"/>
        <v>2242.6199999999999</v>
      </c>
      <c r="AB112" s="51">
        <f>SUM(AA112/Z112*100)</f>
        <v>72.183776337219399</v>
      </c>
      <c r="AC112" s="51">
        <f t="shared" si="156"/>
        <v>2344.1199999999999</v>
      </c>
      <c r="AD112" s="51">
        <f t="shared" si="157"/>
        <v>2284.3200000000002</v>
      </c>
      <c r="AE112" s="51">
        <f>SUM(AD112/AC112*100)</f>
        <v>97.448936061293807</v>
      </c>
      <c r="AF112" s="51">
        <f t="shared" si="158"/>
        <v>2363.8200000000002</v>
      </c>
      <c r="AG112" s="51">
        <f t="shared" si="159"/>
        <v>2305.8200000000002</v>
      </c>
      <c r="AH112" s="51">
        <f>SUM(AG112/AF112*100)</f>
        <v>97.546344476313763</v>
      </c>
      <c r="AI112" s="51">
        <f t="shared" si="160"/>
        <v>1824.52</v>
      </c>
      <c r="AJ112" s="51">
        <f t="shared" si="161"/>
        <v>2322.4369999999999</v>
      </c>
      <c r="AK112" s="51">
        <f>SUM(AJ112/AI112*100)</f>
        <v>127.29030101067677</v>
      </c>
      <c r="AL112" s="51">
        <f t="shared" si="162"/>
        <v>1230.5</v>
      </c>
      <c r="AM112" s="51">
        <f t="shared" si="163"/>
        <v>1203.182</v>
      </c>
      <c r="AN112" s="51">
        <f>SUM(AM112/AL112*100)</f>
        <v>97.779926859000412</v>
      </c>
      <c r="AO112" s="51">
        <f t="shared" si="164"/>
        <v>1245.3</v>
      </c>
      <c r="AP112" s="51">
        <f t="shared" si="165"/>
        <v>1177.7570000000001</v>
      </c>
      <c r="AQ112" s="51">
        <f>SUM(AP112/AO112*100)</f>
        <v>94.576166385609909</v>
      </c>
      <c r="AR112" s="145"/>
      <c r="AS112" s="145"/>
      <c r="AT112" s="53"/>
      <c r="AU112" s="53"/>
      <c r="AV112" s="53"/>
    </row>
    <row r="113" ht="36" customHeight="1">
      <c r="A113" s="144"/>
      <c r="B113" s="131"/>
      <c r="C113" s="131"/>
      <c r="D113" s="38" t="s">
        <v>46</v>
      </c>
      <c r="E113" s="39">
        <f>H113+K113+N113+Q113+T113+W113+Z113+AC113+AF113+AI113+AL113+AO113</f>
        <v>424</v>
      </c>
      <c r="F113" s="39">
        <f>I113+L113+O113+R113+U113+X113+AA113+AD113+AG113+AJ113+AM113+AP113</f>
        <v>424</v>
      </c>
      <c r="G113" s="38">
        <f t="shared" si="139"/>
        <v>100</v>
      </c>
      <c r="H113" s="39">
        <f>SUM(H107)</f>
        <v>0</v>
      </c>
      <c r="I113" s="39">
        <f>SUM(I107)</f>
        <v>0</v>
      </c>
      <c r="J113" s="38">
        <v>0</v>
      </c>
      <c r="K113" s="39">
        <f>SUM(K107)</f>
        <v>0</v>
      </c>
      <c r="L113" s="39">
        <f>SUM(L107)</f>
        <v>0</v>
      </c>
      <c r="M113" s="38">
        <v>0</v>
      </c>
      <c r="N113" s="39">
        <f>SUM(N107)</f>
        <v>424</v>
      </c>
      <c r="O113" s="39">
        <f>SUM(O107)</f>
        <v>384.89999999999998</v>
      </c>
      <c r="P113" s="38">
        <f t="shared" si="166"/>
        <v>90.778301886792448</v>
      </c>
      <c r="Q113" s="39">
        <f>SUM(Q107)</f>
        <v>0</v>
      </c>
      <c r="R113" s="39">
        <f>SUM(R107)</f>
        <v>39.100000000000001</v>
      </c>
      <c r="S113" s="38">
        <v>0</v>
      </c>
      <c r="T113" s="39">
        <f>SUM(T107)</f>
        <v>0</v>
      </c>
      <c r="U113" s="39">
        <f>SUM(U107)</f>
        <v>0</v>
      </c>
      <c r="V113" s="38">
        <v>0</v>
      </c>
      <c r="W113" s="39">
        <f>SUM(W107)</f>
        <v>0</v>
      </c>
      <c r="X113" s="39">
        <f>SUM(X107)</f>
        <v>0</v>
      </c>
      <c r="Y113" s="38">
        <v>0</v>
      </c>
      <c r="Z113" s="39">
        <f>SUM(Z107)</f>
        <v>0</v>
      </c>
      <c r="AA113" s="39">
        <f>SUM(AA107)</f>
        <v>0</v>
      </c>
      <c r="AB113" s="38">
        <v>0</v>
      </c>
      <c r="AC113" s="39">
        <f>SUM(AC107)</f>
        <v>0</v>
      </c>
      <c r="AD113" s="39">
        <f>SUM(AD107)</f>
        <v>0</v>
      </c>
      <c r="AE113" s="38">
        <v>0</v>
      </c>
      <c r="AF113" s="39">
        <f>SUM(AF107)</f>
        <v>0</v>
      </c>
      <c r="AG113" s="39">
        <f>SUM(AG107)</f>
        <v>0</v>
      </c>
      <c r="AH113" s="38">
        <v>0</v>
      </c>
      <c r="AI113" s="39">
        <f>SUM(AI107)</f>
        <v>0</v>
      </c>
      <c r="AJ113" s="39">
        <f>SUM(AJ107)</f>
        <v>0</v>
      </c>
      <c r="AK113" s="38">
        <v>0</v>
      </c>
      <c r="AL113" s="39">
        <f>SUM(AL107)</f>
        <v>0</v>
      </c>
      <c r="AM113" s="39">
        <f>SUM(AM107)</f>
        <v>0</v>
      </c>
      <c r="AN113" s="38">
        <v>0</v>
      </c>
      <c r="AO113" s="39">
        <f>SUM(AO107)</f>
        <v>0</v>
      </c>
      <c r="AP113" s="39">
        <f>SUM(AP107)</f>
        <v>0</v>
      </c>
      <c r="AQ113" s="38">
        <v>0</v>
      </c>
      <c r="AR113" s="145"/>
      <c r="AS113" s="145"/>
      <c r="AT113" s="53"/>
      <c r="AU113" s="53"/>
      <c r="AV113" s="53"/>
    </row>
    <row r="114" ht="26.149999999999999" customHeight="1">
      <c r="A114" s="146"/>
      <c r="B114" s="134"/>
      <c r="C114" s="134"/>
      <c r="D114" s="38" t="s">
        <v>45</v>
      </c>
      <c r="E114" s="48">
        <f>E102+E108</f>
        <v>0</v>
      </c>
      <c r="F114" s="38">
        <f>F102+F108</f>
        <v>0</v>
      </c>
      <c r="G114" s="38">
        <v>0</v>
      </c>
      <c r="H114" s="38">
        <f>H102+H108</f>
        <v>0</v>
      </c>
      <c r="I114" s="38">
        <f>I102+I108</f>
        <v>0</v>
      </c>
      <c r="J114" s="38">
        <v>0</v>
      </c>
      <c r="K114" s="38">
        <f>K102+K108</f>
        <v>0</v>
      </c>
      <c r="L114" s="38">
        <f>L102+L108</f>
        <v>0</v>
      </c>
      <c r="M114" s="38">
        <v>0</v>
      </c>
      <c r="N114" s="38">
        <f>N102+N108</f>
        <v>0</v>
      </c>
      <c r="O114" s="38">
        <f>O102+O108</f>
        <v>0</v>
      </c>
      <c r="P114" s="38">
        <v>0</v>
      </c>
      <c r="Q114" s="38">
        <f>Q102+Q108</f>
        <v>0</v>
      </c>
      <c r="R114" s="38">
        <v>0</v>
      </c>
      <c r="S114" s="38">
        <v>0</v>
      </c>
      <c r="T114" s="38">
        <f>T102+T108</f>
        <v>0</v>
      </c>
      <c r="U114" s="38">
        <v>0</v>
      </c>
      <c r="V114" s="38">
        <v>0</v>
      </c>
      <c r="W114" s="38">
        <f>W102+W108</f>
        <v>0</v>
      </c>
      <c r="X114" s="38">
        <v>0</v>
      </c>
      <c r="Y114" s="38">
        <v>0</v>
      </c>
      <c r="Z114" s="38">
        <f>Z102+Z108</f>
        <v>0</v>
      </c>
      <c r="AA114" s="38">
        <v>0</v>
      </c>
      <c r="AB114" s="38">
        <v>0</v>
      </c>
      <c r="AC114" s="38">
        <f>AC102+AC108</f>
        <v>0</v>
      </c>
      <c r="AD114" s="38">
        <v>0</v>
      </c>
      <c r="AE114" s="38">
        <v>0</v>
      </c>
      <c r="AF114" s="38">
        <f>AF102+AF108</f>
        <v>0</v>
      </c>
      <c r="AG114" s="38">
        <v>0</v>
      </c>
      <c r="AH114" s="38">
        <v>0</v>
      </c>
      <c r="AI114" s="38">
        <f>AI102+AI108</f>
        <v>0</v>
      </c>
      <c r="AJ114" s="38">
        <v>0</v>
      </c>
      <c r="AK114" s="38">
        <v>0</v>
      </c>
      <c r="AL114" s="38">
        <f>AL102+AL108</f>
        <v>0</v>
      </c>
      <c r="AM114" s="38">
        <v>0</v>
      </c>
      <c r="AN114" s="38">
        <v>0</v>
      </c>
      <c r="AO114" s="38">
        <f>AO102+AO108</f>
        <v>0</v>
      </c>
      <c r="AP114" s="38">
        <v>0</v>
      </c>
      <c r="AQ114" s="38">
        <v>0</v>
      </c>
      <c r="AR114" s="135"/>
      <c r="AS114" s="135"/>
      <c r="AT114" s="53"/>
      <c r="AU114" s="53"/>
      <c r="AV114" s="53"/>
    </row>
    <row r="115" ht="14.25">
      <c r="A115" s="136">
        <v>3</v>
      </c>
      <c r="B115" s="147" t="s">
        <v>98</v>
      </c>
      <c r="C115" s="148"/>
      <c r="D115" s="149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50"/>
      <c r="AT115" s="53"/>
      <c r="AU115" s="53"/>
      <c r="AV115" s="53"/>
    </row>
    <row r="116" ht="119.90000000000001" customHeight="1">
      <c r="A116" s="19" t="s">
        <v>99</v>
      </c>
      <c r="B116" s="151" t="s">
        <v>100</v>
      </c>
      <c r="C116" s="152" t="s">
        <v>101</v>
      </c>
      <c r="D116" s="153" t="s">
        <v>102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154" t="s">
        <v>103</v>
      </c>
      <c r="AS116" s="35"/>
      <c r="AT116" s="53"/>
      <c r="AU116" s="53"/>
      <c r="AV116" s="53"/>
    </row>
    <row r="117" ht="121.5" customHeight="1">
      <c r="A117" s="19" t="s">
        <v>104</v>
      </c>
      <c r="B117" s="122" t="s">
        <v>105</v>
      </c>
      <c r="C117" s="152" t="s">
        <v>106</v>
      </c>
      <c r="D117" s="153" t="s">
        <v>102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97"/>
      <c r="AR117" s="155" t="s">
        <v>107</v>
      </c>
      <c r="AS117" s="91"/>
      <c r="AT117" s="53"/>
      <c r="AU117" s="53"/>
      <c r="AV117" s="53"/>
    </row>
    <row r="118" ht="123" customHeight="1">
      <c r="A118" s="156" t="s">
        <v>108</v>
      </c>
      <c r="B118" s="122" t="s">
        <v>109</v>
      </c>
      <c r="C118" s="151" t="s">
        <v>106</v>
      </c>
      <c r="D118" s="153" t="s">
        <v>102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157" t="s">
        <v>110</v>
      </c>
      <c r="AS118" s="45"/>
      <c r="AT118" s="53"/>
      <c r="AU118" s="53"/>
      <c r="AV118" s="53"/>
    </row>
    <row r="119" ht="16.5" customHeight="1">
      <c r="A119" s="158" t="s">
        <v>111</v>
      </c>
      <c r="B119" s="35" t="s">
        <v>112</v>
      </c>
      <c r="C119" s="43" t="s">
        <v>113</v>
      </c>
      <c r="D119" s="87" t="s">
        <v>40</v>
      </c>
      <c r="E119" s="38">
        <f>SUM(E121:E122)</f>
        <v>465</v>
      </c>
      <c r="F119" s="38">
        <f>SUM(F121:F122)</f>
        <v>463.20660000000004</v>
      </c>
      <c r="G119" s="38">
        <f t="shared" si="139"/>
        <v>99.614322580645165</v>
      </c>
      <c r="H119" s="38">
        <f>SUM(H121:H122)</f>
        <v>1.6000000000000005</v>
      </c>
      <c r="I119" s="38">
        <f>SUM(I121:I122)</f>
        <v>1.5725499999999999</v>
      </c>
      <c r="J119" s="38">
        <f>SUM(I119/H119*100)</f>
        <v>98.284374999999955</v>
      </c>
      <c r="K119" s="38">
        <f>SUM(K121:K122)</f>
        <v>39.799999999999997</v>
      </c>
      <c r="L119" s="38">
        <f>SUM(L121:L122)</f>
        <v>40.200000000000003</v>
      </c>
      <c r="M119" s="38">
        <f>SUM(L119/K119*100)</f>
        <v>101.00502512562815</v>
      </c>
      <c r="N119" s="38">
        <f>SUM(N121:N122)</f>
        <v>44.600000000000001</v>
      </c>
      <c r="O119" s="38">
        <f>SUM(O121:O122)</f>
        <v>44.200000000000003</v>
      </c>
      <c r="P119" s="38">
        <f t="shared" si="166"/>
        <v>99.103139013452918</v>
      </c>
      <c r="Q119" s="38">
        <f>SUM(Q121:Q122)</f>
        <v>42.799999999999997</v>
      </c>
      <c r="R119" s="38">
        <f>SUM(R121:R122)</f>
        <v>42.772199999999998</v>
      </c>
      <c r="S119" s="38">
        <f>SUM(R119/Q119*100)</f>
        <v>99.935046728971969</v>
      </c>
      <c r="T119" s="38">
        <f>SUM(T121:T122)</f>
        <v>38</v>
      </c>
      <c r="U119" s="38">
        <f>SUM(U121:U122)</f>
        <v>38.009740000000001</v>
      </c>
      <c r="V119" s="38">
        <f>SUM(U119/T119*100)</f>
        <v>100.02563157894737</v>
      </c>
      <c r="W119" s="38">
        <f>SUM(W121:W122)</f>
        <v>36.899999999999999</v>
      </c>
      <c r="X119" s="38">
        <f>SUM(X121:X122)</f>
        <v>36.39734</v>
      </c>
      <c r="Y119" s="38">
        <f>SUM(X119/W119*100)</f>
        <v>98.637777777777785</v>
      </c>
      <c r="Z119" s="38">
        <f>SUM(Z121:Z122)</f>
        <v>37.899999999999999</v>
      </c>
      <c r="AA119" s="38">
        <f>SUM(AA121:AA122)</f>
        <v>36.839640000000003</v>
      </c>
      <c r="AB119" s="38">
        <f>SUM(AA119/Z119*100)</f>
        <v>97.202216358839067</v>
      </c>
      <c r="AC119" s="38">
        <f>SUM(AC121:AC122)</f>
        <v>37.899999999999999</v>
      </c>
      <c r="AD119" s="38">
        <f>SUM(AD121:AD122)</f>
        <v>36.138620000000003</v>
      </c>
      <c r="AE119" s="38">
        <f>SUM(AD119/AC119*100)</f>
        <v>95.352559366754633</v>
      </c>
      <c r="AF119" s="38">
        <f>SUM(AF121:AF122)</f>
        <v>40.5</v>
      </c>
      <c r="AG119" s="38">
        <f>SUM(AG121:AG122)</f>
        <v>37.386330000000001</v>
      </c>
      <c r="AH119" s="38">
        <f>SUM(AG119/AF119*100)</f>
        <v>92.311925925925934</v>
      </c>
      <c r="AI119" s="38">
        <f>SUM(AI121:AI122)</f>
        <v>42.200000000000003</v>
      </c>
      <c r="AJ119" s="38">
        <f>SUM(AJ121:AJ122)</f>
        <v>39.301839999999999</v>
      </c>
      <c r="AK119" s="38">
        <f>SUM(AJ119/AI119*100)</f>
        <v>93.132322274881503</v>
      </c>
      <c r="AL119" s="38">
        <f>SUM(AL121:AL122)</f>
        <v>52.199999999999996</v>
      </c>
      <c r="AM119" s="38">
        <f>SUM(AM121:AM122)</f>
        <v>37.60295</v>
      </c>
      <c r="AN119" s="38">
        <f>SUM(AM119/AL119*100)</f>
        <v>72.036302681992353</v>
      </c>
      <c r="AO119" s="38">
        <f>SUM(AO121:AO122)</f>
        <v>50.600000000000001</v>
      </c>
      <c r="AP119" s="38">
        <f>SUM(AP121:AP122)</f>
        <v>72.785390000000007</v>
      </c>
      <c r="AQ119" s="38">
        <f>SUM(AP119/AO119*100)</f>
        <v>143.84464426877472</v>
      </c>
      <c r="AR119" s="35" t="s">
        <v>114</v>
      </c>
      <c r="AS119" s="35"/>
      <c r="AT119" s="53"/>
      <c r="AU119" s="53"/>
      <c r="AV119" s="53"/>
    </row>
    <row r="120" ht="14.300000000000001" customHeight="1">
      <c r="A120" s="123"/>
      <c r="B120" s="45"/>
      <c r="C120" s="47"/>
      <c r="D120" s="37" t="s">
        <v>42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45"/>
      <c r="AS120" s="45"/>
      <c r="AT120" s="53"/>
      <c r="AU120" s="53"/>
      <c r="AV120" s="53"/>
    </row>
    <row r="121" ht="15.800000000000001" customHeight="1">
      <c r="A121" s="123"/>
      <c r="B121" s="45"/>
      <c r="C121" s="47"/>
      <c r="D121" s="38" t="s">
        <v>43</v>
      </c>
      <c r="E121" s="38">
        <f t="shared" ref="E121:E123" si="167">H121+K121+N121+Q121+T121+W121+Z121+AC121+AF121+AI121+AL121+AO121</f>
        <v>0</v>
      </c>
      <c r="F121" s="38">
        <f t="shared" ref="F121:F123" si="168">I121+L121+O121+R121+U121+X121+AA121+AD121+AG121+AJ121+AM121+AP121</f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  <c r="AN121" s="38">
        <v>0</v>
      </c>
      <c r="AO121" s="38">
        <v>0</v>
      </c>
      <c r="AP121" s="38">
        <v>0</v>
      </c>
      <c r="AQ121" s="38">
        <v>0</v>
      </c>
      <c r="AR121" s="45"/>
      <c r="AS121" s="45"/>
      <c r="AT121" s="53"/>
      <c r="AU121" s="53"/>
      <c r="AV121" s="53"/>
    </row>
    <row r="122" s="92" customFormat="1" ht="13.75" customHeight="1">
      <c r="A122" s="123"/>
      <c r="B122" s="45"/>
      <c r="C122" s="47"/>
      <c r="D122" s="51" t="s">
        <v>44</v>
      </c>
      <c r="E122" s="51">
        <f t="shared" si="167"/>
        <v>465</v>
      </c>
      <c r="F122" s="51">
        <f t="shared" si="168"/>
        <v>463.20660000000004</v>
      </c>
      <c r="G122" s="51">
        <f t="shared" si="139"/>
        <v>99.614322580645165</v>
      </c>
      <c r="H122" s="138">
        <f>7.4-5.8</f>
        <v>1.6000000000000005</v>
      </c>
      <c r="I122" s="159">
        <v>1.5725499999999999</v>
      </c>
      <c r="J122" s="51">
        <f>SUM(I122/H122*100)</f>
        <v>98.284374999999955</v>
      </c>
      <c r="K122" s="138">
        <f>41.8-2</f>
        <v>39.799999999999997</v>
      </c>
      <c r="L122" s="159">
        <v>40.200000000000003</v>
      </c>
      <c r="M122" s="51">
        <f>SUM(L122/K122*100)</f>
        <v>101.00502512562815</v>
      </c>
      <c r="N122" s="138">
        <f>51.6-7</f>
        <v>44.600000000000001</v>
      </c>
      <c r="O122" s="159">
        <v>44.200000000000003</v>
      </c>
      <c r="P122" s="51">
        <f t="shared" si="166"/>
        <v>99.103139013452918</v>
      </c>
      <c r="Q122" s="138">
        <f>37.9+4.9</f>
        <v>42.799999999999997</v>
      </c>
      <c r="R122" s="51">
        <v>42.772199999999998</v>
      </c>
      <c r="S122" s="51">
        <f>SUM(R122/Q122*100)</f>
        <v>99.935046728971969</v>
      </c>
      <c r="T122" s="138">
        <f>37.9+0.1</f>
        <v>38</v>
      </c>
      <c r="U122" s="51">
        <v>38.009740000000001</v>
      </c>
      <c r="V122" s="51">
        <f>SUM(U122/T122*100)</f>
        <v>100.02563157894737</v>
      </c>
      <c r="W122" s="138">
        <f>40.5-4.9+1.3</f>
        <v>36.899999999999999</v>
      </c>
      <c r="X122" s="51">
        <v>36.39734</v>
      </c>
      <c r="Y122" s="51">
        <f>SUM(X122/W122*100)</f>
        <v>98.637777777777785</v>
      </c>
      <c r="Z122" s="138">
        <v>37.899999999999999</v>
      </c>
      <c r="AA122" s="138">
        <v>36.839640000000003</v>
      </c>
      <c r="AB122" s="51">
        <f>AA122/Z122*100</f>
        <v>97.202216358839067</v>
      </c>
      <c r="AC122" s="138">
        <v>37.899999999999999</v>
      </c>
      <c r="AD122" s="138">
        <v>36.138620000000003</v>
      </c>
      <c r="AE122" s="51">
        <f>AD122/AC122*100</f>
        <v>95.352559366754633</v>
      </c>
      <c r="AF122" s="138">
        <v>40.5</v>
      </c>
      <c r="AG122" s="138">
        <v>37.386330000000001</v>
      </c>
      <c r="AH122" s="51">
        <f>AG122/AF122*100</f>
        <v>92.311925925925934</v>
      </c>
      <c r="AI122" s="138">
        <v>42.200000000000003</v>
      </c>
      <c r="AJ122" s="138">
        <v>39.301839999999999</v>
      </c>
      <c r="AK122" s="51">
        <f>AJ122/AI122*100</f>
        <v>93.132322274881503</v>
      </c>
      <c r="AL122" s="138">
        <f>38.8+13.4</f>
        <v>52.199999999999996</v>
      </c>
      <c r="AM122" s="138">
        <v>37.60295</v>
      </c>
      <c r="AN122" s="51">
        <f>AM122/AL122*100</f>
        <v>72.036302681992353</v>
      </c>
      <c r="AO122" s="138">
        <v>50.600000000000001</v>
      </c>
      <c r="AP122" s="138">
        <v>72.785390000000007</v>
      </c>
      <c r="AQ122" s="51">
        <f>AP122/AO122*100</f>
        <v>143.84464426877472</v>
      </c>
      <c r="AR122" s="45"/>
      <c r="AS122" s="45"/>
      <c r="AT122" s="53"/>
      <c r="AU122" s="53"/>
      <c r="AV122" s="53"/>
    </row>
    <row r="123" ht="42.75" customHeight="1">
      <c r="A123" s="123"/>
      <c r="B123" s="45"/>
      <c r="C123" s="160"/>
      <c r="D123" s="38" t="s">
        <v>46</v>
      </c>
      <c r="E123" s="39">
        <f t="shared" si="167"/>
        <v>0</v>
      </c>
      <c r="F123" s="39">
        <f t="shared" si="168"/>
        <v>0</v>
      </c>
      <c r="G123" s="38">
        <v>0</v>
      </c>
      <c r="H123" s="39">
        <v>0</v>
      </c>
      <c r="I123" s="39">
        <v>0</v>
      </c>
      <c r="J123" s="38">
        <v>0</v>
      </c>
      <c r="K123" s="39">
        <v>0</v>
      </c>
      <c r="L123" s="39">
        <v>0</v>
      </c>
      <c r="M123" s="38">
        <v>0</v>
      </c>
      <c r="N123" s="39">
        <v>0</v>
      </c>
      <c r="O123" s="39">
        <v>0</v>
      </c>
      <c r="P123" s="38">
        <v>0</v>
      </c>
      <c r="Q123" s="39">
        <v>0</v>
      </c>
      <c r="R123" s="39">
        <v>0</v>
      </c>
      <c r="S123" s="38">
        <v>0</v>
      </c>
      <c r="T123" s="39">
        <v>0</v>
      </c>
      <c r="U123" s="39">
        <v>0</v>
      </c>
      <c r="V123" s="38">
        <v>0</v>
      </c>
      <c r="W123" s="39">
        <v>0</v>
      </c>
      <c r="X123" s="39">
        <v>0</v>
      </c>
      <c r="Y123" s="38">
        <v>0</v>
      </c>
      <c r="Z123" s="39">
        <v>0</v>
      </c>
      <c r="AA123" s="39">
        <v>0</v>
      </c>
      <c r="AB123" s="38">
        <v>0</v>
      </c>
      <c r="AC123" s="39">
        <v>0</v>
      </c>
      <c r="AD123" s="39">
        <v>0</v>
      </c>
      <c r="AE123" s="38">
        <v>0</v>
      </c>
      <c r="AF123" s="39">
        <v>0</v>
      </c>
      <c r="AG123" s="39">
        <v>0</v>
      </c>
      <c r="AH123" s="38">
        <v>0</v>
      </c>
      <c r="AI123" s="39">
        <v>0</v>
      </c>
      <c r="AJ123" s="39">
        <v>0</v>
      </c>
      <c r="AK123" s="38">
        <v>0</v>
      </c>
      <c r="AL123" s="39">
        <v>0</v>
      </c>
      <c r="AM123" s="38">
        <v>0</v>
      </c>
      <c r="AN123" s="38">
        <v>0</v>
      </c>
      <c r="AO123" s="39">
        <v>0</v>
      </c>
      <c r="AP123" s="39">
        <v>0</v>
      </c>
      <c r="AQ123" s="39">
        <v>0</v>
      </c>
      <c r="AR123" s="45"/>
      <c r="AS123" s="45"/>
      <c r="AT123" s="53"/>
      <c r="AU123" s="53"/>
      <c r="AV123" s="53"/>
    </row>
    <row r="124" ht="23.100000000000001">
      <c r="A124" s="161"/>
      <c r="B124" s="55"/>
      <c r="C124" s="162"/>
      <c r="D124" s="38" t="s">
        <v>45</v>
      </c>
      <c r="E124" s="4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8">
        <v>0</v>
      </c>
      <c r="AN124" s="38">
        <v>0</v>
      </c>
      <c r="AO124" s="38">
        <v>0</v>
      </c>
      <c r="AP124" s="38">
        <v>0</v>
      </c>
      <c r="AQ124" s="38">
        <v>0</v>
      </c>
      <c r="AR124" s="142"/>
      <c r="AS124" s="126"/>
      <c r="AT124" s="53"/>
      <c r="AU124" s="53"/>
      <c r="AV124" s="53"/>
    </row>
    <row r="125">
      <c r="A125" s="143" t="s">
        <v>115</v>
      </c>
      <c r="B125" s="129"/>
      <c r="C125" s="129"/>
      <c r="D125" s="87" t="s">
        <v>87</v>
      </c>
      <c r="E125" s="48">
        <f>E126+E127+E128+E130</f>
        <v>465</v>
      </c>
      <c r="F125" s="38">
        <f>F126+F127+F128+F130</f>
        <v>463.20660000000004</v>
      </c>
      <c r="G125" s="38">
        <f t="shared" si="139"/>
        <v>99.614322580645165</v>
      </c>
      <c r="H125" s="38">
        <f>H126+H127+H128+H130</f>
        <v>1.6000000000000005</v>
      </c>
      <c r="I125" s="38">
        <f>I126+I127+I128+I130</f>
        <v>1.5725499999999999</v>
      </c>
      <c r="J125" s="79">
        <f>SUM(I125/H125*100)</f>
        <v>98.284374999999955</v>
      </c>
      <c r="K125" s="38">
        <f>K126+K127+K128+K130</f>
        <v>39.799999999999997</v>
      </c>
      <c r="L125" s="38">
        <f>L126+L127+L128+L130</f>
        <v>40.200000000000003</v>
      </c>
      <c r="M125" s="38">
        <f>SUM(L125/K125*100)</f>
        <v>101.00502512562815</v>
      </c>
      <c r="N125" s="38">
        <f>N126+N127+N128+N130</f>
        <v>44.600000000000001</v>
      </c>
      <c r="O125" s="38">
        <f>O126+O127+O128+O130</f>
        <v>44.200000000000003</v>
      </c>
      <c r="P125" s="38">
        <f t="shared" si="166"/>
        <v>99.103139013452918</v>
      </c>
      <c r="Q125" s="38">
        <f>Q126+Q127+Q128+Q130</f>
        <v>42.799999999999997</v>
      </c>
      <c r="R125" s="38">
        <f>R126+R127+R128+R130</f>
        <v>42.772199999999998</v>
      </c>
      <c r="S125" s="38">
        <f>SUM(R125/Q125*100)</f>
        <v>99.935046728971969</v>
      </c>
      <c r="T125" s="38">
        <f>T126+T127+T128+T130</f>
        <v>38</v>
      </c>
      <c r="U125" s="38">
        <f>U126+U127+U128+U130</f>
        <v>38.009740000000001</v>
      </c>
      <c r="V125" s="38">
        <f>SUM(U125/T125*100)</f>
        <v>100.02563157894737</v>
      </c>
      <c r="W125" s="38">
        <f>W126+W127+W128+W130</f>
        <v>36.899999999999999</v>
      </c>
      <c r="X125" s="38">
        <f>X126+X127+X128+X130</f>
        <v>36.39734</v>
      </c>
      <c r="Y125" s="38">
        <f>SUM(X125/W125*100)</f>
        <v>98.637777777777785</v>
      </c>
      <c r="Z125" s="38">
        <f>Z126+Z127+Z128+Z130</f>
        <v>37.899999999999999</v>
      </c>
      <c r="AA125" s="38">
        <f>AA126+AA127+AA128+AA130</f>
        <v>36.839640000000003</v>
      </c>
      <c r="AB125" s="38">
        <f>SUM(AA125/Z125*100)</f>
        <v>97.202216358839067</v>
      </c>
      <c r="AC125" s="38">
        <f>AC126+AC127+AC128+AC130</f>
        <v>37.899999999999999</v>
      </c>
      <c r="AD125" s="38">
        <f>AD126+AD127+AD128+AD130</f>
        <v>36.138620000000003</v>
      </c>
      <c r="AE125" s="38">
        <f>SUM(AD125/AC125*100)</f>
        <v>95.352559366754633</v>
      </c>
      <c r="AF125" s="38">
        <f>AF126+AF127+AF128+AF130</f>
        <v>40.5</v>
      </c>
      <c r="AG125" s="38">
        <f>AG126+AG127+AG128+AG130</f>
        <v>37.386330000000001</v>
      </c>
      <c r="AH125" s="38">
        <f>SUM(AG125/AF125*100)</f>
        <v>92.311925925925934</v>
      </c>
      <c r="AI125" s="38">
        <f>AI126+AI127+AI128+AI130</f>
        <v>42.200000000000003</v>
      </c>
      <c r="AJ125" s="38">
        <f>AJ126+AJ127+AJ128+AJ130</f>
        <v>39.301839999999999</v>
      </c>
      <c r="AK125" s="38">
        <f>SUM(AJ125/AI125*100)</f>
        <v>93.132322274881503</v>
      </c>
      <c r="AL125" s="38">
        <f>AL126+AL127+AL128+AL130</f>
        <v>52.199999999999996</v>
      </c>
      <c r="AM125" s="38">
        <f>AM126+AM127+AM128+AM130</f>
        <v>37.60295</v>
      </c>
      <c r="AN125" s="38">
        <f>SUM(AM125/AL125*100)</f>
        <v>72.036302681992353</v>
      </c>
      <c r="AO125" s="38">
        <f>AO126+AO127+AO128+AO130</f>
        <v>50.600000000000001</v>
      </c>
      <c r="AP125" s="38">
        <f>AP119</f>
        <v>72.785390000000007</v>
      </c>
      <c r="AQ125" s="38">
        <f>SUM(AP125/AO125*100)</f>
        <v>143.84464426877472</v>
      </c>
      <c r="AR125" s="43"/>
      <c r="AS125" s="43"/>
      <c r="AT125" s="53"/>
      <c r="AU125" s="53"/>
      <c r="AV125" s="53"/>
    </row>
    <row r="126">
      <c r="A126" s="144"/>
      <c r="B126" s="131"/>
      <c r="C126" s="131"/>
      <c r="D126" s="87" t="s">
        <v>42</v>
      </c>
      <c r="E126" s="48">
        <f t="shared" ref="E126:E128" si="169">E120</f>
        <v>0</v>
      </c>
      <c r="F126" s="38">
        <f t="shared" ref="F126:F128" si="170">F120</f>
        <v>0</v>
      </c>
      <c r="G126" s="38">
        <v>0</v>
      </c>
      <c r="H126" s="38">
        <f t="shared" ref="H126:H130" si="171">H120</f>
        <v>0</v>
      </c>
      <c r="I126" s="38">
        <f t="shared" ref="I126:I130" si="172">I120</f>
        <v>0</v>
      </c>
      <c r="J126" s="38">
        <v>0</v>
      </c>
      <c r="K126" s="38">
        <f t="shared" ref="K126:K130" si="173">K120</f>
        <v>0</v>
      </c>
      <c r="L126" s="38">
        <f t="shared" ref="L126:L130" si="174">L120</f>
        <v>0</v>
      </c>
      <c r="M126" s="38">
        <v>0</v>
      </c>
      <c r="N126" s="38">
        <f t="shared" ref="N126:N130" si="175">N120</f>
        <v>0</v>
      </c>
      <c r="O126" s="38">
        <f t="shared" ref="O126:O130" si="176">O120</f>
        <v>0</v>
      </c>
      <c r="P126" s="38">
        <v>0</v>
      </c>
      <c r="Q126" s="38">
        <f t="shared" ref="Q126:Q130" si="177">Q120</f>
        <v>0</v>
      </c>
      <c r="R126" s="38">
        <f t="shared" ref="R126:R130" si="178">R120</f>
        <v>0</v>
      </c>
      <c r="S126" s="38">
        <v>0</v>
      </c>
      <c r="T126" s="38">
        <f t="shared" ref="T126:T130" si="179">T120</f>
        <v>0</v>
      </c>
      <c r="U126" s="38">
        <f t="shared" ref="U126:U130" si="180">U120</f>
        <v>0</v>
      </c>
      <c r="V126" s="38">
        <v>0</v>
      </c>
      <c r="W126" s="38">
        <f t="shared" ref="W126:W130" si="181">W120</f>
        <v>0</v>
      </c>
      <c r="X126" s="38">
        <f t="shared" ref="X126:X130" si="182">X120</f>
        <v>0</v>
      </c>
      <c r="Y126" s="38">
        <v>0</v>
      </c>
      <c r="Z126" s="38">
        <f t="shared" ref="Z126:Z130" si="183">Z120</f>
        <v>0</v>
      </c>
      <c r="AA126" s="38">
        <f t="shared" ref="AA126:AA130" si="184">AA120</f>
        <v>0</v>
      </c>
      <c r="AB126" s="38">
        <v>0</v>
      </c>
      <c r="AC126" s="38">
        <f t="shared" ref="AC126:AC130" si="185">AC120</f>
        <v>0</v>
      </c>
      <c r="AD126" s="38">
        <f t="shared" ref="AD126:AD130" si="186">AD120</f>
        <v>0</v>
      </c>
      <c r="AE126" s="38">
        <v>0</v>
      </c>
      <c r="AF126" s="38">
        <f t="shared" ref="AF126:AF130" si="187">AF120</f>
        <v>0</v>
      </c>
      <c r="AG126" s="38">
        <f t="shared" ref="AG126:AG130" si="188">AG120</f>
        <v>0</v>
      </c>
      <c r="AH126" s="38">
        <v>0</v>
      </c>
      <c r="AI126" s="38">
        <f t="shared" ref="AI126:AI130" si="189">AI120</f>
        <v>0</v>
      </c>
      <c r="AJ126" s="38">
        <f t="shared" ref="AJ126:AJ130" si="190">AJ120</f>
        <v>0</v>
      </c>
      <c r="AK126" s="38">
        <v>0</v>
      </c>
      <c r="AL126" s="38">
        <f t="shared" ref="AL126:AL130" si="191">AL120</f>
        <v>0</v>
      </c>
      <c r="AM126" s="38">
        <f t="shared" ref="AM126:AM130" si="192">AM120</f>
        <v>0</v>
      </c>
      <c r="AN126" s="38">
        <v>0</v>
      </c>
      <c r="AO126" s="38">
        <f t="shared" ref="AO126:AO130" si="193">AO120</f>
        <v>0</v>
      </c>
      <c r="AP126" s="38">
        <v>0</v>
      </c>
      <c r="AQ126" s="38">
        <v>0</v>
      </c>
      <c r="AR126" s="145"/>
      <c r="AS126" s="145"/>
      <c r="AT126" s="53"/>
      <c r="AU126" s="53"/>
      <c r="AV126" s="53"/>
    </row>
    <row r="127">
      <c r="A127" s="144"/>
      <c r="B127" s="131"/>
      <c r="C127" s="131"/>
      <c r="D127" s="38" t="s">
        <v>43</v>
      </c>
      <c r="E127" s="48">
        <f t="shared" si="169"/>
        <v>0</v>
      </c>
      <c r="F127" s="38">
        <f t="shared" si="170"/>
        <v>0</v>
      </c>
      <c r="G127" s="38">
        <v>0</v>
      </c>
      <c r="H127" s="38">
        <f t="shared" si="171"/>
        <v>0</v>
      </c>
      <c r="I127" s="38">
        <f t="shared" si="172"/>
        <v>0</v>
      </c>
      <c r="J127" s="79">
        <v>0</v>
      </c>
      <c r="K127" s="38">
        <f t="shared" si="173"/>
        <v>0</v>
      </c>
      <c r="L127" s="38">
        <f t="shared" si="174"/>
        <v>0</v>
      </c>
      <c r="M127" s="38">
        <v>0</v>
      </c>
      <c r="N127" s="38">
        <f t="shared" si="175"/>
        <v>0</v>
      </c>
      <c r="O127" s="38">
        <f t="shared" si="176"/>
        <v>0</v>
      </c>
      <c r="P127" s="38">
        <v>0</v>
      </c>
      <c r="Q127" s="38">
        <f t="shared" si="177"/>
        <v>0</v>
      </c>
      <c r="R127" s="38">
        <f t="shared" si="178"/>
        <v>0</v>
      </c>
      <c r="S127" s="38">
        <v>0</v>
      </c>
      <c r="T127" s="38">
        <f t="shared" si="179"/>
        <v>0</v>
      </c>
      <c r="U127" s="38">
        <f t="shared" si="180"/>
        <v>0</v>
      </c>
      <c r="V127" s="38">
        <v>0</v>
      </c>
      <c r="W127" s="38">
        <f t="shared" si="181"/>
        <v>0</v>
      </c>
      <c r="X127" s="38">
        <f t="shared" si="182"/>
        <v>0</v>
      </c>
      <c r="Y127" s="38">
        <v>0</v>
      </c>
      <c r="Z127" s="38">
        <f t="shared" si="183"/>
        <v>0</v>
      </c>
      <c r="AA127" s="38">
        <f t="shared" si="184"/>
        <v>0</v>
      </c>
      <c r="AB127" s="38">
        <v>0</v>
      </c>
      <c r="AC127" s="38">
        <f t="shared" si="185"/>
        <v>0</v>
      </c>
      <c r="AD127" s="38">
        <f t="shared" si="186"/>
        <v>0</v>
      </c>
      <c r="AE127" s="38">
        <v>0</v>
      </c>
      <c r="AF127" s="38">
        <f t="shared" si="187"/>
        <v>0</v>
      </c>
      <c r="AG127" s="38">
        <f t="shared" si="188"/>
        <v>0</v>
      </c>
      <c r="AH127" s="38">
        <v>0</v>
      </c>
      <c r="AI127" s="38">
        <f t="shared" si="189"/>
        <v>0</v>
      </c>
      <c r="AJ127" s="38">
        <f t="shared" si="190"/>
        <v>0</v>
      </c>
      <c r="AK127" s="38">
        <v>0</v>
      </c>
      <c r="AL127" s="38">
        <f t="shared" si="191"/>
        <v>0</v>
      </c>
      <c r="AM127" s="38">
        <f t="shared" si="192"/>
        <v>0</v>
      </c>
      <c r="AN127" s="38">
        <v>0</v>
      </c>
      <c r="AO127" s="38">
        <f t="shared" si="193"/>
        <v>0</v>
      </c>
      <c r="AP127" s="38">
        <f t="shared" ref="AP127:AP128" si="194">AP121</f>
        <v>0</v>
      </c>
      <c r="AQ127" s="38">
        <v>0</v>
      </c>
      <c r="AR127" s="145"/>
      <c r="AS127" s="145"/>
      <c r="AT127" s="53"/>
      <c r="AU127" s="53"/>
      <c r="AV127" s="53"/>
    </row>
    <row r="128" s="92" customFormat="1">
      <c r="A128" s="144"/>
      <c r="B128" s="131"/>
      <c r="C128" s="131"/>
      <c r="D128" s="51" t="s">
        <v>44</v>
      </c>
      <c r="E128" s="50">
        <f t="shared" si="169"/>
        <v>465</v>
      </c>
      <c r="F128" s="51">
        <f t="shared" si="170"/>
        <v>463.20660000000004</v>
      </c>
      <c r="G128" s="51">
        <f t="shared" si="139"/>
        <v>99.614322580645165</v>
      </c>
      <c r="H128" s="51">
        <f t="shared" si="171"/>
        <v>1.6000000000000005</v>
      </c>
      <c r="I128" s="51">
        <f t="shared" si="172"/>
        <v>1.5725499999999999</v>
      </c>
      <c r="J128" s="51">
        <f>SUM(I128/H128*100)</f>
        <v>98.284374999999955</v>
      </c>
      <c r="K128" s="51">
        <f t="shared" si="173"/>
        <v>39.799999999999997</v>
      </c>
      <c r="L128" s="51">
        <f t="shared" si="174"/>
        <v>40.200000000000003</v>
      </c>
      <c r="M128" s="51">
        <f>SUM(L128/K128*100)</f>
        <v>101.00502512562815</v>
      </c>
      <c r="N128" s="51">
        <f t="shared" si="175"/>
        <v>44.600000000000001</v>
      </c>
      <c r="O128" s="51">
        <v>44.200000000000003</v>
      </c>
      <c r="P128" s="51">
        <f t="shared" si="166"/>
        <v>99.103139013452918</v>
      </c>
      <c r="Q128" s="51">
        <f t="shared" si="177"/>
        <v>42.799999999999997</v>
      </c>
      <c r="R128" s="51">
        <f t="shared" si="178"/>
        <v>42.772199999999998</v>
      </c>
      <c r="S128" s="51">
        <f>SUM(R128/Q128*100)</f>
        <v>99.935046728971969</v>
      </c>
      <c r="T128" s="51">
        <f t="shared" si="179"/>
        <v>38</v>
      </c>
      <c r="U128" s="51">
        <f t="shared" si="180"/>
        <v>38.009740000000001</v>
      </c>
      <c r="V128" s="51">
        <f>SUM(U128/T128*100)</f>
        <v>100.02563157894737</v>
      </c>
      <c r="W128" s="51">
        <f t="shared" si="181"/>
        <v>36.899999999999999</v>
      </c>
      <c r="X128" s="51">
        <f t="shared" si="182"/>
        <v>36.39734</v>
      </c>
      <c r="Y128" s="51">
        <f>SUM(X128/W128*100)</f>
        <v>98.637777777777785</v>
      </c>
      <c r="Z128" s="51">
        <f t="shared" si="183"/>
        <v>37.899999999999999</v>
      </c>
      <c r="AA128" s="51">
        <f t="shared" si="184"/>
        <v>36.839640000000003</v>
      </c>
      <c r="AB128" s="51">
        <f>AA128/Z128*100</f>
        <v>97.202216358839067</v>
      </c>
      <c r="AC128" s="51">
        <f t="shared" si="185"/>
        <v>37.899999999999999</v>
      </c>
      <c r="AD128" s="51">
        <f t="shared" si="186"/>
        <v>36.138620000000003</v>
      </c>
      <c r="AE128" s="51">
        <f>AD128/AC128*100</f>
        <v>95.352559366754633</v>
      </c>
      <c r="AF128" s="51">
        <f t="shared" si="187"/>
        <v>40.5</v>
      </c>
      <c r="AG128" s="51">
        <f t="shared" si="188"/>
        <v>37.386330000000001</v>
      </c>
      <c r="AH128" s="51">
        <f>AG128/AF128*100</f>
        <v>92.311925925925934</v>
      </c>
      <c r="AI128" s="51">
        <f t="shared" si="189"/>
        <v>42.200000000000003</v>
      </c>
      <c r="AJ128" s="51">
        <f t="shared" si="190"/>
        <v>39.301839999999999</v>
      </c>
      <c r="AK128" s="51">
        <f>AJ128/AI128*100</f>
        <v>93.132322274881503</v>
      </c>
      <c r="AL128" s="51">
        <f t="shared" si="191"/>
        <v>52.199999999999996</v>
      </c>
      <c r="AM128" s="51">
        <f t="shared" si="192"/>
        <v>37.60295</v>
      </c>
      <c r="AN128" s="51">
        <f>AM128/AL128*100</f>
        <v>72.036302681992353</v>
      </c>
      <c r="AO128" s="51">
        <f t="shared" si="193"/>
        <v>50.600000000000001</v>
      </c>
      <c r="AP128" s="51">
        <f t="shared" si="194"/>
        <v>72.785390000000007</v>
      </c>
      <c r="AQ128" s="51">
        <f>AP128/AO128*100</f>
        <v>143.84464426877472</v>
      </c>
      <c r="AR128" s="145"/>
      <c r="AS128" s="145"/>
      <c r="AT128" s="53"/>
      <c r="AU128" s="53"/>
      <c r="AV128" s="53"/>
    </row>
    <row r="129" ht="35.5" customHeight="1">
      <c r="A129" s="144"/>
      <c r="B129" s="131"/>
      <c r="C129" s="131"/>
      <c r="D129" s="38" t="s">
        <v>46</v>
      </c>
      <c r="E129" s="39">
        <f>H129+K129+N129+Q129+T129+W129+Z129+AC129+AF129+AI129+AL129+AO129</f>
        <v>0</v>
      </c>
      <c r="F129" s="39">
        <f>I129+L129+O129+R129+U129+X129+AA129+AD129+AG129+AJ129+AM129+AP129</f>
        <v>0</v>
      </c>
      <c r="G129" s="38">
        <v>0</v>
      </c>
      <c r="H129" s="39">
        <v>0</v>
      </c>
      <c r="I129" s="39">
        <v>0</v>
      </c>
      <c r="J129" s="38">
        <v>0</v>
      </c>
      <c r="K129" s="39">
        <v>0</v>
      </c>
      <c r="L129" s="39">
        <v>0</v>
      </c>
      <c r="M129" s="38">
        <v>0</v>
      </c>
      <c r="N129" s="38">
        <v>0</v>
      </c>
      <c r="O129" s="38">
        <v>0</v>
      </c>
      <c r="P129" s="38">
        <v>0</v>
      </c>
      <c r="Q129" s="39">
        <v>0</v>
      </c>
      <c r="R129" s="39">
        <v>0</v>
      </c>
      <c r="S129" s="38"/>
      <c r="T129" s="39">
        <v>0</v>
      </c>
      <c r="U129" s="39">
        <v>0</v>
      </c>
      <c r="V129" s="38">
        <v>0</v>
      </c>
      <c r="W129" s="39">
        <v>0</v>
      </c>
      <c r="X129" s="39">
        <v>0</v>
      </c>
      <c r="Y129" s="38">
        <v>0</v>
      </c>
      <c r="Z129" s="39">
        <v>0</v>
      </c>
      <c r="AA129" s="39">
        <v>0</v>
      </c>
      <c r="AB129" s="38">
        <v>0</v>
      </c>
      <c r="AC129" s="39">
        <v>0</v>
      </c>
      <c r="AD129" s="39">
        <v>0</v>
      </c>
      <c r="AE129" s="38">
        <v>0</v>
      </c>
      <c r="AF129" s="39">
        <v>0</v>
      </c>
      <c r="AG129" s="39">
        <v>0</v>
      </c>
      <c r="AH129" s="38">
        <v>0</v>
      </c>
      <c r="AI129" s="39">
        <v>0</v>
      </c>
      <c r="AJ129" s="39">
        <v>0</v>
      </c>
      <c r="AK129" s="38">
        <v>0</v>
      </c>
      <c r="AL129" s="39">
        <v>0</v>
      </c>
      <c r="AM129" s="38">
        <v>0</v>
      </c>
      <c r="AN129" s="38">
        <v>0</v>
      </c>
      <c r="AO129" s="39">
        <v>0</v>
      </c>
      <c r="AP129" s="71">
        <v>0</v>
      </c>
      <c r="AQ129" s="38">
        <v>0</v>
      </c>
      <c r="AR129" s="145"/>
      <c r="AS129" s="145"/>
      <c r="AT129" s="53"/>
      <c r="AU129" s="53"/>
      <c r="AV129" s="53"/>
    </row>
    <row r="130" ht="23.100000000000001">
      <c r="A130" s="146"/>
      <c r="B130" s="134"/>
      <c r="C130" s="134"/>
      <c r="D130" s="38" t="s">
        <v>45</v>
      </c>
      <c r="E130" s="48">
        <f>E124</f>
        <v>0</v>
      </c>
      <c r="F130" s="38">
        <f>F124</f>
        <v>0</v>
      </c>
      <c r="G130" s="38">
        <v>0</v>
      </c>
      <c r="H130" s="38">
        <f t="shared" si="171"/>
        <v>0</v>
      </c>
      <c r="I130" s="38">
        <f t="shared" si="172"/>
        <v>0</v>
      </c>
      <c r="J130" s="38">
        <v>0</v>
      </c>
      <c r="K130" s="38">
        <f t="shared" si="173"/>
        <v>0</v>
      </c>
      <c r="L130" s="38">
        <f t="shared" si="174"/>
        <v>0</v>
      </c>
      <c r="M130" s="38">
        <v>0</v>
      </c>
      <c r="N130" s="38">
        <f t="shared" si="175"/>
        <v>0</v>
      </c>
      <c r="O130" s="38">
        <f t="shared" si="176"/>
        <v>0</v>
      </c>
      <c r="P130" s="38">
        <v>0</v>
      </c>
      <c r="Q130" s="38">
        <f t="shared" si="177"/>
        <v>0</v>
      </c>
      <c r="R130" s="38">
        <f t="shared" si="178"/>
        <v>0</v>
      </c>
      <c r="S130" s="38">
        <v>0</v>
      </c>
      <c r="T130" s="38">
        <f t="shared" si="179"/>
        <v>0</v>
      </c>
      <c r="U130" s="38">
        <f t="shared" si="180"/>
        <v>0</v>
      </c>
      <c r="V130" s="38">
        <v>0</v>
      </c>
      <c r="W130" s="38">
        <f t="shared" si="181"/>
        <v>0</v>
      </c>
      <c r="X130" s="38">
        <f t="shared" si="182"/>
        <v>0</v>
      </c>
      <c r="Y130" s="38">
        <v>0</v>
      </c>
      <c r="Z130" s="38">
        <f t="shared" si="183"/>
        <v>0</v>
      </c>
      <c r="AA130" s="38">
        <f t="shared" si="184"/>
        <v>0</v>
      </c>
      <c r="AB130" s="38">
        <v>0</v>
      </c>
      <c r="AC130" s="38">
        <f t="shared" si="185"/>
        <v>0</v>
      </c>
      <c r="AD130" s="38">
        <f t="shared" si="186"/>
        <v>0</v>
      </c>
      <c r="AE130" s="38">
        <v>0</v>
      </c>
      <c r="AF130" s="38">
        <f t="shared" si="187"/>
        <v>0</v>
      </c>
      <c r="AG130" s="38">
        <f t="shared" si="188"/>
        <v>0</v>
      </c>
      <c r="AH130" s="38">
        <v>0</v>
      </c>
      <c r="AI130" s="38">
        <f t="shared" si="189"/>
        <v>0</v>
      </c>
      <c r="AJ130" s="38">
        <f t="shared" si="190"/>
        <v>0</v>
      </c>
      <c r="AK130" s="38">
        <v>0</v>
      </c>
      <c r="AL130" s="38">
        <f t="shared" si="191"/>
        <v>0</v>
      </c>
      <c r="AM130" s="38">
        <f t="shared" si="192"/>
        <v>0</v>
      </c>
      <c r="AN130" s="38">
        <v>0</v>
      </c>
      <c r="AO130" s="38">
        <f t="shared" si="193"/>
        <v>0</v>
      </c>
      <c r="AP130" s="38">
        <v>0</v>
      </c>
      <c r="AQ130" s="38">
        <v>0</v>
      </c>
      <c r="AR130" s="135"/>
      <c r="AS130" s="135"/>
      <c r="AT130" s="53"/>
      <c r="AU130" s="53"/>
      <c r="AV130" s="53"/>
    </row>
    <row r="131">
      <c r="A131" s="163" t="s">
        <v>116</v>
      </c>
      <c r="B131" s="164"/>
      <c r="C131" s="164"/>
      <c r="D131" s="87" t="s">
        <v>87</v>
      </c>
      <c r="E131" s="48">
        <f>E132+E133+E134</f>
        <v>172386.95999999999</v>
      </c>
      <c r="F131" s="48">
        <f>F132+F133+F134</f>
        <v>171093.46859999999</v>
      </c>
      <c r="G131" s="38">
        <f t="shared" si="139"/>
        <v>99.249658210806672</v>
      </c>
      <c r="H131" s="38">
        <f>H132+H133+H134</f>
        <v>1062.3</v>
      </c>
      <c r="I131" s="38">
        <f>I132+I133+I134</f>
        <v>1062.2725500000001</v>
      </c>
      <c r="J131" s="38">
        <f>SUM(I131/H131*100)</f>
        <v>99.997415984185281</v>
      </c>
      <c r="K131" s="38">
        <f>K132+K133+K134</f>
        <v>1479.22</v>
      </c>
      <c r="L131" s="38">
        <f>L132+L133+L134</f>
        <v>1457.3000000000002</v>
      </c>
      <c r="M131" s="38">
        <f>SUM(L131/K131*100)</f>
        <v>98.518137937561704</v>
      </c>
      <c r="N131" s="38">
        <f>N132+N133+N134</f>
        <v>1236.3</v>
      </c>
      <c r="O131" s="38">
        <f>O132+O133+O134</f>
        <v>1181.3000000000002</v>
      </c>
      <c r="P131" s="38">
        <f t="shared" si="166"/>
        <v>95.551241608023957</v>
      </c>
      <c r="Q131" s="38">
        <f>Q132+Q133+Q134</f>
        <v>1803.6499999999999</v>
      </c>
      <c r="R131" s="38">
        <f>R132+R133+R134</f>
        <v>1777.1722</v>
      </c>
      <c r="S131" s="38">
        <f>SUM(R131/Q131*100)</f>
        <v>98.531987913397828</v>
      </c>
      <c r="T131" s="38">
        <f>T132+T133+T134</f>
        <v>1439.4499999999998</v>
      </c>
      <c r="U131" s="38">
        <f>U132+U133+U134</f>
        <v>1439.4097400000001</v>
      </c>
      <c r="V131" s="38">
        <f>SUM(U131/T131*100)</f>
        <v>99.997203098405663</v>
      </c>
      <c r="W131" s="38">
        <f>W132+W133+W134</f>
        <v>19918.719999999998</v>
      </c>
      <c r="X131" s="38">
        <f>X132+X133+X134</f>
        <v>19053.497340000002</v>
      </c>
      <c r="Y131" s="38">
        <f>SUM(X131/W131*100)</f>
        <v>95.656233633486508</v>
      </c>
      <c r="Z131" s="38">
        <f>Z132+Z133+Z134</f>
        <v>17735.919999999998</v>
      </c>
      <c r="AA131" s="38">
        <f>AA132+AA133+AA134</f>
        <v>8786.9596400000009</v>
      </c>
      <c r="AB131" s="38">
        <f>SUM(AA131/Z131*100)</f>
        <v>49.543297669362524</v>
      </c>
      <c r="AC131" s="38">
        <f>AC132+AC133+AC134</f>
        <v>7213.1200000000008</v>
      </c>
      <c r="AD131" s="38">
        <f>AD132+AD133+AD134</f>
        <v>15612.55862</v>
      </c>
      <c r="AE131" s="38">
        <f>SUM(AD131/AC131*100)</f>
        <v>216.44667799787052</v>
      </c>
      <c r="AF131" s="38">
        <f>AF132+AF133+AF134</f>
        <v>38659.459999999999</v>
      </c>
      <c r="AG131" s="38">
        <f>AG132+AG133+AG134</f>
        <v>14744.492329999997</v>
      </c>
      <c r="AH131" s="38">
        <f>SUM(AG131/AF131*100)</f>
        <v>38.139416148078624</v>
      </c>
      <c r="AI131" s="38">
        <f>AI132+AI133+AI134</f>
        <v>51061.619999999995</v>
      </c>
      <c r="AJ131" s="38">
        <f>AJ132+AJ133+AJ134</f>
        <v>77151.538839999994</v>
      </c>
      <c r="AK131" s="38">
        <f>SUM(AJ131/AI131*100)</f>
        <v>151.09496886311089</v>
      </c>
      <c r="AL131" s="38">
        <f>AL132+AL133+AL134</f>
        <v>28096.200000000001</v>
      </c>
      <c r="AM131" s="38">
        <f>AM132+AM133+AM134</f>
        <v>25644.08495</v>
      </c>
      <c r="AN131" s="38">
        <f>SUM(AM131/AL131*100)</f>
        <v>91.272431681152611</v>
      </c>
      <c r="AO131" s="38">
        <f>AO132+AO133+AO134</f>
        <v>2680.8999999999996</v>
      </c>
      <c r="AP131" s="38">
        <f t="shared" ref="AP131:AP134" si="195">SUM(AP119+AP109+AP92)</f>
        <v>3182.8423900000003</v>
      </c>
      <c r="AQ131" s="38">
        <f>SUM(AP131/AO131*100)</f>
        <v>118.72290611361858</v>
      </c>
      <c r="AR131" s="165"/>
      <c r="AS131" s="165"/>
      <c r="AT131" s="53"/>
      <c r="AU131" s="53"/>
      <c r="AV131" s="53"/>
    </row>
    <row r="132">
      <c r="A132" s="166"/>
      <c r="B132" s="167"/>
      <c r="C132" s="167"/>
      <c r="D132" s="87" t="s">
        <v>42</v>
      </c>
      <c r="E132" s="48">
        <f t="shared" ref="E132:E133" si="196">E120+E110+E93</f>
        <v>0</v>
      </c>
      <c r="F132" s="38">
        <f t="shared" ref="F132:F133" si="197">F120+F110+F93</f>
        <v>0</v>
      </c>
      <c r="G132" s="38">
        <v>0</v>
      </c>
      <c r="H132" s="38">
        <f t="shared" ref="H132:H133" si="198">H120+H110+H93</f>
        <v>0</v>
      </c>
      <c r="I132" s="38">
        <f t="shared" ref="I132:I133" si="199">I120+I110+I93</f>
        <v>0</v>
      </c>
      <c r="J132" s="38">
        <v>0</v>
      </c>
      <c r="K132" s="38">
        <f t="shared" ref="K132:K133" si="200">K120+K110+K93</f>
        <v>0</v>
      </c>
      <c r="L132" s="38">
        <f t="shared" ref="L132:L133" si="201">L120+L110+L93</f>
        <v>0</v>
      </c>
      <c r="M132" s="38">
        <v>0</v>
      </c>
      <c r="N132" s="38">
        <f t="shared" ref="N132:N133" si="202">N120+N110+N93</f>
        <v>0</v>
      </c>
      <c r="O132" s="38">
        <f t="shared" ref="O132:O133" si="203">O120+O110+O93</f>
        <v>0</v>
      </c>
      <c r="P132" s="38">
        <v>0</v>
      </c>
      <c r="Q132" s="38">
        <f t="shared" ref="Q132:Q133" si="204">Q120+Q110+Q93</f>
        <v>0</v>
      </c>
      <c r="R132" s="38">
        <f t="shared" ref="R132:R133" si="205">R120+R110+R93</f>
        <v>0</v>
      </c>
      <c r="S132" s="38">
        <v>0</v>
      </c>
      <c r="T132" s="38">
        <f t="shared" ref="T132:T133" si="206">T120+T110+T93</f>
        <v>0</v>
      </c>
      <c r="U132" s="38">
        <f t="shared" ref="U132:U133" si="207">U120+U110+U93</f>
        <v>0</v>
      </c>
      <c r="V132" s="38">
        <v>0</v>
      </c>
      <c r="W132" s="38">
        <f t="shared" ref="W132:W133" si="208">W120+W110+W93</f>
        <v>0</v>
      </c>
      <c r="X132" s="38">
        <f t="shared" ref="X132:X133" si="209">X120+X110+X93</f>
        <v>0</v>
      </c>
      <c r="Y132" s="38">
        <v>0</v>
      </c>
      <c r="Z132" s="38">
        <f t="shared" ref="Z132:Z133" si="210">Z120+Z110+Z93</f>
        <v>0</v>
      </c>
      <c r="AA132" s="38">
        <f t="shared" ref="AA132:AA133" si="211">AA120+AA110+AA93</f>
        <v>0</v>
      </c>
      <c r="AB132" s="38">
        <v>0</v>
      </c>
      <c r="AC132" s="38">
        <f t="shared" ref="AC132:AC133" si="212">AC120+AC110+AC93</f>
        <v>0</v>
      </c>
      <c r="AD132" s="38">
        <f t="shared" ref="AD132:AD133" si="213">AD120+AD110+AD93</f>
        <v>0</v>
      </c>
      <c r="AE132" s="38">
        <v>0</v>
      </c>
      <c r="AF132" s="38">
        <f t="shared" ref="AF132:AF133" si="214">AF120+AF110+AF93</f>
        <v>0</v>
      </c>
      <c r="AG132" s="38">
        <f t="shared" ref="AG132:AG133" si="215">AG120+AG110+AG93</f>
        <v>0</v>
      </c>
      <c r="AH132" s="38">
        <v>0</v>
      </c>
      <c r="AI132" s="38">
        <f t="shared" ref="AI132:AI133" si="216">AI120+AI110+AI93</f>
        <v>0</v>
      </c>
      <c r="AJ132" s="38">
        <f t="shared" ref="AJ132:AJ133" si="217">AJ120+AJ110+AJ93</f>
        <v>0</v>
      </c>
      <c r="AK132" s="38">
        <v>0</v>
      </c>
      <c r="AL132" s="38">
        <f t="shared" ref="AL132:AL133" si="218">AL120+AL110+AL93</f>
        <v>0</v>
      </c>
      <c r="AM132" s="38">
        <f t="shared" ref="AM132:AM133" si="219">AM120+AM110+AM93</f>
        <v>0</v>
      </c>
      <c r="AN132" s="38">
        <v>0</v>
      </c>
      <c r="AO132" s="38">
        <f t="shared" ref="AO132:AO133" si="220">AO120+AO110+AO93</f>
        <v>0</v>
      </c>
      <c r="AP132" s="38">
        <f t="shared" si="195"/>
        <v>0</v>
      </c>
      <c r="AQ132" s="38">
        <v>0</v>
      </c>
      <c r="AR132" s="168"/>
      <c r="AS132" s="168"/>
      <c r="AT132" s="53"/>
      <c r="AU132" s="53"/>
      <c r="AV132" s="53"/>
    </row>
    <row r="133">
      <c r="A133" s="166"/>
      <c r="B133" s="167"/>
      <c r="C133" s="167"/>
      <c r="D133" s="38" t="s">
        <v>43</v>
      </c>
      <c r="E133" s="48">
        <f t="shared" si="196"/>
        <v>26647.899999999998</v>
      </c>
      <c r="F133" s="38">
        <f t="shared" si="197"/>
        <v>26645.400000000001</v>
      </c>
      <c r="G133" s="38">
        <f t="shared" si="139"/>
        <v>99.990618397697389</v>
      </c>
      <c r="H133" s="38">
        <f t="shared" si="198"/>
        <v>0</v>
      </c>
      <c r="I133" s="38">
        <f t="shared" si="199"/>
        <v>0</v>
      </c>
      <c r="J133" s="38">
        <v>0</v>
      </c>
      <c r="K133" s="38">
        <f t="shared" si="200"/>
        <v>0</v>
      </c>
      <c r="L133" s="38">
        <f t="shared" si="201"/>
        <v>0</v>
      </c>
      <c r="M133" s="38">
        <v>0</v>
      </c>
      <c r="N133" s="38">
        <f t="shared" si="202"/>
        <v>0</v>
      </c>
      <c r="O133" s="38">
        <f t="shared" si="203"/>
        <v>0</v>
      </c>
      <c r="P133" s="38">
        <v>0</v>
      </c>
      <c r="Q133" s="38">
        <f t="shared" si="204"/>
        <v>0</v>
      </c>
      <c r="R133" s="38">
        <f t="shared" si="205"/>
        <v>0</v>
      </c>
      <c r="S133" s="38">
        <v>0</v>
      </c>
      <c r="T133" s="38">
        <f t="shared" si="206"/>
        <v>0</v>
      </c>
      <c r="U133" s="38">
        <f t="shared" si="207"/>
        <v>0</v>
      </c>
      <c r="V133" s="38">
        <v>0</v>
      </c>
      <c r="W133" s="38">
        <f t="shared" si="208"/>
        <v>0</v>
      </c>
      <c r="X133" s="38">
        <f t="shared" si="209"/>
        <v>0</v>
      </c>
      <c r="Y133" s="38">
        <v>0</v>
      </c>
      <c r="Z133" s="38">
        <f t="shared" si="210"/>
        <v>5856.3000000000002</v>
      </c>
      <c r="AA133" s="38">
        <f t="shared" si="211"/>
        <v>5633.6999999999998</v>
      </c>
      <c r="AB133" s="38">
        <f t="shared" ref="AB133:AB136" si="221">AA133/Z133*100</f>
        <v>96.198965216945837</v>
      </c>
      <c r="AC133" s="38">
        <f t="shared" si="212"/>
        <v>0</v>
      </c>
      <c r="AD133" s="38">
        <f t="shared" si="213"/>
        <v>0</v>
      </c>
      <c r="AE133" s="38">
        <v>0</v>
      </c>
      <c r="AF133" s="38">
        <f t="shared" si="214"/>
        <v>0</v>
      </c>
      <c r="AG133" s="38">
        <f t="shared" si="215"/>
        <v>0</v>
      </c>
      <c r="AH133" s="38">
        <v>0</v>
      </c>
      <c r="AI133" s="38">
        <f t="shared" si="216"/>
        <v>20791.599999999999</v>
      </c>
      <c r="AJ133" s="38">
        <f t="shared" si="217"/>
        <v>21011.700000000001</v>
      </c>
      <c r="AK133" s="79">
        <f>SUM(AJ133/AI133*100)</f>
        <v>101.05860058869929</v>
      </c>
      <c r="AL133" s="38">
        <f t="shared" si="218"/>
        <v>0</v>
      </c>
      <c r="AM133" s="38">
        <f t="shared" si="219"/>
        <v>0</v>
      </c>
      <c r="AN133" s="38">
        <v>0</v>
      </c>
      <c r="AO133" s="38">
        <f t="shared" si="220"/>
        <v>0</v>
      </c>
      <c r="AP133" s="38">
        <f t="shared" si="195"/>
        <v>0</v>
      </c>
      <c r="AQ133" s="38">
        <v>0</v>
      </c>
      <c r="AR133" s="168"/>
      <c r="AS133" s="168"/>
      <c r="AT133" s="53"/>
      <c r="AU133" s="53"/>
      <c r="AV133" s="53"/>
    </row>
    <row r="134" s="169" customFormat="1">
      <c r="A134" s="170"/>
      <c r="B134" s="171"/>
      <c r="C134" s="171"/>
      <c r="D134" s="68" t="s">
        <v>44</v>
      </c>
      <c r="E134" s="172">
        <f>E128+E112+E95+0.1</f>
        <v>145739.06</v>
      </c>
      <c r="F134" s="172">
        <f>F128+F112+F95</f>
        <v>144448.0686</v>
      </c>
      <c r="G134" s="68">
        <f t="shared" si="139"/>
        <v>99.114176117233086</v>
      </c>
      <c r="H134" s="68">
        <f>H128+H112+H95</f>
        <v>1062.3</v>
      </c>
      <c r="I134" s="68">
        <f>I128+I112+I95</f>
        <v>1062.2725500000001</v>
      </c>
      <c r="J134" s="68">
        <f>SUM(I134/H134*100)</f>
        <v>99.997415984185281</v>
      </c>
      <c r="K134" s="68">
        <f>K128+K112+K95</f>
        <v>1479.22</v>
      </c>
      <c r="L134" s="68">
        <f>L128+L112+L95</f>
        <v>1457.3000000000002</v>
      </c>
      <c r="M134" s="68">
        <f>SUM(L134/K134*100)</f>
        <v>98.518137937561704</v>
      </c>
      <c r="N134" s="68">
        <f>N128+N112+N95</f>
        <v>1236.3</v>
      </c>
      <c r="O134" s="68">
        <f>O128+O112+O95</f>
        <v>1181.3000000000002</v>
      </c>
      <c r="P134" s="68">
        <f t="shared" si="166"/>
        <v>95.551241608023957</v>
      </c>
      <c r="Q134" s="68">
        <f>Q128+Q112+Q95</f>
        <v>1803.6499999999999</v>
      </c>
      <c r="R134" s="68">
        <f>R128+R112+R95</f>
        <v>1777.1722</v>
      </c>
      <c r="S134" s="68">
        <f>SUM(R134/Q134*100)</f>
        <v>98.531987913397828</v>
      </c>
      <c r="T134" s="68">
        <f>T128+T112+T95</f>
        <v>1439.4499999999998</v>
      </c>
      <c r="U134" s="68">
        <f>U128+U112+U95</f>
        <v>1439.4097400000001</v>
      </c>
      <c r="V134" s="68">
        <f>SUM(U134/T134*100)</f>
        <v>99.997203098405663</v>
      </c>
      <c r="W134" s="68">
        <f>W128+W112+W95</f>
        <v>19918.719999999998</v>
      </c>
      <c r="X134" s="68">
        <f>X128+X112+X95</f>
        <v>19053.497340000002</v>
      </c>
      <c r="Y134" s="68">
        <f>SUM(X134/W134*100)</f>
        <v>95.656233633486508</v>
      </c>
      <c r="Z134" s="68">
        <f>Z128+Z112+Z95</f>
        <v>11879.619999999999</v>
      </c>
      <c r="AA134" s="68">
        <f>AA128+AA112+AA95</f>
        <v>3153.2596400000002</v>
      </c>
      <c r="AB134" s="68">
        <f t="shared" si="221"/>
        <v>26.543438594837216</v>
      </c>
      <c r="AC134" s="68">
        <f>AC128+AC112+AC95</f>
        <v>7213.1200000000008</v>
      </c>
      <c r="AD134" s="68">
        <f>AD128+AD112+AD95</f>
        <v>15612.55862</v>
      </c>
      <c r="AE134" s="68">
        <f>AD134/AC134*100</f>
        <v>216.44667799787052</v>
      </c>
      <c r="AF134" s="68">
        <f>AF128+AF112+AF95</f>
        <v>38659.459999999999</v>
      </c>
      <c r="AG134" s="68">
        <f>AG128+AG112+AG95</f>
        <v>14744.492329999997</v>
      </c>
      <c r="AH134" s="68">
        <f>AG134/AF134*100</f>
        <v>38.139416148078624</v>
      </c>
      <c r="AI134" s="68">
        <f>AI128+AI112+AI95</f>
        <v>30270.02</v>
      </c>
      <c r="AJ134" s="68">
        <f>AJ128+AJ112+AJ95</f>
        <v>56139.838839999997</v>
      </c>
      <c r="AK134" s="68">
        <f>AJ134/AI134*100</f>
        <v>185.4635009821599</v>
      </c>
      <c r="AL134" s="68">
        <f>AL128+AL112+AL95</f>
        <v>28096.200000000001</v>
      </c>
      <c r="AM134" s="68">
        <f>AM128+AM112+AM95</f>
        <v>25644.08495</v>
      </c>
      <c r="AN134" s="68">
        <f>AM134/AL134*100</f>
        <v>91.272431681152611</v>
      </c>
      <c r="AO134" s="68">
        <f>AO128+AO112+AO95</f>
        <v>2680.8999999999996</v>
      </c>
      <c r="AP134" s="68">
        <f t="shared" si="195"/>
        <v>3182.8423900000003</v>
      </c>
      <c r="AQ134" s="68">
        <f>AP134/AO134*100</f>
        <v>118.72290611361858</v>
      </c>
      <c r="AR134" s="173"/>
      <c r="AS134" s="173"/>
      <c r="AT134" s="174"/>
      <c r="AU134" s="174"/>
      <c r="AV134" s="174"/>
    </row>
    <row r="135" ht="23.100000000000001">
      <c r="A135" s="166"/>
      <c r="B135" s="167"/>
      <c r="C135" s="167"/>
      <c r="D135" s="38" t="s">
        <v>45</v>
      </c>
      <c r="E135" s="48">
        <v>0</v>
      </c>
      <c r="F135" s="38">
        <v>0</v>
      </c>
      <c r="G135" s="38">
        <v>0</v>
      </c>
      <c r="H135" s="39">
        <v>0</v>
      </c>
      <c r="I135" s="39">
        <v>0</v>
      </c>
      <c r="J135" s="38">
        <v>0</v>
      </c>
      <c r="K135" s="39">
        <v>0</v>
      </c>
      <c r="L135" s="39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9">
        <v>0</v>
      </c>
      <c r="U135" s="39">
        <v>0</v>
      </c>
      <c r="V135" s="38">
        <v>0</v>
      </c>
      <c r="W135" s="39">
        <v>0</v>
      </c>
      <c r="X135" s="39">
        <v>0</v>
      </c>
      <c r="Y135" s="38">
        <v>0</v>
      </c>
      <c r="Z135" s="39">
        <v>0</v>
      </c>
      <c r="AA135" s="39">
        <v>0</v>
      </c>
      <c r="AB135" s="38">
        <v>0</v>
      </c>
      <c r="AC135" s="39">
        <v>0</v>
      </c>
      <c r="AD135" s="39">
        <v>0</v>
      </c>
      <c r="AE135" s="38">
        <v>0</v>
      </c>
      <c r="AF135" s="39">
        <v>0</v>
      </c>
      <c r="AG135" s="39">
        <v>0</v>
      </c>
      <c r="AH135" s="38">
        <v>0</v>
      </c>
      <c r="AI135" s="39">
        <v>0</v>
      </c>
      <c r="AJ135" s="39">
        <v>0</v>
      </c>
      <c r="AK135" s="38">
        <v>0</v>
      </c>
      <c r="AL135" s="39">
        <v>0</v>
      </c>
      <c r="AM135" s="38">
        <v>0</v>
      </c>
      <c r="AN135" s="38">
        <v>0</v>
      </c>
      <c r="AO135" s="39">
        <v>0</v>
      </c>
      <c r="AP135" s="39">
        <v>0</v>
      </c>
      <c r="AQ135" s="39">
        <v>0</v>
      </c>
      <c r="AR135" s="168"/>
      <c r="AS135" s="168"/>
      <c r="AT135" s="53"/>
      <c r="AU135" s="53"/>
      <c r="AV135" s="53"/>
    </row>
    <row r="136" ht="40.100000000000001" customHeight="1">
      <c r="A136" s="166"/>
      <c r="B136" s="167"/>
      <c r="C136" s="167"/>
      <c r="D136" s="38" t="s">
        <v>46</v>
      </c>
      <c r="E136" s="175">
        <f>H136+K136+N136+Q136+T136+W136+Z136+AC136+AF136+AI136+AL136+AO136</f>
        <v>19360.299999999999</v>
      </c>
      <c r="F136" s="176">
        <f>I136+L136+O136+R136+U136+X136+AA136+AD136+AG136+AJ136+AM136+AP136</f>
        <v>12880.200000000001</v>
      </c>
      <c r="G136" s="176">
        <f t="shared" si="139"/>
        <v>66.528927754218685</v>
      </c>
      <c r="H136" s="176">
        <f>H129+H113+H96</f>
        <v>0</v>
      </c>
      <c r="I136" s="176">
        <f>I129+I113+I96</f>
        <v>0</v>
      </c>
      <c r="J136" s="176">
        <v>0</v>
      </c>
      <c r="K136" s="176">
        <f>K129+K113+K96</f>
        <v>0</v>
      </c>
      <c r="L136" s="176">
        <f>L129+L113+L96</f>
        <v>0</v>
      </c>
      <c r="M136" s="176">
        <v>0</v>
      </c>
      <c r="N136" s="176">
        <f>N129+N113+N96</f>
        <v>424</v>
      </c>
      <c r="O136" s="176">
        <f>O129+O113+O96</f>
        <v>384.89999999999998</v>
      </c>
      <c r="P136" s="176">
        <f t="shared" si="166"/>
        <v>90.778301886792448</v>
      </c>
      <c r="Q136" s="176">
        <f>Q130+Q114+Q96</f>
        <v>0</v>
      </c>
      <c r="R136" s="176">
        <f>R129+R113+R96</f>
        <v>39.100000000000001</v>
      </c>
      <c r="S136" s="176">
        <v>0</v>
      </c>
      <c r="T136" s="176">
        <f>T129+T113+T96</f>
        <v>0</v>
      </c>
      <c r="U136" s="176">
        <f>U129+U113+U96</f>
        <v>0</v>
      </c>
      <c r="V136" s="176">
        <v>0</v>
      </c>
      <c r="W136" s="176">
        <f>W129+W113+W96</f>
        <v>6480.1000000000004</v>
      </c>
      <c r="X136" s="176">
        <f>X129+X113+X96</f>
        <v>0</v>
      </c>
      <c r="Y136" s="176">
        <f>Y129+Y113+Y96</f>
        <v>0</v>
      </c>
      <c r="Z136" s="176">
        <f>Z129+Z113+Z96</f>
        <v>6599.8999999999996</v>
      </c>
      <c r="AA136" s="176">
        <f>AA129+AA113+AA96</f>
        <v>6377.3000000000002</v>
      </c>
      <c r="AB136" s="176">
        <f t="shared" si="221"/>
        <v>96.627221624570083</v>
      </c>
      <c r="AC136" s="176">
        <f>AC129+AC113+AC96</f>
        <v>0</v>
      </c>
      <c r="AD136" s="176">
        <f>AD129+AD113+AD96</f>
        <v>0</v>
      </c>
      <c r="AE136" s="176">
        <f>AE129+AE113+AE96</f>
        <v>0</v>
      </c>
      <c r="AF136" s="176">
        <f>AF129+AF113+AF96</f>
        <v>5856.3000000000002</v>
      </c>
      <c r="AG136" s="176">
        <f>AG129+AG113+AG96</f>
        <v>6078.8999999999996</v>
      </c>
      <c r="AH136" s="176">
        <f>AH129+AH113+AH96</f>
        <v>103.80103478305413</v>
      </c>
      <c r="AI136" s="176">
        <f>AI129+AI113+AI96</f>
        <v>0</v>
      </c>
      <c r="AJ136" s="176">
        <f>AJ129+AJ113+AJ96</f>
        <v>0</v>
      </c>
      <c r="AK136" s="176">
        <f>AK129+AK113+AK96</f>
        <v>0</v>
      </c>
      <c r="AL136" s="176">
        <f>AL129+AL113+AL96</f>
        <v>0</v>
      </c>
      <c r="AM136" s="176">
        <f>AM129+AM113+AM96</f>
        <v>0</v>
      </c>
      <c r="AN136" s="176">
        <f>AN129+AN113+AN96</f>
        <v>0</v>
      </c>
      <c r="AO136" s="176">
        <f>AO129+AO113+AO96</f>
        <v>0</v>
      </c>
      <c r="AP136" s="176">
        <f>AP129+AP113+AP96</f>
        <v>0</v>
      </c>
      <c r="AQ136" s="176">
        <v>0</v>
      </c>
      <c r="AR136" s="168"/>
      <c r="AS136" s="168"/>
      <c r="AT136" s="53"/>
      <c r="AU136" s="53"/>
      <c r="AV136" s="53"/>
    </row>
    <row r="137">
      <c r="A137" s="177" t="s">
        <v>117</v>
      </c>
      <c r="B137" s="178"/>
      <c r="C137" s="36"/>
      <c r="D137" s="179" t="s">
        <v>87</v>
      </c>
      <c r="E137" s="180">
        <f>SUM(E16)</f>
        <v>8861.5</v>
      </c>
      <c r="F137" s="180">
        <f>SUM(F16)</f>
        <v>8720.2000000000007</v>
      </c>
      <c r="G137" s="180">
        <f>SUM(G16)</f>
        <v>98.405461829261426</v>
      </c>
      <c r="H137" s="180">
        <f>SUM(H16)</f>
        <v>0</v>
      </c>
      <c r="I137" s="180">
        <f>SUM(I16)</f>
        <v>0</v>
      </c>
      <c r="J137" s="180">
        <f>SUM(J16)</f>
        <v>0</v>
      </c>
      <c r="K137" s="180">
        <f>SUM(K16)</f>
        <v>0</v>
      </c>
      <c r="L137" s="180">
        <f>SUM(L16)</f>
        <v>0</v>
      </c>
      <c r="M137" s="180">
        <f>SUM(M16)</f>
        <v>0</v>
      </c>
      <c r="N137" s="180">
        <f>SUM(N16)</f>
        <v>0</v>
      </c>
      <c r="O137" s="180">
        <f>SUM(O16)</f>
        <v>0</v>
      </c>
      <c r="P137" s="180">
        <f>SUM(P16)</f>
        <v>0</v>
      </c>
      <c r="Q137" s="180">
        <f>SUM(Q16)</f>
        <v>0</v>
      </c>
      <c r="R137" s="180">
        <f>SUM(R16)</f>
        <v>0</v>
      </c>
      <c r="S137" s="180">
        <f>SUM(S16)</f>
        <v>0</v>
      </c>
      <c r="T137" s="180">
        <f>SUM(T16)</f>
        <v>27</v>
      </c>
      <c r="U137" s="180">
        <f>SUM(U16)</f>
        <v>27</v>
      </c>
      <c r="V137" s="180">
        <f>SUM(V16)</f>
        <v>100</v>
      </c>
      <c r="W137" s="180">
        <f>SUM(W16)</f>
        <v>392.89999999999998</v>
      </c>
      <c r="X137" s="180">
        <f>SUM(X16)</f>
        <v>0</v>
      </c>
      <c r="Y137" s="180">
        <f>SUM(Y16)</f>
        <v>0</v>
      </c>
      <c r="Z137" s="180">
        <f>SUM(Z16)</f>
        <v>0</v>
      </c>
      <c r="AA137" s="180">
        <f>SUM(AA16)</f>
        <v>384.10000000000002</v>
      </c>
      <c r="AB137" s="180">
        <f>SUM(AB16)</f>
        <v>100</v>
      </c>
      <c r="AC137" s="180">
        <f>SUM(AC16)</f>
        <v>0</v>
      </c>
      <c r="AD137" s="180">
        <f>SUM(AD16)</f>
        <v>0</v>
      </c>
      <c r="AE137" s="180">
        <f>SUM(AE16)</f>
        <v>0</v>
      </c>
      <c r="AF137" s="180">
        <f>SUM(AF16)</f>
        <v>1332.8</v>
      </c>
      <c r="AG137" s="180">
        <f>SUM(AG16)</f>
        <v>1032.3</v>
      </c>
      <c r="AH137" s="180">
        <f>SUM(AH16)</f>
        <v>77.453481392557023</v>
      </c>
      <c r="AI137" s="180">
        <f>SUM(AI16)</f>
        <v>0</v>
      </c>
      <c r="AJ137" s="180">
        <f>SUM(AJ16)</f>
        <v>0</v>
      </c>
      <c r="AK137" s="180">
        <f>SUM(AK16)</f>
        <v>0</v>
      </c>
      <c r="AL137" s="180">
        <f>SUM(AL16)</f>
        <v>7108.7999999999993</v>
      </c>
      <c r="AM137" s="180">
        <f>SUM(AM16)</f>
        <v>7276.8000000000002</v>
      </c>
      <c r="AN137" s="180">
        <f>SUM(AN16)</f>
        <v>102.3632680621202</v>
      </c>
      <c r="AO137" s="180">
        <f>SUM(AO16)</f>
        <v>0</v>
      </c>
      <c r="AP137" s="180">
        <f>SUM(AP16)</f>
        <v>0</v>
      </c>
      <c r="AQ137" s="180">
        <f>SUM(AQ16)</f>
        <v>0</v>
      </c>
      <c r="AR137" s="36"/>
      <c r="AS137" s="43"/>
      <c r="AT137" s="53"/>
      <c r="AU137" s="53"/>
      <c r="AV137" s="53"/>
    </row>
    <row r="138" ht="17.699999999999999" customHeight="1">
      <c r="A138" s="160"/>
      <c r="B138" s="181"/>
      <c r="C138" s="46"/>
      <c r="D138" s="37" t="s">
        <v>42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T138" s="83">
        <v>0</v>
      </c>
      <c r="U138" s="83">
        <v>0</v>
      </c>
      <c r="V138" s="83">
        <v>0</v>
      </c>
      <c r="W138" s="83">
        <v>0</v>
      </c>
      <c r="X138" s="83">
        <v>0</v>
      </c>
      <c r="Y138" s="83">
        <v>0</v>
      </c>
      <c r="Z138" s="83">
        <v>0</v>
      </c>
      <c r="AA138" s="83">
        <v>0</v>
      </c>
      <c r="AB138" s="83">
        <v>0</v>
      </c>
      <c r="AC138" s="83">
        <v>0</v>
      </c>
      <c r="AD138" s="83">
        <v>0</v>
      </c>
      <c r="AE138" s="83">
        <v>0</v>
      </c>
      <c r="AF138" s="83">
        <v>0</v>
      </c>
      <c r="AG138" s="83">
        <v>0</v>
      </c>
      <c r="AH138" s="83">
        <v>0</v>
      </c>
      <c r="AI138" s="83">
        <v>0</v>
      </c>
      <c r="AJ138" s="83">
        <v>0</v>
      </c>
      <c r="AK138" s="83">
        <v>0</v>
      </c>
      <c r="AL138" s="83">
        <v>0</v>
      </c>
      <c r="AM138" s="83">
        <v>0</v>
      </c>
      <c r="AN138" s="83">
        <v>0</v>
      </c>
      <c r="AO138" s="83">
        <v>0</v>
      </c>
      <c r="AP138" s="83">
        <f>SUM(AP126+AP120+AP99)</f>
        <v>0</v>
      </c>
      <c r="AQ138" s="83">
        <v>0</v>
      </c>
      <c r="AR138" s="145"/>
      <c r="AS138" s="145"/>
      <c r="AT138" s="53"/>
      <c r="AU138" s="53"/>
      <c r="AV138" s="53"/>
    </row>
    <row r="139">
      <c r="A139" s="160"/>
      <c r="B139" s="181"/>
      <c r="C139" s="46"/>
      <c r="D139" s="48" t="s">
        <v>43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  <c r="AN139" s="38">
        <v>0</v>
      </c>
      <c r="AO139" s="38">
        <v>0</v>
      </c>
      <c r="AP139" s="38">
        <v>0</v>
      </c>
      <c r="AQ139" s="38">
        <v>0</v>
      </c>
      <c r="AR139" s="145"/>
      <c r="AS139" s="145"/>
      <c r="AT139" s="53"/>
      <c r="AU139" s="53"/>
      <c r="AV139" s="53"/>
    </row>
    <row r="140">
      <c r="A140" s="160"/>
      <c r="B140" s="181"/>
      <c r="C140" s="46"/>
      <c r="D140" s="48" t="s">
        <v>44</v>
      </c>
      <c r="E140" s="38">
        <f>SUM(E19)</f>
        <v>8861.5</v>
      </c>
      <c r="F140" s="38">
        <f>SUM(F19)</f>
        <v>8720.2000000000007</v>
      </c>
      <c r="G140" s="38">
        <f>SUM(G19)</f>
        <v>98.405461829261426</v>
      </c>
      <c r="H140" s="38">
        <f>SUM(H19)</f>
        <v>0</v>
      </c>
      <c r="I140" s="38">
        <f>SUM(I19)</f>
        <v>0</v>
      </c>
      <c r="J140" s="38">
        <f>SUM(J19)</f>
        <v>0</v>
      </c>
      <c r="K140" s="38">
        <f>SUM(K19)</f>
        <v>0</v>
      </c>
      <c r="L140" s="38">
        <f>SUM(L19)</f>
        <v>0</v>
      </c>
      <c r="M140" s="38">
        <f>SUM(M19)</f>
        <v>0</v>
      </c>
      <c r="N140" s="38">
        <f>SUM(N19)</f>
        <v>0</v>
      </c>
      <c r="O140" s="38">
        <f>SUM(O19)</f>
        <v>0</v>
      </c>
      <c r="P140" s="38">
        <f>SUM(P19)</f>
        <v>0</v>
      </c>
      <c r="Q140" s="38">
        <f>SUM(Q19)</f>
        <v>0</v>
      </c>
      <c r="R140" s="38">
        <f>SUM(R19)</f>
        <v>0</v>
      </c>
      <c r="S140" s="38">
        <f>SUM(S19)</f>
        <v>0</v>
      </c>
      <c r="T140" s="38">
        <f>SUM(T19)</f>
        <v>27</v>
      </c>
      <c r="U140" s="38">
        <f>SUM(U19)</f>
        <v>27</v>
      </c>
      <c r="V140" s="38">
        <f>SUM(V19)</f>
        <v>100</v>
      </c>
      <c r="W140" s="38">
        <f>SUM(W19)</f>
        <v>392.89999999999998</v>
      </c>
      <c r="X140" s="38">
        <f>SUM(X19)</f>
        <v>0</v>
      </c>
      <c r="Y140" s="38">
        <f>SUM(Y19)</f>
        <v>0</v>
      </c>
      <c r="Z140" s="38">
        <f>SUM(Z19)</f>
        <v>0</v>
      </c>
      <c r="AA140" s="38">
        <f>SUM(AA19)</f>
        <v>384.10000000000002</v>
      </c>
      <c r="AB140" s="38">
        <f>SUM(AB19)</f>
        <v>100</v>
      </c>
      <c r="AC140" s="38">
        <f>SUM(AC19)</f>
        <v>0</v>
      </c>
      <c r="AD140" s="38">
        <f>SUM(AD19)</f>
        <v>0</v>
      </c>
      <c r="AE140" s="38">
        <f>SUM(AE19)</f>
        <v>0</v>
      </c>
      <c r="AF140" s="38">
        <f>SUM(AF19)</f>
        <v>1332.8</v>
      </c>
      <c r="AG140" s="38">
        <f>SUM(AG19)</f>
        <v>1032.3</v>
      </c>
      <c r="AH140" s="38">
        <f>SUM(AH19)</f>
        <v>77.453481392557023</v>
      </c>
      <c r="AI140" s="38">
        <f>SUM(AI19)</f>
        <v>0</v>
      </c>
      <c r="AJ140" s="38">
        <f>SUM(AJ19)</f>
        <v>0</v>
      </c>
      <c r="AK140" s="38">
        <f>SUM(AK19)</f>
        <v>0</v>
      </c>
      <c r="AL140" s="38">
        <f>SUM(AL19)</f>
        <v>7108.7999999999993</v>
      </c>
      <c r="AM140" s="38">
        <f>SUM(AM19)</f>
        <v>7276.8000000000002</v>
      </c>
      <c r="AN140" s="38">
        <f>SUM(AN19)</f>
        <v>102.3632680621202</v>
      </c>
      <c r="AO140" s="38">
        <f>SUM(AO19)</f>
        <v>0</v>
      </c>
      <c r="AP140" s="38">
        <f>SUM(AP19)</f>
        <v>0</v>
      </c>
      <c r="AQ140" s="38">
        <f>SUM(AQ19)</f>
        <v>0</v>
      </c>
      <c r="AR140" s="145"/>
      <c r="AS140" s="145"/>
      <c r="AT140" s="53"/>
      <c r="AU140" s="53"/>
      <c r="AV140" s="53"/>
    </row>
    <row r="141" ht="38.049999999999997" customHeight="1">
      <c r="A141" s="160"/>
      <c r="B141" s="181"/>
      <c r="C141" s="46"/>
      <c r="D141" s="38" t="s">
        <v>46</v>
      </c>
      <c r="E141" s="182">
        <f>H141+K141+N141+Q141+T141+W141+Z141+AC141+AF141+AI141+AL141+AO141</f>
        <v>6480.1000000000004</v>
      </c>
      <c r="F141" s="182">
        <f>I141+L141+O141+R141+U141+X141+AA141+AD141+AG141+AJ141+AM141+AP141</f>
        <v>0</v>
      </c>
      <c r="G141" s="38">
        <f t="shared" si="139"/>
        <v>0</v>
      </c>
      <c r="H141" s="176">
        <f>H21</f>
        <v>0</v>
      </c>
      <c r="I141" s="176">
        <f>I21</f>
        <v>0</v>
      </c>
      <c r="J141" s="176">
        <f>J21</f>
        <v>0</v>
      </c>
      <c r="K141" s="176">
        <f>K21</f>
        <v>0</v>
      </c>
      <c r="L141" s="176">
        <f>L21</f>
        <v>0</v>
      </c>
      <c r="M141" s="176">
        <f>M21</f>
        <v>0</v>
      </c>
      <c r="N141" s="176">
        <f>N21</f>
        <v>0</v>
      </c>
      <c r="O141" s="176">
        <f>O21</f>
        <v>0</v>
      </c>
      <c r="P141" s="176">
        <f>P21</f>
        <v>0</v>
      </c>
      <c r="Q141" s="176">
        <f>Q21</f>
        <v>0</v>
      </c>
      <c r="R141" s="176">
        <f>R21</f>
        <v>0</v>
      </c>
      <c r="S141" s="176">
        <f>S21</f>
        <v>0</v>
      </c>
      <c r="T141" s="176">
        <f>T21</f>
        <v>0</v>
      </c>
      <c r="U141" s="176">
        <f>U21</f>
        <v>0</v>
      </c>
      <c r="V141" s="176">
        <f>V21</f>
        <v>0</v>
      </c>
      <c r="W141" s="176">
        <f>W21</f>
        <v>6480.1000000000004</v>
      </c>
      <c r="X141" s="176">
        <f>X21</f>
        <v>0</v>
      </c>
      <c r="Y141" s="176">
        <f>Y21</f>
        <v>0</v>
      </c>
      <c r="Z141" s="176">
        <f>Z21</f>
        <v>0</v>
      </c>
      <c r="AA141" s="176">
        <f>AA21</f>
        <v>0</v>
      </c>
      <c r="AB141" s="176">
        <f>AB21</f>
        <v>0</v>
      </c>
      <c r="AC141" s="176">
        <f>AC21</f>
        <v>0</v>
      </c>
      <c r="AD141" s="176">
        <f>AD21</f>
        <v>0</v>
      </c>
      <c r="AE141" s="176">
        <f>AE21</f>
        <v>0</v>
      </c>
      <c r="AF141" s="176">
        <f>AF21</f>
        <v>0</v>
      </c>
      <c r="AG141" s="176">
        <f>AG21</f>
        <v>0</v>
      </c>
      <c r="AH141" s="176">
        <f>AH21</f>
        <v>0</v>
      </c>
      <c r="AI141" s="176">
        <f>AI21</f>
        <v>0</v>
      </c>
      <c r="AJ141" s="176">
        <f>AJ21</f>
        <v>0</v>
      </c>
      <c r="AK141" s="176">
        <f>AK21</f>
        <v>0</v>
      </c>
      <c r="AL141" s="176">
        <f>AL21</f>
        <v>0</v>
      </c>
      <c r="AM141" s="176">
        <f>AM21</f>
        <v>0</v>
      </c>
      <c r="AN141" s="176">
        <f>AN21</f>
        <v>0</v>
      </c>
      <c r="AO141" s="176">
        <f>AO21</f>
        <v>0</v>
      </c>
      <c r="AP141" s="176">
        <f>AP21</f>
        <v>0</v>
      </c>
      <c r="AQ141" s="176">
        <f>AQ21</f>
        <v>0</v>
      </c>
      <c r="AR141" s="145"/>
      <c r="AS141" s="145"/>
      <c r="AT141" s="53"/>
      <c r="AU141" s="53"/>
      <c r="AV141" s="53"/>
    </row>
    <row r="142" ht="23.100000000000001">
      <c r="A142" s="160"/>
      <c r="B142" s="181"/>
      <c r="C142" s="46"/>
      <c r="D142" s="127" t="s">
        <v>45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145"/>
      <c r="AS142" s="145"/>
      <c r="AT142" s="53"/>
      <c r="AU142" s="53"/>
      <c r="AV142" s="53"/>
    </row>
    <row r="143">
      <c r="A143" s="87" t="s">
        <v>118</v>
      </c>
      <c r="B143" s="87"/>
      <c r="C143" s="87"/>
      <c r="D143" s="87" t="s">
        <v>87</v>
      </c>
      <c r="E143" s="38">
        <f>E144+E145+E146</f>
        <v>163525.45999999999</v>
      </c>
      <c r="F143" s="38">
        <f>F144+F145+F146</f>
        <v>162373.26859999998</v>
      </c>
      <c r="G143" s="38">
        <f t="shared" si="139"/>
        <v>99.295405498324229</v>
      </c>
      <c r="H143" s="38">
        <f>H144+H145+H146</f>
        <v>1062.3</v>
      </c>
      <c r="I143" s="38">
        <f>I144+I145+I146</f>
        <v>1062.2725500000001</v>
      </c>
      <c r="J143" s="38">
        <f>SUM(I143/H143*100)</f>
        <v>99.997415984185281</v>
      </c>
      <c r="K143" s="38">
        <f>K144+K145+K146</f>
        <v>1479.22</v>
      </c>
      <c r="L143" s="38">
        <f>L144+L145+L146</f>
        <v>1457.3000000000002</v>
      </c>
      <c r="M143" s="38">
        <f>SUM(L143/K143*100)</f>
        <v>98.518137937561704</v>
      </c>
      <c r="N143" s="38">
        <f>N144+N145+N146</f>
        <v>1236.3</v>
      </c>
      <c r="O143" s="38">
        <f>O144+O145+O146</f>
        <v>1181.3000000000002</v>
      </c>
      <c r="P143" s="38">
        <f>SUM(O143/N143*100)</f>
        <v>95.551241608023957</v>
      </c>
      <c r="Q143" s="38">
        <f>Q144+Q145+Q146</f>
        <v>1803.6499999999999</v>
      </c>
      <c r="R143" s="38">
        <f>R144+R145+R146</f>
        <v>1777.1722</v>
      </c>
      <c r="S143" s="38">
        <f>SUM(R143/Q143*100)</f>
        <v>98.531987913397828</v>
      </c>
      <c r="T143" s="38">
        <f>T144+T145+T146</f>
        <v>1412.4499999999998</v>
      </c>
      <c r="U143" s="38">
        <f>U144+U145+U146</f>
        <v>1412.4097400000001</v>
      </c>
      <c r="V143" s="38">
        <f>SUM(U143/T143*100)</f>
        <v>99.997149633615365</v>
      </c>
      <c r="W143" s="38">
        <f>W144+W145+W146</f>
        <v>19525.819999999996</v>
      </c>
      <c r="X143" s="38">
        <f>X144+X145+X146</f>
        <v>19053.497340000002</v>
      </c>
      <c r="Y143" s="38">
        <f>SUM(X143/W143*100)</f>
        <v>97.581035469957243</v>
      </c>
      <c r="Z143" s="38">
        <f>Z144+Z145+Z146</f>
        <v>17735.919999999998</v>
      </c>
      <c r="AA143" s="38">
        <f>AA144+AA145+AA146</f>
        <v>8402.8596400000006</v>
      </c>
      <c r="AB143" s="38">
        <f>AA143/Z143*100</f>
        <v>47.377636119242766</v>
      </c>
      <c r="AC143" s="38">
        <f>AC144+AC145+AC146</f>
        <v>7213.1200000000008</v>
      </c>
      <c r="AD143" s="38">
        <f>AD144+AD145+AD146</f>
        <v>15612.55862</v>
      </c>
      <c r="AE143" s="38">
        <f>AD143/AC143*100</f>
        <v>216.44667799787052</v>
      </c>
      <c r="AF143" s="38">
        <f>AF144+AF145+AF146</f>
        <v>37326.659999999996</v>
      </c>
      <c r="AG143" s="38">
        <f>AG144+AG145+AG146</f>
        <v>13712.192329999998</v>
      </c>
      <c r="AH143" s="38">
        <f>AG143/AF143*100</f>
        <v>36.735653096205226</v>
      </c>
      <c r="AI143" s="38">
        <f>AI144+AI145+AI146</f>
        <v>51061.619999999995</v>
      </c>
      <c r="AJ143" s="38">
        <f>AJ144+AJ145+AJ146</f>
        <v>77151.538839999994</v>
      </c>
      <c r="AK143" s="38">
        <f>AJ143/AI143*100</f>
        <v>151.09496886311089</v>
      </c>
      <c r="AL143" s="38">
        <f>AL144+AL145+AL146</f>
        <v>20987.400000000001</v>
      </c>
      <c r="AM143" s="38">
        <f>AM144+AM145+AM146</f>
        <v>18367.284950000001</v>
      </c>
      <c r="AN143" s="38">
        <f>AM143/AL143*100</f>
        <v>87.515771129344273</v>
      </c>
      <c r="AO143" s="38">
        <f>AO144+AO145+AO146</f>
        <v>2680.8999999999996</v>
      </c>
      <c r="AP143" s="38">
        <f>AP144+AP145+AP146</f>
        <v>3182.8423900000003</v>
      </c>
      <c r="AQ143" s="38">
        <f>AP143/AO143*100</f>
        <v>118.72290611361858</v>
      </c>
      <c r="AR143" s="43"/>
      <c r="AS143" s="43"/>
      <c r="AT143" s="53"/>
      <c r="AU143" s="53"/>
      <c r="AV143" s="53"/>
    </row>
    <row r="144" ht="15.65" customHeight="1">
      <c r="A144" s="87"/>
      <c r="B144" s="87"/>
      <c r="C144" s="87"/>
      <c r="D144" s="87" t="s">
        <v>42</v>
      </c>
      <c r="E144" s="38">
        <f t="shared" ref="E144:E145" si="222">E132</f>
        <v>0</v>
      </c>
      <c r="F144" s="38">
        <f t="shared" ref="F144:F145" si="223">F132</f>
        <v>0</v>
      </c>
      <c r="G144" s="38">
        <v>0</v>
      </c>
      <c r="H144" s="38">
        <f t="shared" ref="H144:H145" si="224">H132</f>
        <v>0</v>
      </c>
      <c r="I144" s="38">
        <f t="shared" ref="I144:I145" si="225">I132</f>
        <v>0</v>
      </c>
      <c r="J144" s="38">
        <v>0</v>
      </c>
      <c r="K144" s="38">
        <f t="shared" ref="K144:K145" si="226">K132</f>
        <v>0</v>
      </c>
      <c r="L144" s="38">
        <f t="shared" ref="L144:L145" si="227">L132</f>
        <v>0</v>
      </c>
      <c r="M144" s="38">
        <v>0</v>
      </c>
      <c r="N144" s="38">
        <f t="shared" ref="N144:N145" si="228">N132</f>
        <v>0</v>
      </c>
      <c r="O144" s="38">
        <f t="shared" ref="O144:O145" si="229">O132</f>
        <v>0</v>
      </c>
      <c r="P144" s="38">
        <v>0</v>
      </c>
      <c r="Q144" s="38">
        <f t="shared" ref="Q144:Q145" si="230">Q132</f>
        <v>0</v>
      </c>
      <c r="R144" s="38">
        <f t="shared" ref="R144:R145" si="231">R132</f>
        <v>0</v>
      </c>
      <c r="S144" s="38">
        <v>0</v>
      </c>
      <c r="T144" s="38">
        <f t="shared" ref="T144:T145" si="232">T132</f>
        <v>0</v>
      </c>
      <c r="U144" s="38">
        <f t="shared" ref="U144:U145" si="233">U132</f>
        <v>0</v>
      </c>
      <c r="V144" s="38">
        <v>0</v>
      </c>
      <c r="W144" s="38">
        <f t="shared" ref="W144:W145" si="234">W132</f>
        <v>0</v>
      </c>
      <c r="X144" s="38">
        <f t="shared" ref="X144:X145" si="235">X132</f>
        <v>0</v>
      </c>
      <c r="Y144" s="38">
        <v>0</v>
      </c>
      <c r="Z144" s="38">
        <f t="shared" ref="Z144:Z145" si="236">Z132</f>
        <v>0</v>
      </c>
      <c r="AA144" s="38">
        <f t="shared" ref="AA144:AA145" si="237">AA132</f>
        <v>0</v>
      </c>
      <c r="AB144" s="38">
        <v>0</v>
      </c>
      <c r="AC144" s="38">
        <f t="shared" ref="AC144:AC145" si="238">AC132</f>
        <v>0</v>
      </c>
      <c r="AD144" s="38">
        <f t="shared" ref="AD144:AD145" si="239">AD132</f>
        <v>0</v>
      </c>
      <c r="AE144" s="38">
        <v>0</v>
      </c>
      <c r="AF144" s="38">
        <f t="shared" ref="AF144:AF145" si="240">AF132</f>
        <v>0</v>
      </c>
      <c r="AG144" s="38">
        <f t="shared" ref="AG144:AG145" si="241">AG132</f>
        <v>0</v>
      </c>
      <c r="AH144" s="38">
        <v>0</v>
      </c>
      <c r="AI144" s="38">
        <f t="shared" ref="AI144:AI145" si="242">AI132</f>
        <v>0</v>
      </c>
      <c r="AJ144" s="38">
        <f t="shared" ref="AJ144:AJ145" si="243">AJ132</f>
        <v>0</v>
      </c>
      <c r="AK144" s="38">
        <v>0</v>
      </c>
      <c r="AL144" s="38">
        <f t="shared" ref="AL144:AL145" si="244">AL132</f>
        <v>0</v>
      </c>
      <c r="AM144" s="38">
        <f t="shared" ref="AM144:AM145" si="245">AM132</f>
        <v>0</v>
      </c>
      <c r="AN144" s="38">
        <v>0</v>
      </c>
      <c r="AO144" s="38">
        <f t="shared" ref="AO144:AO145" si="246">AO132</f>
        <v>0</v>
      </c>
      <c r="AP144" s="38">
        <v>0</v>
      </c>
      <c r="AQ144" s="38">
        <v>0</v>
      </c>
      <c r="AR144" s="145"/>
      <c r="AS144" s="145"/>
      <c r="AT144" s="53"/>
      <c r="AU144" s="53"/>
      <c r="AV144" s="53"/>
    </row>
    <row r="145">
      <c r="A145" s="87"/>
      <c r="B145" s="87"/>
      <c r="C145" s="87"/>
      <c r="D145" s="38" t="s">
        <v>43</v>
      </c>
      <c r="E145" s="38">
        <f t="shared" si="222"/>
        <v>26647.899999999998</v>
      </c>
      <c r="F145" s="38">
        <f t="shared" si="223"/>
        <v>26645.400000000001</v>
      </c>
      <c r="G145" s="38">
        <f t="shared" si="139"/>
        <v>99.990618397697389</v>
      </c>
      <c r="H145" s="38">
        <f t="shared" si="224"/>
        <v>0</v>
      </c>
      <c r="I145" s="38">
        <f t="shared" si="225"/>
        <v>0</v>
      </c>
      <c r="J145" s="38">
        <v>0</v>
      </c>
      <c r="K145" s="38">
        <f t="shared" si="226"/>
        <v>0</v>
      </c>
      <c r="L145" s="38">
        <f t="shared" si="227"/>
        <v>0</v>
      </c>
      <c r="M145" s="38">
        <v>0</v>
      </c>
      <c r="N145" s="38">
        <f t="shared" si="228"/>
        <v>0</v>
      </c>
      <c r="O145" s="38">
        <f t="shared" si="229"/>
        <v>0</v>
      </c>
      <c r="P145" s="38">
        <v>0</v>
      </c>
      <c r="Q145" s="38">
        <f t="shared" si="230"/>
        <v>0</v>
      </c>
      <c r="R145" s="38">
        <f t="shared" si="231"/>
        <v>0</v>
      </c>
      <c r="S145" s="38">
        <v>0</v>
      </c>
      <c r="T145" s="38">
        <f t="shared" si="232"/>
        <v>0</v>
      </c>
      <c r="U145" s="38">
        <f t="shared" si="233"/>
        <v>0</v>
      </c>
      <c r="V145" s="38">
        <v>0</v>
      </c>
      <c r="W145" s="38">
        <f t="shared" si="234"/>
        <v>0</v>
      </c>
      <c r="X145" s="38">
        <f t="shared" si="235"/>
        <v>0</v>
      </c>
      <c r="Y145" s="38">
        <v>0</v>
      </c>
      <c r="Z145" s="38">
        <f t="shared" si="236"/>
        <v>5856.3000000000002</v>
      </c>
      <c r="AA145" s="38">
        <f t="shared" si="237"/>
        <v>5633.6999999999998</v>
      </c>
      <c r="AB145" s="38">
        <f t="shared" ref="AB145:AB146" si="247">AA145/Z145*100</f>
        <v>96.198965216945837</v>
      </c>
      <c r="AC145" s="38">
        <f t="shared" si="238"/>
        <v>0</v>
      </c>
      <c r="AD145" s="38">
        <f t="shared" si="239"/>
        <v>0</v>
      </c>
      <c r="AE145" s="38">
        <v>0</v>
      </c>
      <c r="AF145" s="38">
        <f t="shared" si="240"/>
        <v>0</v>
      </c>
      <c r="AG145" s="38">
        <f t="shared" si="241"/>
        <v>0</v>
      </c>
      <c r="AH145" s="38">
        <v>0</v>
      </c>
      <c r="AI145" s="38">
        <f t="shared" si="242"/>
        <v>20791.599999999999</v>
      </c>
      <c r="AJ145" s="38">
        <f t="shared" si="243"/>
        <v>21011.700000000001</v>
      </c>
      <c r="AK145" s="79">
        <f t="shared" ref="AK145:AK146" si="248">AJ145/AI145*100</f>
        <v>101.05860058869929</v>
      </c>
      <c r="AL145" s="38">
        <f t="shared" si="244"/>
        <v>0</v>
      </c>
      <c r="AM145" s="38">
        <f t="shared" si="245"/>
        <v>0</v>
      </c>
      <c r="AN145" s="38">
        <v>0</v>
      </c>
      <c r="AO145" s="38">
        <f t="shared" si="246"/>
        <v>0</v>
      </c>
      <c r="AP145" s="38">
        <f>AP133</f>
        <v>0</v>
      </c>
      <c r="AQ145" s="38">
        <v>0</v>
      </c>
      <c r="AR145" s="145"/>
      <c r="AS145" s="145"/>
      <c r="AT145" s="53"/>
      <c r="AU145" s="53"/>
      <c r="AV145" s="53"/>
    </row>
    <row r="146">
      <c r="A146" s="87"/>
      <c r="B146" s="87"/>
      <c r="C146" s="87"/>
      <c r="D146" s="38" t="s">
        <v>44</v>
      </c>
      <c r="E146" s="38">
        <f>E134-E140</f>
        <v>136877.56</v>
      </c>
      <c r="F146" s="38">
        <f>F134-F140</f>
        <v>135727.86859999999</v>
      </c>
      <c r="G146" s="38">
        <f t="shared" si="139"/>
        <v>99.160058522375763</v>
      </c>
      <c r="H146" s="38">
        <f>H134-H140</f>
        <v>1062.3</v>
      </c>
      <c r="I146" s="38">
        <f>I134-I140</f>
        <v>1062.2725500000001</v>
      </c>
      <c r="J146" s="38">
        <f>SUM(I146/H146*100)</f>
        <v>99.997415984185281</v>
      </c>
      <c r="K146" s="38">
        <f>K134-K140</f>
        <v>1479.22</v>
      </c>
      <c r="L146" s="38">
        <f>L134-L140</f>
        <v>1457.3000000000002</v>
      </c>
      <c r="M146" s="38">
        <f>SUM(L146/K146*100)</f>
        <v>98.518137937561704</v>
      </c>
      <c r="N146" s="38">
        <f>N134-N140</f>
        <v>1236.3</v>
      </c>
      <c r="O146" s="38">
        <f>O134-O140</f>
        <v>1181.3000000000002</v>
      </c>
      <c r="P146" s="38">
        <f t="shared" ref="P146:P147" si="249">SUM(O146/N146*100)</f>
        <v>95.551241608023957</v>
      </c>
      <c r="Q146" s="38">
        <f>Q134-Q140</f>
        <v>1803.6499999999999</v>
      </c>
      <c r="R146" s="38">
        <f>R134-R140</f>
        <v>1777.1722</v>
      </c>
      <c r="S146" s="38">
        <f>SUM(R146/Q146*100)</f>
        <v>98.531987913397828</v>
      </c>
      <c r="T146" s="38">
        <f>T134-T140</f>
        <v>1412.4499999999998</v>
      </c>
      <c r="U146" s="38">
        <f>U134-U140</f>
        <v>1412.4097400000001</v>
      </c>
      <c r="V146" s="38">
        <f>SUM(U146/T146*100)</f>
        <v>99.997149633615365</v>
      </c>
      <c r="W146" s="38">
        <f>W134-W140</f>
        <v>19525.819999999996</v>
      </c>
      <c r="X146" s="38">
        <f>X134-X140</f>
        <v>19053.497340000002</v>
      </c>
      <c r="Y146" s="38">
        <f>SUM(X146/W146*100)</f>
        <v>97.581035469957243</v>
      </c>
      <c r="Z146" s="38">
        <f>Z134-Z140</f>
        <v>11879.619999999999</v>
      </c>
      <c r="AA146" s="38">
        <f>AA134-AA140</f>
        <v>2769.1596400000003</v>
      </c>
      <c r="AB146" s="38">
        <f t="shared" si="247"/>
        <v>23.310170190628998</v>
      </c>
      <c r="AC146" s="38">
        <f>AC134-AC140</f>
        <v>7213.1200000000008</v>
      </c>
      <c r="AD146" s="38">
        <f>AD134-AD140</f>
        <v>15612.55862</v>
      </c>
      <c r="AE146" s="38">
        <f>AD146/AC146*100</f>
        <v>216.44667799787052</v>
      </c>
      <c r="AF146" s="38">
        <f>AF134-AF140</f>
        <v>37326.659999999996</v>
      </c>
      <c r="AG146" s="38">
        <f>AG134-AG140</f>
        <v>13712.192329999998</v>
      </c>
      <c r="AH146" s="38">
        <f t="shared" ref="AH146:AH147" si="250">AG146/AF146*100</f>
        <v>36.735653096205226</v>
      </c>
      <c r="AI146" s="38">
        <f>AI134-AI140</f>
        <v>30270.02</v>
      </c>
      <c r="AJ146" s="38">
        <f>AJ134-AJ140</f>
        <v>56139.838839999997</v>
      </c>
      <c r="AK146" s="38">
        <f t="shared" si="248"/>
        <v>185.4635009821599</v>
      </c>
      <c r="AL146" s="38">
        <f>AL134-AL140</f>
        <v>20987.400000000001</v>
      </c>
      <c r="AM146" s="38">
        <f>AM134-AM140</f>
        <v>18367.284950000001</v>
      </c>
      <c r="AN146" s="38">
        <f>AM146/AL146*100</f>
        <v>87.515771129344273</v>
      </c>
      <c r="AO146" s="38">
        <f>AO134-AO140</f>
        <v>2680.8999999999996</v>
      </c>
      <c r="AP146" s="38">
        <f>AP134-AP140</f>
        <v>3182.8423900000003</v>
      </c>
      <c r="AQ146" s="38">
        <f>AP146/AO146*100</f>
        <v>118.72290611361858</v>
      </c>
      <c r="AR146" s="145"/>
      <c r="AS146" s="145"/>
      <c r="AT146" s="53"/>
      <c r="AU146" s="53"/>
      <c r="AV146" s="53"/>
    </row>
    <row r="147" ht="38.049999999999997" customHeight="1">
      <c r="A147" s="87"/>
      <c r="B147" s="87"/>
      <c r="C147" s="87"/>
      <c r="D147" s="38" t="s">
        <v>46</v>
      </c>
      <c r="E147" s="38">
        <f>H147+K147+N147+Q147+T147+W147+Z147+AC147+AF147+AI147+AL147+AO147</f>
        <v>12880.200000000001</v>
      </c>
      <c r="F147" s="38">
        <f>I147+L147+O147+R147+U147+X147+AA147+AD147+AG147+AJ147+AM147+AP147</f>
        <v>12880.200000000001</v>
      </c>
      <c r="G147" s="38">
        <f t="shared" si="139"/>
        <v>100</v>
      </c>
      <c r="H147" s="176">
        <f>H136-H141</f>
        <v>0</v>
      </c>
      <c r="I147" s="176">
        <f>I136-I141</f>
        <v>0</v>
      </c>
      <c r="J147" s="38">
        <v>0</v>
      </c>
      <c r="K147" s="176">
        <f>K136-K141</f>
        <v>0</v>
      </c>
      <c r="L147" s="176">
        <f>L136-L141</f>
        <v>0</v>
      </c>
      <c r="M147" s="38">
        <v>0</v>
      </c>
      <c r="N147" s="176">
        <f>N136-N141</f>
        <v>424</v>
      </c>
      <c r="O147" s="176">
        <f>O136-O141</f>
        <v>384.89999999999998</v>
      </c>
      <c r="P147" s="38">
        <f t="shared" si="249"/>
        <v>90.778301886792448</v>
      </c>
      <c r="Q147" s="176">
        <f>Q136-Q141</f>
        <v>0</v>
      </c>
      <c r="R147" s="176">
        <f>R136-R141</f>
        <v>39.100000000000001</v>
      </c>
      <c r="S147" s="176">
        <f>S136-S141</f>
        <v>0</v>
      </c>
      <c r="T147" s="176">
        <f>T136-T141</f>
        <v>0</v>
      </c>
      <c r="U147" s="176">
        <f>U136-U141</f>
        <v>0</v>
      </c>
      <c r="V147" s="176">
        <v>0</v>
      </c>
      <c r="W147" s="176">
        <f>W136-W141</f>
        <v>0</v>
      </c>
      <c r="X147" s="176">
        <f>X136-X141</f>
        <v>0</v>
      </c>
      <c r="Y147" s="176">
        <f>Y136-Y141</f>
        <v>0</v>
      </c>
      <c r="Z147" s="176">
        <f>Z136-Z141</f>
        <v>6599.8999999999996</v>
      </c>
      <c r="AA147" s="176">
        <f>AA136-AA141</f>
        <v>6377.3000000000002</v>
      </c>
      <c r="AB147" s="176">
        <f>AB136-AB141</f>
        <v>96.627221624570083</v>
      </c>
      <c r="AC147" s="176">
        <f>AC136-AC141</f>
        <v>0</v>
      </c>
      <c r="AD147" s="176">
        <f>AD136-AD141</f>
        <v>0</v>
      </c>
      <c r="AE147" s="176">
        <f>AE136-AE141</f>
        <v>0</v>
      </c>
      <c r="AF147" s="176">
        <f>AF136-AF141</f>
        <v>5856.3000000000002</v>
      </c>
      <c r="AG147" s="176">
        <f>AG136-AG141</f>
        <v>6078.8999999999996</v>
      </c>
      <c r="AH147" s="38">
        <f t="shared" si="250"/>
        <v>103.80103478305413</v>
      </c>
      <c r="AI147" s="176">
        <v>0</v>
      </c>
      <c r="AJ147" s="176">
        <f>AJ136-AJ141</f>
        <v>0</v>
      </c>
      <c r="AK147" s="176">
        <f>AK136-AK141</f>
        <v>0</v>
      </c>
      <c r="AL147" s="176">
        <f>AL136-AL141</f>
        <v>0</v>
      </c>
      <c r="AM147" s="176">
        <f>AM136-AM141</f>
        <v>0</v>
      </c>
      <c r="AN147" s="176">
        <f>AN136-AN141</f>
        <v>0</v>
      </c>
      <c r="AO147" s="176">
        <f>AO136-AO141</f>
        <v>0</v>
      </c>
      <c r="AP147" s="176">
        <f>AP136-AP141</f>
        <v>0</v>
      </c>
      <c r="AQ147" s="38">
        <v>0</v>
      </c>
      <c r="AR147" s="145"/>
      <c r="AS147" s="145"/>
      <c r="AT147" s="53"/>
      <c r="AU147" s="53"/>
      <c r="AV147" s="53"/>
    </row>
    <row r="148" ht="23.100000000000001">
      <c r="A148" s="87"/>
      <c r="B148" s="87"/>
      <c r="C148" s="87"/>
      <c r="D148" s="38" t="s">
        <v>45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f>Q136</f>
        <v>0</v>
      </c>
      <c r="R148" s="38">
        <v>0</v>
      </c>
      <c r="S148" s="38">
        <v>0</v>
      </c>
      <c r="T148" s="38">
        <v>0</v>
      </c>
      <c r="U148" s="38">
        <f>U136</f>
        <v>0</v>
      </c>
      <c r="V148" s="38">
        <v>0</v>
      </c>
      <c r="W148" s="38">
        <v>0</v>
      </c>
      <c r="X148" s="38">
        <f>X136</f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f>AC136</f>
        <v>0</v>
      </c>
      <c r="AD148" s="38">
        <f>AD136</f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f>AJ136</f>
        <v>0</v>
      </c>
      <c r="AK148" s="38">
        <v>0</v>
      </c>
      <c r="AL148" s="38">
        <f>AL136</f>
        <v>0</v>
      </c>
      <c r="AM148" s="38">
        <f>AM136</f>
        <v>0</v>
      </c>
      <c r="AN148" s="38">
        <v>0</v>
      </c>
      <c r="AO148" s="38">
        <f>AO136</f>
        <v>0</v>
      </c>
      <c r="AP148" s="38">
        <v>0</v>
      </c>
      <c r="AQ148" s="38">
        <v>0</v>
      </c>
      <c r="AR148" s="135"/>
      <c r="AS148" s="135"/>
      <c r="AT148" s="53"/>
      <c r="AU148" s="53"/>
      <c r="AV148" s="53"/>
    </row>
    <row r="149">
      <c r="A149" s="178" t="s">
        <v>12</v>
      </c>
      <c r="B149" s="178"/>
      <c r="C149" s="178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183"/>
      <c r="AS149" s="183"/>
      <c r="AT149" s="53"/>
      <c r="AU149" s="53"/>
      <c r="AV149" s="53"/>
    </row>
    <row r="150">
      <c r="A150" s="87" t="s">
        <v>119</v>
      </c>
      <c r="B150" s="87"/>
      <c r="C150" s="87"/>
      <c r="D150" s="87" t="s">
        <v>87</v>
      </c>
      <c r="E150" s="38">
        <f>E151+E152+E153</f>
        <v>20280.299999999999</v>
      </c>
      <c r="F150" s="38">
        <f>F151+F152+F153</f>
        <v>14871.260000000002</v>
      </c>
      <c r="G150" s="38">
        <f>F150/E150*100</f>
        <v>73.328599675547224</v>
      </c>
      <c r="H150" s="38">
        <f>H151+H152+H153</f>
        <v>1060.7</v>
      </c>
      <c r="I150" s="38">
        <f>I151+I152+I153</f>
        <v>1060.7</v>
      </c>
      <c r="J150" s="38">
        <f>I150/H150*100</f>
        <v>100</v>
      </c>
      <c r="K150" s="38">
        <f>K151+K152+K153</f>
        <v>1182.2</v>
      </c>
      <c r="L150" s="38">
        <f>L151+L152+L153</f>
        <v>1159.9000000000001</v>
      </c>
      <c r="M150" s="38">
        <f>L150/K150*100</f>
        <v>98.113686347487743</v>
      </c>
      <c r="N150" s="38">
        <f>N151+N152+N153</f>
        <v>851.89999999999998</v>
      </c>
      <c r="O150" s="38">
        <f>O151+O152+O153</f>
        <v>797.30000000000007</v>
      </c>
      <c r="P150" s="38">
        <f>O150/N150*100</f>
        <v>93.590797041906342</v>
      </c>
      <c r="Q150" s="38">
        <f>Q151+Q152+Q153</f>
        <v>1470.3499999999999</v>
      </c>
      <c r="R150" s="38">
        <f>R151+R152+R153</f>
        <v>1443.9000000000001</v>
      </c>
      <c r="S150" s="38">
        <f>R150/Q150*100</f>
        <v>98.201108579589899</v>
      </c>
      <c r="T150" s="38">
        <f>T151+T152+T153</f>
        <v>1273.3499999999999</v>
      </c>
      <c r="U150" s="38">
        <f>U151+U152+U153</f>
        <v>1273.3000000000002</v>
      </c>
      <c r="V150" s="38">
        <f>U150/T150*100</f>
        <v>99.996073349825281</v>
      </c>
      <c r="W150" s="38">
        <f>W151+W152+W153</f>
        <v>2326.7199999999998</v>
      </c>
      <c r="X150" s="38">
        <f>X151+X152+X153</f>
        <v>2303.4000000000001</v>
      </c>
      <c r="Y150" s="38">
        <f>X150/W150*100</f>
        <v>98.997730711043886</v>
      </c>
      <c r="Z150" s="38">
        <f>Z151+Z152+Z153</f>
        <v>3106.8200000000002</v>
      </c>
      <c r="AA150" s="38">
        <f>AA151+AA152+AA153</f>
        <v>2242.6199999999999</v>
      </c>
      <c r="AB150" s="38">
        <f>AB151+AB152+AB153</f>
        <v>72.183776337219399</v>
      </c>
      <c r="AC150" s="38">
        <f>AC151+AC152+AC153</f>
        <v>2344.1199999999999</v>
      </c>
      <c r="AD150" s="38">
        <f>AD151+AD152+AD153</f>
        <v>2284.3200000000002</v>
      </c>
      <c r="AE150" s="38">
        <f>AE151+AE152+AE153</f>
        <v>97.448936061293807</v>
      </c>
      <c r="AF150" s="38">
        <f>AF151+AF152+AF153</f>
        <v>2363.8200000000002</v>
      </c>
      <c r="AG150" s="38">
        <f>AG151+AG152+AG153</f>
        <v>2305.8200000000002</v>
      </c>
      <c r="AH150" s="38">
        <f>AH151+AH152+AH153</f>
        <v>97.546344476313763</v>
      </c>
      <c r="AI150" s="38">
        <f>AI151+AI152+AI153</f>
        <v>1824.52</v>
      </c>
      <c r="AJ150" s="38">
        <f>AJ151+AJ152+AJ153</f>
        <v>2322.4369999999999</v>
      </c>
      <c r="AK150" s="38">
        <f>AK151+AK152+AK153</f>
        <v>127.29030101067677</v>
      </c>
      <c r="AL150" s="38">
        <f>AL151+AL152+AL153</f>
        <v>1230.5</v>
      </c>
      <c r="AM150" s="38">
        <f>AM151+AM152+AM153</f>
        <v>1203.182</v>
      </c>
      <c r="AN150" s="38">
        <f>AN151+AN152+AN153</f>
        <v>97.779926859000412</v>
      </c>
      <c r="AO150" s="38">
        <f>AO151+AO152+AO153</f>
        <v>1245.3</v>
      </c>
      <c r="AP150" s="38">
        <f>SUM(AP138+AP132+AP109)</f>
        <v>1177.7570000000001</v>
      </c>
      <c r="AQ150" s="38">
        <f>AP150/AO150*100</f>
        <v>94.576166385609909</v>
      </c>
      <c r="AR150" s="43"/>
      <c r="AS150" s="43"/>
      <c r="AT150" s="53"/>
      <c r="AU150" s="53"/>
      <c r="AV150" s="53"/>
    </row>
    <row r="151" ht="17.149999999999999" customHeight="1">
      <c r="A151" s="87"/>
      <c r="B151" s="87"/>
      <c r="C151" s="87"/>
      <c r="D151" s="87" t="s">
        <v>42</v>
      </c>
      <c r="E151" s="38">
        <f>E99+E104+E120</f>
        <v>0</v>
      </c>
      <c r="F151" s="38">
        <f>F99+F104+F120</f>
        <v>0</v>
      </c>
      <c r="G151" s="38">
        <v>0</v>
      </c>
      <c r="H151" s="38">
        <f>H99+H104+H120</f>
        <v>0</v>
      </c>
      <c r="I151" s="38">
        <f>I99+I104+I120</f>
        <v>0</v>
      </c>
      <c r="J151" s="38">
        <v>0</v>
      </c>
      <c r="K151" s="38">
        <f>K99+K104+K120</f>
        <v>0</v>
      </c>
      <c r="L151" s="38">
        <f>L99+L104+L120</f>
        <v>0</v>
      </c>
      <c r="M151" s="38">
        <v>0</v>
      </c>
      <c r="N151" s="38">
        <f>N99+N104+N120</f>
        <v>0</v>
      </c>
      <c r="O151" s="38">
        <f>O99+O104+O120</f>
        <v>0</v>
      </c>
      <c r="P151" s="38">
        <v>0</v>
      </c>
      <c r="Q151" s="38">
        <f>Q99+Q104+Q120</f>
        <v>0</v>
      </c>
      <c r="R151" s="38">
        <f>R99+R104+R120</f>
        <v>0</v>
      </c>
      <c r="S151" s="38">
        <f>S99+S104+S120</f>
        <v>0</v>
      </c>
      <c r="T151" s="38">
        <f>T99+T104+T120</f>
        <v>0</v>
      </c>
      <c r="U151" s="38">
        <f>U99+U104+U120</f>
        <v>0</v>
      </c>
      <c r="V151" s="38">
        <f>V99+V104+V120</f>
        <v>0</v>
      </c>
      <c r="W151" s="38">
        <f>W99+W104+W120</f>
        <v>0</v>
      </c>
      <c r="X151" s="38">
        <f>X99+X104+X120</f>
        <v>0</v>
      </c>
      <c r="Y151" s="38">
        <f>Y99+Y104+Y120</f>
        <v>0</v>
      </c>
      <c r="Z151" s="38">
        <f>Z99+Z104+Z120</f>
        <v>0</v>
      </c>
      <c r="AA151" s="38">
        <f>AA99+AA104+AA120</f>
        <v>0</v>
      </c>
      <c r="AB151" s="38">
        <f>AB99+AB104+AB120</f>
        <v>0</v>
      </c>
      <c r="AC151" s="38">
        <f>AC99+AC104+AC120</f>
        <v>0</v>
      </c>
      <c r="AD151" s="38">
        <f>AD99+AD104+AD120</f>
        <v>0</v>
      </c>
      <c r="AE151" s="38">
        <f>AE99+AE104+AE120</f>
        <v>0</v>
      </c>
      <c r="AF151" s="38">
        <f>AF99+AF104+AF120</f>
        <v>0</v>
      </c>
      <c r="AG151" s="38">
        <f>AG99+AG104+AG120</f>
        <v>0</v>
      </c>
      <c r="AH151" s="38">
        <f>AH99+AH104+AH120</f>
        <v>0</v>
      </c>
      <c r="AI151" s="38">
        <f>AI99+AI104+AI120</f>
        <v>0</v>
      </c>
      <c r="AJ151" s="38">
        <f>AJ99+AJ104+AJ120</f>
        <v>0</v>
      </c>
      <c r="AK151" s="38">
        <f>AK99+AK104+AK120</f>
        <v>0</v>
      </c>
      <c r="AL151" s="38">
        <f>AL99+AL104+AL120</f>
        <v>0</v>
      </c>
      <c r="AM151" s="38">
        <f>AM99+AM104+AM120</f>
        <v>0</v>
      </c>
      <c r="AN151" s="38">
        <f>AN99+AN104+AN120</f>
        <v>0</v>
      </c>
      <c r="AO151" s="38">
        <f>AO99+AO104+AO120</f>
        <v>0</v>
      </c>
      <c r="AP151" s="38">
        <v>0</v>
      </c>
      <c r="AQ151" s="38">
        <v>0</v>
      </c>
      <c r="AR151" s="145"/>
      <c r="AS151" s="145"/>
      <c r="AT151" s="53"/>
      <c r="AU151" s="53"/>
      <c r="AV151" s="53"/>
    </row>
    <row r="152">
      <c r="A152" s="87"/>
      <c r="B152" s="87"/>
      <c r="C152" s="87"/>
      <c r="D152" s="38" t="s">
        <v>43</v>
      </c>
      <c r="E152" s="38">
        <f t="shared" ref="E152:E153" si="251">H152+K152+N152+Q152+T152+W152+Z152+AC152+AF152+AI152+AL152+AO152</f>
        <v>0</v>
      </c>
      <c r="F152" s="38">
        <f>I152+L152+O152</f>
        <v>0</v>
      </c>
      <c r="G152" s="38">
        <v>0</v>
      </c>
      <c r="H152" s="38">
        <f>H133-H157-H162-H167</f>
        <v>0</v>
      </c>
      <c r="I152" s="38">
        <f>I133-I157-I162-I167</f>
        <v>0</v>
      </c>
      <c r="J152" s="38">
        <v>0</v>
      </c>
      <c r="K152" s="38">
        <f>K133-K157-K162-K167</f>
        <v>0</v>
      </c>
      <c r="L152" s="38">
        <f>L133-L157-L162-L167</f>
        <v>0</v>
      </c>
      <c r="M152" s="38">
        <v>0</v>
      </c>
      <c r="N152" s="38">
        <f>N133-N157-N162-N167</f>
        <v>0</v>
      </c>
      <c r="O152" s="38">
        <f>O133-O157-O162-O167</f>
        <v>0</v>
      </c>
      <c r="P152" s="38">
        <v>0</v>
      </c>
      <c r="Q152" s="38">
        <f>Q133-Q157-Q162-Q167</f>
        <v>0</v>
      </c>
      <c r="R152" s="38">
        <f>R133-R157-R162-R167</f>
        <v>0</v>
      </c>
      <c r="S152" s="38">
        <f>S100+S105+S121</f>
        <v>0</v>
      </c>
      <c r="T152" s="38">
        <f>T133-T157-T162-T167</f>
        <v>0</v>
      </c>
      <c r="U152" s="38">
        <f>U133-U157-U162-U167</f>
        <v>0</v>
      </c>
      <c r="V152" s="38">
        <f>V100+V105+V121</f>
        <v>0</v>
      </c>
      <c r="W152" s="38">
        <f>W133-W157-W162-W167</f>
        <v>0</v>
      </c>
      <c r="X152" s="38">
        <f>X133-X157-X162-X167</f>
        <v>0</v>
      </c>
      <c r="Y152" s="38">
        <f>Y100+Y105+Y121</f>
        <v>0</v>
      </c>
      <c r="Z152" s="38">
        <f>Z133-Z157-Z162-Z167</f>
        <v>0</v>
      </c>
      <c r="AA152" s="38">
        <v>0</v>
      </c>
      <c r="AB152" s="38">
        <v>0</v>
      </c>
      <c r="AC152" s="38">
        <f>AC133-AC157-AC162-AC167</f>
        <v>0</v>
      </c>
      <c r="AD152" s="38">
        <f>AD133-AD157-AD162-AD167</f>
        <v>0</v>
      </c>
      <c r="AE152" s="38">
        <f>AE133-AE157-AE162-AE167</f>
        <v>0</v>
      </c>
      <c r="AF152" s="38">
        <f>AF133-AF157-AF162-AF167</f>
        <v>0</v>
      </c>
      <c r="AG152" s="38">
        <f>AG133-AG157-AG162-AG167</f>
        <v>0</v>
      </c>
      <c r="AH152" s="38">
        <f>AH133-AH157-AH162-AH167</f>
        <v>0</v>
      </c>
      <c r="AI152" s="38">
        <f>AI133-AI157-AI162-AI167</f>
        <v>0</v>
      </c>
      <c r="AJ152" s="38">
        <v>0</v>
      </c>
      <c r="AK152" s="38">
        <v>0</v>
      </c>
      <c r="AL152" s="38">
        <f>AL133-AL157-AL162-AL167</f>
        <v>0</v>
      </c>
      <c r="AM152" s="38">
        <f>AM133-AM157-AM162-AM167</f>
        <v>0</v>
      </c>
      <c r="AN152" s="38">
        <f>AN133-AN157-AN162-AN167</f>
        <v>0</v>
      </c>
      <c r="AO152" s="38">
        <f>AO133-AO157-AO162-AO167</f>
        <v>0</v>
      </c>
      <c r="AP152" s="38">
        <v>0</v>
      </c>
      <c r="AQ152" s="38">
        <v>0</v>
      </c>
      <c r="AR152" s="145"/>
      <c r="AS152" s="145"/>
      <c r="AT152" s="53"/>
      <c r="AU152" s="53"/>
      <c r="AV152" s="53"/>
    </row>
    <row r="153" s="92" customFormat="1">
      <c r="A153" s="87"/>
      <c r="B153" s="87"/>
      <c r="C153" s="87"/>
      <c r="D153" s="51" t="s">
        <v>44</v>
      </c>
      <c r="E153" s="51">
        <f t="shared" si="251"/>
        <v>20280.299999999999</v>
      </c>
      <c r="F153" s="51">
        <f>I153+L153+O153+R153+U153+X153+AA153+AD153+AG153</f>
        <v>14871.260000000002</v>
      </c>
      <c r="G153" s="51">
        <f>F153/E153*100</f>
        <v>73.328599675547224</v>
      </c>
      <c r="H153" s="51">
        <f>H112</f>
        <v>1060.7</v>
      </c>
      <c r="I153" s="51">
        <f>I112</f>
        <v>1060.7</v>
      </c>
      <c r="J153" s="51">
        <f>J112</f>
        <v>100</v>
      </c>
      <c r="K153" s="51">
        <f>K112</f>
        <v>1182.2</v>
      </c>
      <c r="L153" s="51">
        <f>L112</f>
        <v>1159.9000000000001</v>
      </c>
      <c r="M153" s="51">
        <f>M112</f>
        <v>98.113686347487743</v>
      </c>
      <c r="N153" s="51">
        <f>N112</f>
        <v>851.89999999999998</v>
      </c>
      <c r="O153" s="51">
        <f>O112</f>
        <v>797.30000000000007</v>
      </c>
      <c r="P153" s="51">
        <f>P112</f>
        <v>93.590797041906342</v>
      </c>
      <c r="Q153" s="51">
        <f>Q112</f>
        <v>1470.3499999999999</v>
      </c>
      <c r="R153" s="51">
        <f>R112</f>
        <v>1443.9000000000001</v>
      </c>
      <c r="S153" s="51">
        <f>S112</f>
        <v>98.201108579589899</v>
      </c>
      <c r="T153" s="51">
        <f>T112</f>
        <v>1273.3499999999999</v>
      </c>
      <c r="U153" s="51">
        <f>U112</f>
        <v>1273.3000000000002</v>
      </c>
      <c r="V153" s="51">
        <f>V112</f>
        <v>99.996073349825281</v>
      </c>
      <c r="W153" s="51">
        <f>W112</f>
        <v>2326.7199999999998</v>
      </c>
      <c r="X153" s="51">
        <f>X112</f>
        <v>2303.4000000000001</v>
      </c>
      <c r="Y153" s="51">
        <f>Y112</f>
        <v>98.997730711043886</v>
      </c>
      <c r="Z153" s="51">
        <f>Z112</f>
        <v>3106.8200000000002</v>
      </c>
      <c r="AA153" s="51">
        <f>AA112</f>
        <v>2242.6199999999999</v>
      </c>
      <c r="AB153" s="51">
        <f>AB112</f>
        <v>72.183776337219399</v>
      </c>
      <c r="AC153" s="51">
        <f>AC112</f>
        <v>2344.1199999999999</v>
      </c>
      <c r="AD153" s="51">
        <f>AD112</f>
        <v>2284.3200000000002</v>
      </c>
      <c r="AE153" s="51">
        <f>AE112</f>
        <v>97.448936061293807</v>
      </c>
      <c r="AF153" s="51">
        <f>AF112</f>
        <v>2363.8200000000002</v>
      </c>
      <c r="AG153" s="51">
        <f>AG112</f>
        <v>2305.8200000000002</v>
      </c>
      <c r="AH153" s="51">
        <f>AH112</f>
        <v>97.546344476313763</v>
      </c>
      <c r="AI153" s="51">
        <f>AI112</f>
        <v>1824.52</v>
      </c>
      <c r="AJ153" s="51">
        <f>AJ112</f>
        <v>2322.4369999999999</v>
      </c>
      <c r="AK153" s="51">
        <f>AK112</f>
        <v>127.29030101067677</v>
      </c>
      <c r="AL153" s="51">
        <f>AL112</f>
        <v>1230.5</v>
      </c>
      <c r="AM153" s="51">
        <f>AM112</f>
        <v>1203.182</v>
      </c>
      <c r="AN153" s="51">
        <f>AN112</f>
        <v>97.779926859000412</v>
      </c>
      <c r="AO153" s="51">
        <f>AO112</f>
        <v>1245.3</v>
      </c>
      <c r="AP153" s="51">
        <f>AP112</f>
        <v>1177.7570000000001</v>
      </c>
      <c r="AQ153" s="51">
        <f>AQ112</f>
        <v>94.576166385609909</v>
      </c>
      <c r="AR153" s="145"/>
      <c r="AS153" s="145"/>
      <c r="AT153" s="53"/>
      <c r="AU153" s="53"/>
      <c r="AV153" s="53"/>
    </row>
    <row r="154" ht="23.100000000000001">
      <c r="A154" s="87"/>
      <c r="B154" s="87"/>
      <c r="C154" s="87"/>
      <c r="D154" s="38" t="s">
        <v>45</v>
      </c>
      <c r="E154" s="38">
        <f>E102+E108+E124</f>
        <v>0</v>
      </c>
      <c r="F154" s="38">
        <f>F102+F108+F124</f>
        <v>0</v>
      </c>
      <c r="G154" s="38">
        <v>0</v>
      </c>
      <c r="H154" s="38">
        <f>H102+H108+H124</f>
        <v>0</v>
      </c>
      <c r="I154" s="38">
        <f>I102+I108+I124</f>
        <v>0</v>
      </c>
      <c r="J154" s="38">
        <v>0</v>
      </c>
      <c r="K154" s="38">
        <f>K102+K108+K124</f>
        <v>0</v>
      </c>
      <c r="L154" s="38">
        <f>L102+L108+L124</f>
        <v>0</v>
      </c>
      <c r="M154" s="38">
        <v>0</v>
      </c>
      <c r="N154" s="38">
        <f>N102+N108+N124</f>
        <v>0</v>
      </c>
      <c r="O154" s="38">
        <f>O102+O108+O124</f>
        <v>0</v>
      </c>
      <c r="P154" s="38">
        <v>0</v>
      </c>
      <c r="Q154" s="38">
        <f>Q102+Q108+Q124</f>
        <v>0</v>
      </c>
      <c r="R154" s="38">
        <f>R102+R108+R124</f>
        <v>0</v>
      </c>
      <c r="S154" s="38">
        <f>S102+S108+S124</f>
        <v>0</v>
      </c>
      <c r="T154" s="38">
        <f>T102+T108+T124</f>
        <v>0</v>
      </c>
      <c r="U154" s="38">
        <f>U102+U108+U124</f>
        <v>0</v>
      </c>
      <c r="V154" s="38">
        <f>V102+V108+V124</f>
        <v>0</v>
      </c>
      <c r="W154" s="38">
        <f>W102+W108+W124</f>
        <v>0</v>
      </c>
      <c r="X154" s="38">
        <f>X102+X108+X124</f>
        <v>0</v>
      </c>
      <c r="Y154" s="38">
        <f>Y102+Y108+Y124</f>
        <v>0</v>
      </c>
      <c r="Z154" s="38">
        <f>Z102+Z108+Z124</f>
        <v>0</v>
      </c>
      <c r="AA154" s="38">
        <f>AA102+AA108+AA124</f>
        <v>0</v>
      </c>
      <c r="AB154" s="38">
        <f>AB102+AB108+AB124</f>
        <v>0</v>
      </c>
      <c r="AC154" s="38">
        <f>AC102+AC108+AC124</f>
        <v>0</v>
      </c>
      <c r="AD154" s="38">
        <f>AD102+AD108+AD124</f>
        <v>0</v>
      </c>
      <c r="AE154" s="38">
        <f>AE102+AE108+AE124</f>
        <v>0</v>
      </c>
      <c r="AF154" s="38">
        <f>AF102+AF108+AF124</f>
        <v>0</v>
      </c>
      <c r="AG154" s="38">
        <f>AG102+AG108+AG124</f>
        <v>0</v>
      </c>
      <c r="AH154" s="38">
        <f>AH102+AH108+AH124</f>
        <v>0</v>
      </c>
      <c r="AI154" s="38">
        <f>AI102+AI108+AI124</f>
        <v>0</v>
      </c>
      <c r="AJ154" s="38">
        <f>AJ102+AJ108+AJ124</f>
        <v>0</v>
      </c>
      <c r="AK154" s="38">
        <f>AK102+AK108+AK124</f>
        <v>0</v>
      </c>
      <c r="AL154" s="38">
        <f>AL102+AL108+AL124</f>
        <v>0</v>
      </c>
      <c r="AM154" s="38">
        <f>AM102+AM108+AM124</f>
        <v>0</v>
      </c>
      <c r="AN154" s="38">
        <f>AN102+AN108+AN124</f>
        <v>0</v>
      </c>
      <c r="AO154" s="38">
        <f>AO102+AO108+AO124</f>
        <v>0</v>
      </c>
      <c r="AP154" s="38">
        <f>SUM(AP143+AP137+AP114)</f>
        <v>3182.8423900000003</v>
      </c>
      <c r="AQ154" s="176">
        <v>0</v>
      </c>
      <c r="AR154" s="145"/>
      <c r="AS154" s="145"/>
      <c r="AT154" s="53"/>
      <c r="AU154" s="53"/>
      <c r="AV154" s="53"/>
    </row>
    <row r="155">
      <c r="A155" s="87" t="s">
        <v>120</v>
      </c>
      <c r="B155" s="87"/>
      <c r="C155" s="87"/>
      <c r="D155" s="87" t="s">
        <v>87</v>
      </c>
      <c r="E155" s="38">
        <f>E156+E157+E158</f>
        <v>465</v>
      </c>
      <c r="F155" s="38">
        <f>F156+F157+F158</f>
        <v>463.20660000000004</v>
      </c>
      <c r="G155" s="38">
        <f>F155/E155*100</f>
        <v>99.614322580645165</v>
      </c>
      <c r="H155" s="38">
        <f>H156+H157+H158</f>
        <v>1.6000000000000005</v>
      </c>
      <c r="I155" s="38">
        <f>I156+I157+I158</f>
        <v>1.5725499999999999</v>
      </c>
      <c r="J155" s="38">
        <f>I155/H155*100</f>
        <v>98.284374999999955</v>
      </c>
      <c r="K155" s="38">
        <f>K156+K157+K158</f>
        <v>39.799999999999997</v>
      </c>
      <c r="L155" s="38">
        <f>L156+L157+L158</f>
        <v>40.200000000000003</v>
      </c>
      <c r="M155" s="38">
        <f>L155/K155*100</f>
        <v>101.00502512562815</v>
      </c>
      <c r="N155" s="38">
        <f>N156+N157+N158</f>
        <v>44.600000000000001</v>
      </c>
      <c r="O155" s="38">
        <f>O156+O157+O158</f>
        <v>44.200000000000003</v>
      </c>
      <c r="P155" s="38">
        <f>O155/N155*100</f>
        <v>99.103139013452918</v>
      </c>
      <c r="Q155" s="38">
        <f>Q156+Q157+Q158</f>
        <v>42.799999999999997</v>
      </c>
      <c r="R155" s="38">
        <f>R156+R157+R158</f>
        <v>42.772199999999998</v>
      </c>
      <c r="S155" s="38">
        <f>R155/Q155*100</f>
        <v>99.935046728971969</v>
      </c>
      <c r="T155" s="38">
        <f>T156+T157+T158</f>
        <v>38</v>
      </c>
      <c r="U155" s="38">
        <f>U156+U157+U158</f>
        <v>38.009740000000001</v>
      </c>
      <c r="V155" s="38">
        <f>U155/T155*100</f>
        <v>100.02563157894737</v>
      </c>
      <c r="W155" s="38">
        <f>W156+W157+W158</f>
        <v>36.899999999999999</v>
      </c>
      <c r="X155" s="38">
        <f>X156+X157+X158</f>
        <v>36.39734</v>
      </c>
      <c r="Y155" s="38">
        <f>X155/W155*100</f>
        <v>98.637777777777785</v>
      </c>
      <c r="Z155" s="38">
        <f>Z156+Z157+Z158</f>
        <v>37.899999999999999</v>
      </c>
      <c r="AA155" s="38">
        <f>AA156+AA157+AA158</f>
        <v>5670.53964</v>
      </c>
      <c r="AB155" s="38">
        <f>AB156+AB157+AB158</f>
        <v>193.4011815757849</v>
      </c>
      <c r="AC155" s="38">
        <f>AC156+AC157+AC158</f>
        <v>37.899999999999999</v>
      </c>
      <c r="AD155" s="38">
        <f>AD156+AD157+AD158</f>
        <v>36.138620000000003</v>
      </c>
      <c r="AE155" s="38">
        <f>AE156+AE157+AE158</f>
        <v>95.352559366754633</v>
      </c>
      <c r="AF155" s="38">
        <f>AF156+AF157+AF158</f>
        <v>40.5</v>
      </c>
      <c r="AG155" s="38">
        <f>AG156+AG157+AG158</f>
        <v>37.386330000000001</v>
      </c>
      <c r="AH155" s="38">
        <f>AH156+AH157+AH158</f>
        <v>92.311925925925934</v>
      </c>
      <c r="AI155" s="38">
        <f>AI156+AI157+AI158</f>
        <v>42.200000000000003</v>
      </c>
      <c r="AJ155" s="38">
        <f>AJ156+AJ157+AJ158</f>
        <v>39.301839999999999</v>
      </c>
      <c r="AK155" s="38">
        <f>AK156+AK157+AK158</f>
        <v>93.132322274881503</v>
      </c>
      <c r="AL155" s="38">
        <f>AL156+AL157+AL158</f>
        <v>52.199999999999996</v>
      </c>
      <c r="AM155" s="38">
        <f>AM156+AM157+AM158</f>
        <v>37.60295</v>
      </c>
      <c r="AN155" s="38">
        <f>AN156+AN157+AN158</f>
        <v>72.036302681992353</v>
      </c>
      <c r="AO155" s="38">
        <f t="shared" ref="AO155:AO158" si="252">AO119</f>
        <v>50.600000000000001</v>
      </c>
      <c r="AP155" s="38">
        <f t="shared" ref="AP155:AP158" si="253">AP119</f>
        <v>72.785390000000007</v>
      </c>
      <c r="AQ155" s="38">
        <f t="shared" ref="AQ155:AQ158" si="254">AQ119</f>
        <v>143.84464426877472</v>
      </c>
      <c r="AR155" s="43"/>
      <c r="AS155" s="43"/>
      <c r="AT155" s="53"/>
      <c r="AU155" s="53"/>
      <c r="AV155" s="53"/>
    </row>
    <row r="156" ht="13.75" customHeight="1">
      <c r="A156" s="87"/>
      <c r="B156" s="87"/>
      <c r="C156" s="87"/>
      <c r="D156" s="87" t="s">
        <v>42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f t="shared" ref="R156:R157" si="255">R144</f>
        <v>0</v>
      </c>
      <c r="S156" s="38">
        <v>0</v>
      </c>
      <c r="T156" s="38">
        <v>0</v>
      </c>
      <c r="U156" s="38">
        <f t="shared" ref="U156:U157" si="256">U144</f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0</v>
      </c>
      <c r="AO156" s="38">
        <f t="shared" si="252"/>
        <v>0</v>
      </c>
      <c r="AP156" s="38">
        <f t="shared" si="253"/>
        <v>0</v>
      </c>
      <c r="AQ156" s="38">
        <f t="shared" si="254"/>
        <v>0</v>
      </c>
      <c r="AR156" s="145"/>
      <c r="AS156" s="145"/>
      <c r="AT156" s="53"/>
      <c r="AU156" s="53"/>
      <c r="AV156" s="53"/>
    </row>
    <row r="157">
      <c r="A157" s="87"/>
      <c r="B157" s="87"/>
      <c r="C157" s="87"/>
      <c r="D157" s="38" t="s">
        <v>43</v>
      </c>
      <c r="E157" s="38">
        <f t="shared" ref="E157:E158" si="257">H157+K157+N157+Q157+T157+W157+Z157+AC157+AF157+AI157+AL157+AO157</f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f t="shared" si="255"/>
        <v>0</v>
      </c>
      <c r="S157" s="38">
        <v>0</v>
      </c>
      <c r="T157" s="38">
        <v>0</v>
      </c>
      <c r="U157" s="38">
        <f t="shared" si="256"/>
        <v>0</v>
      </c>
      <c r="V157" s="38">
        <v>0</v>
      </c>
      <c r="W157" s="38">
        <v>0</v>
      </c>
      <c r="X157" s="38">
        <f>X145</f>
        <v>0</v>
      </c>
      <c r="Y157" s="38">
        <v>0</v>
      </c>
      <c r="Z157" s="38">
        <v>0</v>
      </c>
      <c r="AA157" s="38">
        <f>AA145</f>
        <v>5633.6999999999998</v>
      </c>
      <c r="AB157" s="38">
        <f>AB145</f>
        <v>96.198965216945837</v>
      </c>
      <c r="AC157" s="38">
        <v>0</v>
      </c>
      <c r="AD157" s="38">
        <f>AD145</f>
        <v>0</v>
      </c>
      <c r="AE157" s="38">
        <f>AE145</f>
        <v>0</v>
      </c>
      <c r="AF157" s="38">
        <v>0</v>
      </c>
      <c r="AG157" s="38">
        <f>AG145</f>
        <v>0</v>
      </c>
      <c r="AH157" s="38">
        <f>AH145</f>
        <v>0</v>
      </c>
      <c r="AI157" s="38">
        <v>0</v>
      </c>
      <c r="AJ157" s="38">
        <v>0</v>
      </c>
      <c r="AK157" s="38">
        <v>0</v>
      </c>
      <c r="AL157" s="38">
        <f>AL145</f>
        <v>0</v>
      </c>
      <c r="AM157" s="38">
        <f>AM145</f>
        <v>0</v>
      </c>
      <c r="AN157" s="38">
        <f>AN145</f>
        <v>0</v>
      </c>
      <c r="AO157" s="38">
        <f t="shared" si="252"/>
        <v>0</v>
      </c>
      <c r="AP157" s="38">
        <f t="shared" si="253"/>
        <v>0</v>
      </c>
      <c r="AQ157" s="38">
        <f t="shared" si="254"/>
        <v>0</v>
      </c>
      <c r="AR157" s="145"/>
      <c r="AS157" s="145"/>
      <c r="AT157" s="53"/>
      <c r="AU157" s="53"/>
      <c r="AV157" s="53"/>
    </row>
    <row r="158" s="92" customFormat="1">
      <c r="A158" s="87"/>
      <c r="B158" s="87"/>
      <c r="C158" s="87"/>
      <c r="D158" s="51" t="s">
        <v>44</v>
      </c>
      <c r="E158" s="51">
        <f t="shared" si="257"/>
        <v>465</v>
      </c>
      <c r="F158" s="51">
        <f>I158+L158+O158+R158+U158+X158+AA158+AD158+AG158+AJ158+AM158+AP158</f>
        <v>463.20660000000004</v>
      </c>
      <c r="G158" s="51">
        <f>F158/E158*100</f>
        <v>99.614322580645165</v>
      </c>
      <c r="H158" s="51">
        <f>H122</f>
        <v>1.6000000000000005</v>
      </c>
      <c r="I158" s="51">
        <f>I122</f>
        <v>1.5725499999999999</v>
      </c>
      <c r="J158" s="51">
        <f>I158/H158*100</f>
        <v>98.284374999999955</v>
      </c>
      <c r="K158" s="51">
        <f>K122</f>
        <v>39.799999999999997</v>
      </c>
      <c r="L158" s="51">
        <f>L122</f>
        <v>40.200000000000003</v>
      </c>
      <c r="M158" s="51">
        <f>L158/K158*100</f>
        <v>101.00502512562815</v>
      </c>
      <c r="N158" s="51">
        <f>N122</f>
        <v>44.600000000000001</v>
      </c>
      <c r="O158" s="51">
        <f>O122</f>
        <v>44.200000000000003</v>
      </c>
      <c r="P158" s="51">
        <f>O158/N158*100</f>
        <v>99.103139013452918</v>
      </c>
      <c r="Q158" s="51">
        <f>Q122</f>
        <v>42.799999999999997</v>
      </c>
      <c r="R158" s="51">
        <f>R122</f>
        <v>42.772199999999998</v>
      </c>
      <c r="S158" s="51">
        <f>R158/Q158*100</f>
        <v>99.935046728971969</v>
      </c>
      <c r="T158" s="51">
        <f>T122</f>
        <v>38</v>
      </c>
      <c r="U158" s="51">
        <f>U122</f>
        <v>38.009740000000001</v>
      </c>
      <c r="V158" s="51">
        <f>U158/T158*100</f>
        <v>100.02563157894737</v>
      </c>
      <c r="W158" s="51">
        <f>W122</f>
        <v>36.899999999999999</v>
      </c>
      <c r="X158" s="51">
        <f>X122</f>
        <v>36.39734</v>
      </c>
      <c r="Y158" s="51">
        <f>X158/W158*100</f>
        <v>98.637777777777785</v>
      </c>
      <c r="Z158" s="51">
        <f>Z122</f>
        <v>37.899999999999999</v>
      </c>
      <c r="AA158" s="51">
        <f>AA122</f>
        <v>36.839640000000003</v>
      </c>
      <c r="AB158" s="51">
        <f>AA158/Z158*100</f>
        <v>97.202216358839067</v>
      </c>
      <c r="AC158" s="51">
        <f>AC122</f>
        <v>37.899999999999999</v>
      </c>
      <c r="AD158" s="51">
        <f>AD122</f>
        <v>36.138620000000003</v>
      </c>
      <c r="AE158" s="51">
        <f>AD158/AC158*100</f>
        <v>95.352559366754633</v>
      </c>
      <c r="AF158" s="51">
        <f>AF122</f>
        <v>40.5</v>
      </c>
      <c r="AG158" s="51">
        <f>AG122</f>
        <v>37.386330000000001</v>
      </c>
      <c r="AH158" s="51">
        <f>AG158/AF158*100</f>
        <v>92.311925925925934</v>
      </c>
      <c r="AI158" s="51">
        <f>AI122</f>
        <v>42.200000000000003</v>
      </c>
      <c r="AJ158" s="51">
        <f>AJ122</f>
        <v>39.301839999999999</v>
      </c>
      <c r="AK158" s="51">
        <f>AK122</f>
        <v>93.132322274881503</v>
      </c>
      <c r="AL158" s="51">
        <f>AL122</f>
        <v>52.199999999999996</v>
      </c>
      <c r="AM158" s="51">
        <f>AM122</f>
        <v>37.60295</v>
      </c>
      <c r="AN158" s="51">
        <f>AN122</f>
        <v>72.036302681992353</v>
      </c>
      <c r="AO158" s="51">
        <f t="shared" si="252"/>
        <v>50.600000000000001</v>
      </c>
      <c r="AP158" s="51">
        <f t="shared" si="253"/>
        <v>72.785390000000007</v>
      </c>
      <c r="AQ158" s="51">
        <f t="shared" si="254"/>
        <v>143.84464426877472</v>
      </c>
      <c r="AR158" s="145"/>
      <c r="AS158" s="145"/>
      <c r="AT158" s="53"/>
      <c r="AU158" s="53"/>
      <c r="AV158" s="53"/>
    </row>
    <row r="159" ht="23.100000000000001">
      <c r="A159" s="87"/>
      <c r="B159" s="87"/>
      <c r="C159" s="87"/>
      <c r="D159" s="38" t="s">
        <v>45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f>R148</f>
        <v>0</v>
      </c>
      <c r="S159" s="38">
        <f>S148</f>
        <v>0</v>
      </c>
      <c r="T159" s="38">
        <v>0</v>
      </c>
      <c r="U159" s="38">
        <f>U148</f>
        <v>0</v>
      </c>
      <c r="V159" s="38">
        <f>V148</f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0</v>
      </c>
      <c r="AL159" s="38">
        <v>0</v>
      </c>
      <c r="AM159" s="38">
        <v>0</v>
      </c>
      <c r="AN159" s="38">
        <v>0</v>
      </c>
      <c r="AO159" s="38">
        <v>0</v>
      </c>
      <c r="AP159" s="176">
        <f>SUM(AP149+AP142+AP122)</f>
        <v>72.785390000000007</v>
      </c>
      <c r="AQ159" s="176">
        <v>0</v>
      </c>
      <c r="AR159" s="145"/>
      <c r="AS159" s="145"/>
      <c r="AT159" s="53"/>
      <c r="AU159" s="53"/>
      <c r="AV159" s="53"/>
    </row>
    <row r="160">
      <c r="A160" s="87" t="s">
        <v>121</v>
      </c>
      <c r="B160" s="87"/>
      <c r="C160" s="87"/>
      <c r="D160" s="87" t="s">
        <v>87</v>
      </c>
      <c r="E160" s="38">
        <f>E161+E162+E163</f>
        <v>103713.16</v>
      </c>
      <c r="F160" s="38">
        <f>F161+F162+F163</f>
        <v>103571.886</v>
      </c>
      <c r="G160" s="38">
        <f>F160/E160*100</f>
        <v>99.863783920960458</v>
      </c>
      <c r="H160" s="38">
        <f t="shared" ref="H160:H163" si="258">H56+H16+H76</f>
        <v>0</v>
      </c>
      <c r="I160" s="38">
        <f t="shared" ref="I160:I163" si="259">I56+I16+I76</f>
        <v>0</v>
      </c>
      <c r="J160" s="38">
        <f t="shared" ref="J160:J163" si="260">J56+J16+J76</f>
        <v>0</v>
      </c>
      <c r="K160" s="38">
        <f t="shared" ref="K160:K162" si="261">K56+K16+K76</f>
        <v>257.22000000000003</v>
      </c>
      <c r="L160" s="38">
        <f t="shared" ref="L160:L162" si="262">L56+L16+L76</f>
        <v>257.19999999999999</v>
      </c>
      <c r="M160" s="38">
        <f>SUM(L160/K160*100)</f>
        <v>99.992224554855753</v>
      </c>
      <c r="N160" s="38">
        <f t="shared" ref="N160:N162" si="263">N56+N16+N76</f>
        <v>339.80000000000001</v>
      </c>
      <c r="O160" s="38">
        <f t="shared" ref="O160:O162" si="264">O56+O16+O76</f>
        <v>339.80000000000001</v>
      </c>
      <c r="P160" s="38">
        <f>SUM(O160/N160*100)</f>
        <v>100</v>
      </c>
      <c r="Q160" s="38">
        <f t="shared" ref="Q160:Q162" si="265">Q56+Q16+Q76</f>
        <v>290.5</v>
      </c>
      <c r="R160" s="38">
        <f t="shared" ref="R160:R162" si="266">R56+R16+R76</f>
        <v>290.5</v>
      </c>
      <c r="S160" s="38">
        <f>SUM(R160/Q160*100)</f>
        <v>100</v>
      </c>
      <c r="T160" s="38">
        <f t="shared" ref="T160:T162" si="267">T56+T16+T76</f>
        <v>128.09999999999999</v>
      </c>
      <c r="U160" s="38">
        <f t="shared" ref="U160:U162" si="268">U56+U16+U76</f>
        <v>128.09999999999999</v>
      </c>
      <c r="V160" s="38">
        <f>SUM(U160/T160*100)</f>
        <v>100</v>
      </c>
      <c r="W160" s="38">
        <f>W163</f>
        <v>14305.5</v>
      </c>
      <c r="X160" s="38">
        <f>X163</f>
        <v>13848</v>
      </c>
      <c r="Y160" s="38">
        <f>SUM(X160/W160*100)</f>
        <v>96.801929327880885</v>
      </c>
      <c r="Z160" s="38">
        <f>Z163</f>
        <v>8734.8999999999996</v>
      </c>
      <c r="AA160" s="38">
        <f>AA163</f>
        <v>873.79999999999995</v>
      </c>
      <c r="AB160" s="38">
        <f>AB163</f>
        <v>217.57503001200479</v>
      </c>
      <c r="AC160" s="38">
        <f>AC163</f>
        <v>4525.8000000000002</v>
      </c>
      <c r="AD160" s="38">
        <f>AD163</f>
        <v>12771</v>
      </c>
      <c r="AE160" s="38">
        <f>AE163</f>
        <v>371.64463821305083</v>
      </c>
      <c r="AF160" s="38">
        <f>AF163</f>
        <v>35685.139999999999</v>
      </c>
      <c r="AG160" s="38">
        <f>AG163</f>
        <v>12065.085999999999</v>
      </c>
      <c r="AH160" s="38">
        <f>AH163</f>
        <v>122.56762982735631</v>
      </c>
      <c r="AI160" s="38">
        <f>AI163</f>
        <v>12273</v>
      </c>
      <c r="AJ160" s="38">
        <f>AJ163</f>
        <v>38269.599999999999</v>
      </c>
      <c r="AK160" s="38">
        <f>AK163</f>
        <v>316.63833333333332</v>
      </c>
      <c r="AL160" s="38">
        <f>AL163</f>
        <v>26387.799999999999</v>
      </c>
      <c r="AM160" s="38">
        <f>AM163</f>
        <v>23396.099999999999</v>
      </c>
      <c r="AN160" s="38">
        <f>AN163</f>
        <v>88.662563760525686</v>
      </c>
      <c r="AO160" s="38">
        <f>AO163</f>
        <v>785.40000000000009</v>
      </c>
      <c r="AP160" s="38">
        <f t="shared" ref="AP160:AP163" si="269">AP56+AP16+AP76</f>
        <v>1332.7</v>
      </c>
      <c r="AQ160" s="38">
        <f>AP160/AO160*100</f>
        <v>169.68423733129615</v>
      </c>
      <c r="AR160" s="43"/>
      <c r="AS160" s="43"/>
      <c r="AT160" s="53"/>
      <c r="AU160" s="53"/>
      <c r="AV160" s="53"/>
    </row>
    <row r="161" ht="12.9" customHeight="1">
      <c r="A161" s="87"/>
      <c r="B161" s="87"/>
      <c r="C161" s="87"/>
      <c r="D161" s="87" t="s">
        <v>42</v>
      </c>
      <c r="E161" s="38">
        <f t="shared" ref="E161:E162" si="270">E57</f>
        <v>0</v>
      </c>
      <c r="F161" s="38">
        <f t="shared" ref="F161:F162" si="271">F57+F17+F77</f>
        <v>0</v>
      </c>
      <c r="G161" s="38">
        <f t="shared" ref="G161:G162" si="272">G57+G17+G77</f>
        <v>0</v>
      </c>
      <c r="H161" s="38">
        <f t="shared" si="258"/>
        <v>0</v>
      </c>
      <c r="I161" s="38">
        <f t="shared" si="259"/>
        <v>0</v>
      </c>
      <c r="J161" s="38">
        <f t="shared" si="260"/>
        <v>0</v>
      </c>
      <c r="K161" s="38">
        <f t="shared" si="261"/>
        <v>0</v>
      </c>
      <c r="L161" s="38">
        <f t="shared" si="262"/>
        <v>0</v>
      </c>
      <c r="M161" s="38">
        <f t="shared" ref="M161:M162" si="273">M57+M17+M77</f>
        <v>0</v>
      </c>
      <c r="N161" s="38">
        <f t="shared" si="263"/>
        <v>0</v>
      </c>
      <c r="O161" s="38">
        <f t="shared" si="264"/>
        <v>0</v>
      </c>
      <c r="P161" s="38">
        <f t="shared" ref="P161:P162" si="274">P57+P17+P77</f>
        <v>0</v>
      </c>
      <c r="Q161" s="38">
        <f t="shared" si="265"/>
        <v>0</v>
      </c>
      <c r="R161" s="38">
        <f t="shared" si="266"/>
        <v>0</v>
      </c>
      <c r="S161" s="38">
        <f t="shared" ref="S161:S162" si="275">S57+S17+S77</f>
        <v>0</v>
      </c>
      <c r="T161" s="38">
        <f t="shared" si="267"/>
        <v>0</v>
      </c>
      <c r="U161" s="38">
        <f t="shared" si="268"/>
        <v>0</v>
      </c>
      <c r="V161" s="38">
        <f t="shared" ref="V161:V162" si="276">V57+V17+V77</f>
        <v>0</v>
      </c>
      <c r="W161" s="38">
        <f t="shared" ref="W161:W162" si="277">W57+W17+W77</f>
        <v>0</v>
      </c>
      <c r="X161" s="38">
        <f t="shared" ref="X161:X162" si="278">X57+X17+X77</f>
        <v>0</v>
      </c>
      <c r="Y161" s="38">
        <f t="shared" ref="Y161:Y162" si="279">Y57+Y17+Y77</f>
        <v>0</v>
      </c>
      <c r="Z161" s="38">
        <f t="shared" ref="Z161:Z162" si="280">Z57+Z17+Z77</f>
        <v>0</v>
      </c>
      <c r="AA161" s="38">
        <f t="shared" ref="AA161:AA162" si="281">AA57+AA17+AA77</f>
        <v>0</v>
      </c>
      <c r="AB161" s="38">
        <f t="shared" ref="AB161:AB162" si="282">AB57+AB17+AB77</f>
        <v>0</v>
      </c>
      <c r="AC161" s="38">
        <f t="shared" ref="AC161:AC162" si="283">AC57+AC17+AC77</f>
        <v>0</v>
      </c>
      <c r="AD161" s="38">
        <f t="shared" ref="AD161:AD162" si="284">AD57+AD17+AD77</f>
        <v>0</v>
      </c>
      <c r="AE161" s="38">
        <f t="shared" ref="AE161:AE162" si="285">AE57+AE17+AE77</f>
        <v>0</v>
      </c>
      <c r="AF161" s="38">
        <f t="shared" ref="AF161:AF162" si="286">AF57+AF17+AF77</f>
        <v>0</v>
      </c>
      <c r="AG161" s="38">
        <f t="shared" ref="AG161:AG162" si="287">AG57+AG17+AG77</f>
        <v>0</v>
      </c>
      <c r="AH161" s="38">
        <f t="shared" ref="AH161:AH162" si="288">AH57+AH17+AH77</f>
        <v>0</v>
      </c>
      <c r="AI161" s="38">
        <f t="shared" ref="AI161:AI162" si="289">AI57+AI17+AI77</f>
        <v>0</v>
      </c>
      <c r="AJ161" s="38">
        <f t="shared" ref="AJ161:AJ162" si="290">AJ57+AJ17+AJ77</f>
        <v>0</v>
      </c>
      <c r="AK161" s="38">
        <f t="shared" ref="AK161:AK162" si="291">AK57+AK17+AK77</f>
        <v>0</v>
      </c>
      <c r="AL161" s="38">
        <f t="shared" ref="AL161:AL162" si="292">AL57+AL17+AL77</f>
        <v>0</v>
      </c>
      <c r="AM161" s="38">
        <f t="shared" ref="AM161:AM162" si="293">AM57+AM17+AM77</f>
        <v>0</v>
      </c>
      <c r="AN161" s="38">
        <f t="shared" ref="AN161:AN162" si="294">AN57+AN17+AN77</f>
        <v>0</v>
      </c>
      <c r="AO161" s="38">
        <f t="shared" ref="AO161:AO162" si="295">AO57+AO17+AO77</f>
        <v>0</v>
      </c>
      <c r="AP161" s="38">
        <f t="shared" si="269"/>
        <v>0</v>
      </c>
      <c r="AQ161" s="38">
        <f t="shared" ref="AQ161:AQ162" si="296">AQ57+AQ17+AQ77</f>
        <v>0</v>
      </c>
      <c r="AR161" s="145"/>
      <c r="AS161" s="145"/>
      <c r="AT161" s="53"/>
      <c r="AU161" s="53"/>
      <c r="AV161" s="53"/>
    </row>
    <row r="162">
      <c r="A162" s="87"/>
      <c r="B162" s="87"/>
      <c r="C162" s="87"/>
      <c r="D162" s="38" t="s">
        <v>43</v>
      </c>
      <c r="E162" s="38">
        <f t="shared" si="270"/>
        <v>0</v>
      </c>
      <c r="F162" s="38">
        <f t="shared" si="271"/>
        <v>0</v>
      </c>
      <c r="G162" s="38">
        <f t="shared" si="272"/>
        <v>0</v>
      </c>
      <c r="H162" s="38">
        <f t="shared" si="258"/>
        <v>0</v>
      </c>
      <c r="I162" s="38">
        <f t="shared" si="259"/>
        <v>0</v>
      </c>
      <c r="J162" s="38">
        <f t="shared" si="260"/>
        <v>0</v>
      </c>
      <c r="K162" s="38">
        <f t="shared" si="261"/>
        <v>0</v>
      </c>
      <c r="L162" s="38">
        <f t="shared" si="262"/>
        <v>0</v>
      </c>
      <c r="M162" s="38">
        <f t="shared" si="273"/>
        <v>0</v>
      </c>
      <c r="N162" s="38">
        <f t="shared" si="263"/>
        <v>0</v>
      </c>
      <c r="O162" s="38">
        <f t="shared" si="264"/>
        <v>0</v>
      </c>
      <c r="P162" s="38">
        <f t="shared" si="274"/>
        <v>0</v>
      </c>
      <c r="Q162" s="38">
        <f t="shared" si="265"/>
        <v>0</v>
      </c>
      <c r="R162" s="38">
        <f t="shared" si="266"/>
        <v>0</v>
      </c>
      <c r="S162" s="38">
        <f t="shared" si="275"/>
        <v>0</v>
      </c>
      <c r="T162" s="38">
        <f t="shared" si="267"/>
        <v>0</v>
      </c>
      <c r="U162" s="38">
        <f t="shared" si="268"/>
        <v>0</v>
      </c>
      <c r="V162" s="38">
        <f t="shared" si="276"/>
        <v>0</v>
      </c>
      <c r="W162" s="38">
        <f t="shared" si="277"/>
        <v>0</v>
      </c>
      <c r="X162" s="38">
        <f t="shared" si="278"/>
        <v>0</v>
      </c>
      <c r="Y162" s="38">
        <f t="shared" si="279"/>
        <v>0</v>
      </c>
      <c r="Z162" s="38">
        <f t="shared" si="280"/>
        <v>0</v>
      </c>
      <c r="AA162" s="38">
        <f t="shared" si="281"/>
        <v>0</v>
      </c>
      <c r="AB162" s="38">
        <f t="shared" si="282"/>
        <v>0</v>
      </c>
      <c r="AC162" s="38">
        <f t="shared" si="283"/>
        <v>0</v>
      </c>
      <c r="AD162" s="38">
        <f t="shared" si="284"/>
        <v>0</v>
      </c>
      <c r="AE162" s="38">
        <f t="shared" si="285"/>
        <v>0</v>
      </c>
      <c r="AF162" s="38">
        <f t="shared" si="286"/>
        <v>0</v>
      </c>
      <c r="AG162" s="38">
        <f t="shared" si="287"/>
        <v>0</v>
      </c>
      <c r="AH162" s="38">
        <f t="shared" si="288"/>
        <v>0</v>
      </c>
      <c r="AI162" s="38">
        <f t="shared" si="289"/>
        <v>0</v>
      </c>
      <c r="AJ162" s="38">
        <f t="shared" si="290"/>
        <v>0</v>
      </c>
      <c r="AK162" s="38">
        <f t="shared" si="291"/>
        <v>0</v>
      </c>
      <c r="AL162" s="38">
        <f t="shared" si="292"/>
        <v>0</v>
      </c>
      <c r="AM162" s="38">
        <f t="shared" si="293"/>
        <v>0</v>
      </c>
      <c r="AN162" s="38">
        <f t="shared" si="294"/>
        <v>0</v>
      </c>
      <c r="AO162" s="38">
        <f t="shared" si="295"/>
        <v>0</v>
      </c>
      <c r="AP162" s="38">
        <f t="shared" si="269"/>
        <v>0</v>
      </c>
      <c r="AQ162" s="38">
        <f t="shared" si="296"/>
        <v>0</v>
      </c>
      <c r="AR162" s="145"/>
      <c r="AS162" s="145"/>
      <c r="AT162" s="53"/>
      <c r="AU162" s="53"/>
      <c r="AV162" s="53"/>
    </row>
    <row r="163" s="92" customFormat="1">
      <c r="A163" s="87"/>
      <c r="B163" s="87"/>
      <c r="C163" s="87"/>
      <c r="D163" s="51" t="s">
        <v>44</v>
      </c>
      <c r="E163" s="51">
        <f>E59+E19+E69+E79</f>
        <v>103713.16</v>
      </c>
      <c r="F163" s="51">
        <f>F59+F19+F69+F79</f>
        <v>103571.886</v>
      </c>
      <c r="G163" s="51">
        <f>F163/E163*100</f>
        <v>99.863783920960458</v>
      </c>
      <c r="H163" s="51">
        <f t="shared" si="258"/>
        <v>0</v>
      </c>
      <c r="I163" s="51">
        <f t="shared" si="259"/>
        <v>0</v>
      </c>
      <c r="J163" s="51">
        <f t="shared" si="260"/>
        <v>0</v>
      </c>
      <c r="K163" s="51">
        <f>K59+K19+K69+K79</f>
        <v>257.22000000000003</v>
      </c>
      <c r="L163" s="51">
        <f>L59+L19+L69+L79</f>
        <v>257.19999999999999</v>
      </c>
      <c r="M163" s="51">
        <f>SUM(L163/K163*100)</f>
        <v>99.992224554855753</v>
      </c>
      <c r="N163" s="51">
        <f>N59+N19+N69+N79</f>
        <v>339.80000000000001</v>
      </c>
      <c r="O163" s="51">
        <f>O59+O19+O69+O79</f>
        <v>339.80000000000001</v>
      </c>
      <c r="P163" s="51">
        <f>SUM(O163/N163*100)</f>
        <v>100</v>
      </c>
      <c r="Q163" s="51">
        <f>Q59+Q19+Q69+Q79</f>
        <v>290.5</v>
      </c>
      <c r="R163" s="51">
        <f>R59+R19+R69+R79</f>
        <v>290.5</v>
      </c>
      <c r="S163" s="51">
        <f>SUM(R163/Q163*100)</f>
        <v>100</v>
      </c>
      <c r="T163" s="51">
        <f>T59+T19+T69+T79</f>
        <v>128.09999999999999</v>
      </c>
      <c r="U163" s="51">
        <f>U59+U19+U69+U79</f>
        <v>128.09999999999999</v>
      </c>
      <c r="V163" s="51">
        <f>SUM(U163/T163*100)</f>
        <v>100</v>
      </c>
      <c r="W163" s="51">
        <f>W59+W19+W69+W79</f>
        <v>14305.5</v>
      </c>
      <c r="X163" s="51">
        <f>X59+X19+X69+X79</f>
        <v>13848</v>
      </c>
      <c r="Y163" s="51">
        <f>SUM(X163/W163*100)</f>
        <v>96.801929327880885</v>
      </c>
      <c r="Z163" s="51">
        <f>Z59+Z19+Z69+Z79</f>
        <v>8734.8999999999996</v>
      </c>
      <c r="AA163" s="51">
        <f>AA59+AA19+AA69+AA79</f>
        <v>873.79999999999995</v>
      </c>
      <c r="AB163" s="51">
        <f>AB59+AB19+AB69+AB79</f>
        <v>217.57503001200479</v>
      </c>
      <c r="AC163" s="51">
        <f>AC59+AC19+AC69+AC79</f>
        <v>4525.8000000000002</v>
      </c>
      <c r="AD163" s="51">
        <f>AD59+AD19+AD69+AD79</f>
        <v>12771</v>
      </c>
      <c r="AE163" s="51">
        <f>AE59+AE19+AE69+AE79</f>
        <v>371.64463821305083</v>
      </c>
      <c r="AF163" s="51">
        <f>AF59+AF19+AF69+AF79</f>
        <v>35685.139999999999</v>
      </c>
      <c r="AG163" s="51">
        <f>AG59+AG19+AG69+AG79</f>
        <v>12065.085999999999</v>
      </c>
      <c r="AH163" s="51">
        <f>AH59+AH19+AH69+AH79</f>
        <v>122.56762982735631</v>
      </c>
      <c r="AI163" s="51">
        <f>AI59+AI19+AI69+AI79</f>
        <v>12273</v>
      </c>
      <c r="AJ163" s="51">
        <f>AJ59+AJ19+AJ69+AJ79</f>
        <v>38269.599999999999</v>
      </c>
      <c r="AK163" s="51">
        <f>AK59+AK19+AK69+AK79</f>
        <v>316.63833333333332</v>
      </c>
      <c r="AL163" s="51">
        <f>AL59+AL19+AL69+AL79</f>
        <v>26387.799999999999</v>
      </c>
      <c r="AM163" s="51">
        <f>AM59+AM19+AM69+AM79</f>
        <v>23396.099999999999</v>
      </c>
      <c r="AN163" s="139">
        <f>AM163/AL163*100</f>
        <v>88.662563760525686</v>
      </c>
      <c r="AO163" s="51">
        <f>AO59+AO19+AO69+AO79</f>
        <v>785.40000000000009</v>
      </c>
      <c r="AP163" s="51">
        <f t="shared" si="269"/>
        <v>1332.7</v>
      </c>
      <c r="AQ163" s="51">
        <f>AP163/AO163*100</f>
        <v>169.68423733129615</v>
      </c>
      <c r="AR163" s="145"/>
      <c r="AS163" s="145"/>
      <c r="AT163" s="53"/>
      <c r="AU163" s="53"/>
      <c r="AV163" s="53"/>
    </row>
    <row r="164" ht="23.100000000000001">
      <c r="A164" s="87"/>
      <c r="B164" s="87"/>
      <c r="C164" s="87"/>
      <c r="D164" s="38" t="s">
        <v>45</v>
      </c>
      <c r="E164" s="38">
        <f>E60</f>
        <v>0</v>
      </c>
      <c r="F164" s="38">
        <f>F60</f>
        <v>0</v>
      </c>
      <c r="G164" s="38">
        <v>0</v>
      </c>
      <c r="H164" s="38">
        <f>H60</f>
        <v>0</v>
      </c>
      <c r="I164" s="38">
        <f>I60</f>
        <v>0</v>
      </c>
      <c r="J164" s="38">
        <v>0</v>
      </c>
      <c r="K164" s="38">
        <f>K60</f>
        <v>0</v>
      </c>
      <c r="L164" s="38">
        <f>L60</f>
        <v>0</v>
      </c>
      <c r="M164" s="38">
        <v>0</v>
      </c>
      <c r="N164" s="38">
        <f>N60</f>
        <v>0</v>
      </c>
      <c r="O164" s="38">
        <f>O60</f>
        <v>0</v>
      </c>
      <c r="P164" s="38">
        <v>0</v>
      </c>
      <c r="Q164" s="38">
        <f>Q60</f>
        <v>0</v>
      </c>
      <c r="R164" s="38">
        <f>R60</f>
        <v>0</v>
      </c>
      <c r="S164" s="38">
        <f>S60</f>
        <v>0</v>
      </c>
      <c r="T164" s="38">
        <f>T60</f>
        <v>0</v>
      </c>
      <c r="U164" s="38">
        <f>U60</f>
        <v>0</v>
      </c>
      <c r="V164" s="38">
        <f>V60</f>
        <v>0</v>
      </c>
      <c r="W164" s="38">
        <f>W60</f>
        <v>0</v>
      </c>
      <c r="X164" s="38">
        <f>X60</f>
        <v>0</v>
      </c>
      <c r="Y164" s="38">
        <f>Y60</f>
        <v>0</v>
      </c>
      <c r="Z164" s="38">
        <f>Z60</f>
        <v>0</v>
      </c>
      <c r="AA164" s="38">
        <f>AA60</f>
        <v>0</v>
      </c>
      <c r="AB164" s="38">
        <f>AB60</f>
        <v>0</v>
      </c>
      <c r="AC164" s="38">
        <f>AC60</f>
        <v>0</v>
      </c>
      <c r="AD164" s="38">
        <f>AD60</f>
        <v>0</v>
      </c>
      <c r="AE164" s="38">
        <f>AE60</f>
        <v>0</v>
      </c>
      <c r="AF164" s="38">
        <f>AF60</f>
        <v>0</v>
      </c>
      <c r="AG164" s="38">
        <f>AG60</f>
        <v>0</v>
      </c>
      <c r="AH164" s="38">
        <f>AH60</f>
        <v>0</v>
      </c>
      <c r="AI164" s="38">
        <f>AI60</f>
        <v>0</v>
      </c>
      <c r="AJ164" s="38">
        <f>AJ60</f>
        <v>0</v>
      </c>
      <c r="AK164" s="38">
        <f>AK60</f>
        <v>0</v>
      </c>
      <c r="AL164" s="38">
        <f>AL60</f>
        <v>0</v>
      </c>
      <c r="AM164" s="38">
        <f>AM60</f>
        <v>0</v>
      </c>
      <c r="AN164" s="38">
        <f>AN60</f>
        <v>0</v>
      </c>
      <c r="AO164" s="38">
        <f>AO60</f>
        <v>0</v>
      </c>
      <c r="AP164" s="176">
        <v>0</v>
      </c>
      <c r="AQ164" s="176">
        <v>0</v>
      </c>
      <c r="AR164" s="145"/>
      <c r="AS164" s="145"/>
      <c r="AT164" s="53"/>
      <c r="AU164" s="53"/>
      <c r="AV164" s="53"/>
    </row>
    <row r="165">
      <c r="A165" s="87" t="s">
        <v>122</v>
      </c>
      <c r="B165" s="87"/>
      <c r="C165" s="87"/>
      <c r="D165" s="87" t="s">
        <v>87</v>
      </c>
      <c r="E165" s="38">
        <f>E166+E167+E168</f>
        <v>47928.499999999993</v>
      </c>
      <c r="F165" s="38">
        <f>F166+F167+F168</f>
        <v>47483.699999999997</v>
      </c>
      <c r="G165" s="38">
        <f>F165/E165*100</f>
        <v>99.071950926901536</v>
      </c>
      <c r="H165" s="38">
        <f>H166+H167+H168</f>
        <v>0</v>
      </c>
      <c r="I165" s="38">
        <f>I166+I167+I168</f>
        <v>0</v>
      </c>
      <c r="J165" s="38">
        <v>0</v>
      </c>
      <c r="K165" s="38">
        <f>K166+K167+K168</f>
        <v>0</v>
      </c>
      <c r="L165" s="38">
        <f>L166+L167+L168</f>
        <v>0</v>
      </c>
      <c r="M165" s="38">
        <v>0</v>
      </c>
      <c r="N165" s="38">
        <f>N166+N167+N168</f>
        <v>0</v>
      </c>
      <c r="O165" s="38">
        <f>O166+O167+O168</f>
        <v>0</v>
      </c>
      <c r="P165" s="38">
        <v>0</v>
      </c>
      <c r="Q165" s="38">
        <f>Q166+Q167+Q168</f>
        <v>0</v>
      </c>
      <c r="R165" s="38">
        <f>R166+R167+R168</f>
        <v>0</v>
      </c>
      <c r="S165" s="38">
        <f>S166+S167+S168</f>
        <v>0</v>
      </c>
      <c r="T165" s="38">
        <f>T166+T167+T168</f>
        <v>0</v>
      </c>
      <c r="U165" s="38">
        <f>U166+U167+U168</f>
        <v>0</v>
      </c>
      <c r="V165" s="38">
        <v>0</v>
      </c>
      <c r="W165" s="38">
        <f>W166+W167+W168</f>
        <v>3249.5999999999999</v>
      </c>
      <c r="X165" s="38">
        <f>X166+X167+X168</f>
        <v>2865.6999999999998</v>
      </c>
      <c r="Y165" s="38">
        <f>SUM(X165/W165*100)</f>
        <v>88.186238306253074</v>
      </c>
      <c r="Z165" s="38">
        <f>Z166+Z167+Z168</f>
        <v>5856.3000000000002</v>
      </c>
      <c r="AA165" s="38">
        <f>AA166+AA167+AA168</f>
        <v>5633.6999999999998</v>
      </c>
      <c r="AB165" s="79">
        <f>SUM(AA165/Z165*100)</f>
        <v>96.198965216945837</v>
      </c>
      <c r="AC165" s="38">
        <f>AC166+AC167+AC168</f>
        <v>305.30000000000001</v>
      </c>
      <c r="AD165" s="38">
        <f>AD166+AD167+AD168</f>
        <v>521.10000000000002</v>
      </c>
      <c r="AE165" s="79">
        <f>SUM(AD165/AC165*100)</f>
        <v>170.68457255158859</v>
      </c>
      <c r="AF165" s="38">
        <f>AF166+AF167+AF168</f>
        <v>570</v>
      </c>
      <c r="AG165" s="38">
        <f>AG166+AG167+AG168</f>
        <v>336.19999999999999</v>
      </c>
      <c r="AH165" s="79">
        <f>SUM(AG165/AF165*100)</f>
        <v>58.982456140350884</v>
      </c>
      <c r="AI165" s="38">
        <f>AI166+AI167+AI168</f>
        <v>36921.899999999994</v>
      </c>
      <c r="AJ165" s="38">
        <f>AJ166+AJ167+AJ168</f>
        <v>36520.199999999997</v>
      </c>
      <c r="AK165" s="79">
        <f>SUM(AJ165/AI165*100)</f>
        <v>98.912027820886792</v>
      </c>
      <c r="AL165" s="38">
        <f>AL166+AL167+AL168</f>
        <v>425.69999999999999</v>
      </c>
      <c r="AM165" s="38">
        <f>AM166+AM167+AM168</f>
        <v>1007.2</v>
      </c>
      <c r="AN165" s="79">
        <f>SUM(AM165/AL165*100)</f>
        <v>236.59854357528775</v>
      </c>
      <c r="AO165" s="38">
        <f>AO166+AO167+AO168</f>
        <v>599.60000000000002</v>
      </c>
      <c r="AP165" s="38">
        <f t="shared" ref="AP165:AP168" si="297">AP61</f>
        <v>599.60000000000002</v>
      </c>
      <c r="AQ165" s="38">
        <f>SUM(AP165/AO165*100)</f>
        <v>100</v>
      </c>
      <c r="AR165" s="87"/>
      <c r="AS165" s="87"/>
      <c r="AT165" s="53"/>
      <c r="AU165" s="53"/>
      <c r="AV165" s="53"/>
    </row>
    <row r="166" ht="15.65" customHeight="1">
      <c r="A166" s="87"/>
      <c r="B166" s="87"/>
      <c r="C166" s="87"/>
      <c r="D166" s="87" t="s">
        <v>42</v>
      </c>
      <c r="E166" s="38">
        <f t="shared" ref="E166:E167" si="298">E62</f>
        <v>0</v>
      </c>
      <c r="F166" s="38">
        <f t="shared" ref="F166:F167" si="299">F62</f>
        <v>0</v>
      </c>
      <c r="G166" s="38">
        <f t="shared" ref="G166:G167" si="300">G62+G22+G82</f>
        <v>0</v>
      </c>
      <c r="H166" s="38">
        <f t="shared" ref="H166:H167" si="301">H62</f>
        <v>0</v>
      </c>
      <c r="I166" s="38">
        <f t="shared" ref="I166:I167" si="302">I62</f>
        <v>0</v>
      </c>
      <c r="J166" s="38">
        <v>0</v>
      </c>
      <c r="K166" s="38">
        <f t="shared" ref="K166:K167" si="303">K62</f>
        <v>0</v>
      </c>
      <c r="L166" s="38">
        <f t="shared" ref="L166:L167" si="304">L62</f>
        <v>0</v>
      </c>
      <c r="M166" s="38">
        <v>0</v>
      </c>
      <c r="N166" s="38">
        <f t="shared" ref="N166:N167" si="305">N62</f>
        <v>0</v>
      </c>
      <c r="O166" s="38">
        <f t="shared" ref="O166:O167" si="306">O62</f>
        <v>0</v>
      </c>
      <c r="P166" s="38">
        <v>0</v>
      </c>
      <c r="Q166" s="38">
        <f t="shared" ref="Q166:Q167" si="307">Q62</f>
        <v>0</v>
      </c>
      <c r="R166" s="38">
        <f t="shared" ref="R166:R167" si="308">R62</f>
        <v>0</v>
      </c>
      <c r="S166" s="38">
        <f t="shared" ref="S166:S169" si="309">S62</f>
        <v>0</v>
      </c>
      <c r="T166" s="38">
        <f t="shared" ref="T166:T167" si="310">T62</f>
        <v>0</v>
      </c>
      <c r="U166" s="38">
        <f t="shared" ref="U166:U167" si="311">U62</f>
        <v>0</v>
      </c>
      <c r="V166" s="184">
        <v>0</v>
      </c>
      <c r="W166" s="38">
        <f t="shared" ref="W166:W167" si="312">W62</f>
        <v>0</v>
      </c>
      <c r="X166" s="38">
        <f t="shared" ref="X166:X167" si="313">X62</f>
        <v>0</v>
      </c>
      <c r="Y166" s="38">
        <f t="shared" ref="Y166:Y167" si="314">Y62+Y22+Y82</f>
        <v>0</v>
      </c>
      <c r="Z166" s="38">
        <f t="shared" ref="Z166:Z167" si="315">Z62</f>
        <v>0</v>
      </c>
      <c r="AA166" s="38">
        <f t="shared" ref="AA166:AA167" si="316">AA62</f>
        <v>0</v>
      </c>
      <c r="AB166" s="38">
        <f t="shared" ref="AB166:AB167" si="317">AB62+AB22+AB82</f>
        <v>0</v>
      </c>
      <c r="AC166" s="38">
        <f t="shared" ref="AC166:AC167" si="318">AC62</f>
        <v>0</v>
      </c>
      <c r="AD166" s="38">
        <f t="shared" ref="AD166:AD167" si="319">AD62</f>
        <v>0</v>
      </c>
      <c r="AE166" s="38">
        <f t="shared" ref="AE166:AE167" si="320">AE62+AE22+AE82</f>
        <v>0</v>
      </c>
      <c r="AF166" s="38">
        <f t="shared" ref="AF166:AF167" si="321">AF62</f>
        <v>0</v>
      </c>
      <c r="AG166" s="38">
        <f t="shared" ref="AG166:AG167" si="322">AG62</f>
        <v>0</v>
      </c>
      <c r="AH166" s="38">
        <f t="shared" ref="AH166:AH167" si="323">AH62+AH22+AH82</f>
        <v>0</v>
      </c>
      <c r="AI166" s="38">
        <f t="shared" ref="AI166:AI167" si="324">AI62</f>
        <v>0</v>
      </c>
      <c r="AJ166" s="38">
        <f t="shared" ref="AJ166:AJ167" si="325">AJ62</f>
        <v>0</v>
      </c>
      <c r="AK166" s="38">
        <f t="shared" ref="AK166:AK167" si="326">AK62+AK22+AK82</f>
        <v>0</v>
      </c>
      <c r="AL166" s="38">
        <f t="shared" ref="AL166:AL167" si="327">AL62</f>
        <v>0</v>
      </c>
      <c r="AM166" s="38">
        <f t="shared" ref="AM166:AM167" si="328">AM62</f>
        <v>0</v>
      </c>
      <c r="AN166" s="38">
        <f t="shared" ref="AN166:AN167" si="329">AN62+AN22+AN82</f>
        <v>0</v>
      </c>
      <c r="AO166" s="38">
        <f t="shared" ref="AO166:AO167" si="330">AO62</f>
        <v>0</v>
      </c>
      <c r="AP166" s="38">
        <f t="shared" si="297"/>
        <v>0</v>
      </c>
      <c r="AQ166" s="79">
        <f t="shared" ref="AQ166:AQ167" si="331">AQ62+AQ22+AQ82</f>
        <v>0</v>
      </c>
      <c r="AR166" s="185"/>
      <c r="AS166" s="185"/>
      <c r="AT166" s="53"/>
      <c r="AU166" s="53"/>
      <c r="AV166" s="53"/>
    </row>
    <row r="167">
      <c r="A167" s="87"/>
      <c r="B167" s="87"/>
      <c r="C167" s="87"/>
      <c r="D167" s="38" t="s">
        <v>43</v>
      </c>
      <c r="E167" s="38">
        <f t="shared" si="298"/>
        <v>26647.899999999998</v>
      </c>
      <c r="F167" s="38">
        <f t="shared" si="299"/>
        <v>26645.400000000001</v>
      </c>
      <c r="G167" s="38">
        <f t="shared" si="300"/>
        <v>99.990618397697389</v>
      </c>
      <c r="H167" s="38">
        <f t="shared" si="301"/>
        <v>0</v>
      </c>
      <c r="I167" s="38">
        <f t="shared" si="302"/>
        <v>0</v>
      </c>
      <c r="J167" s="38">
        <v>0</v>
      </c>
      <c r="K167" s="38">
        <f t="shared" si="303"/>
        <v>0</v>
      </c>
      <c r="L167" s="38">
        <f t="shared" si="304"/>
        <v>0</v>
      </c>
      <c r="M167" s="38">
        <v>0</v>
      </c>
      <c r="N167" s="38">
        <f t="shared" si="305"/>
        <v>0</v>
      </c>
      <c r="O167" s="38">
        <f t="shared" si="306"/>
        <v>0</v>
      </c>
      <c r="P167" s="38">
        <v>0</v>
      </c>
      <c r="Q167" s="38">
        <f t="shared" si="307"/>
        <v>0</v>
      </c>
      <c r="R167" s="38">
        <f t="shared" si="308"/>
        <v>0</v>
      </c>
      <c r="S167" s="38">
        <f t="shared" si="309"/>
        <v>0</v>
      </c>
      <c r="T167" s="38">
        <f t="shared" si="310"/>
        <v>0</v>
      </c>
      <c r="U167" s="38">
        <f t="shared" si="311"/>
        <v>0</v>
      </c>
      <c r="V167" s="38">
        <v>0</v>
      </c>
      <c r="W167" s="38">
        <f t="shared" si="312"/>
        <v>0</v>
      </c>
      <c r="X167" s="38">
        <f t="shared" si="313"/>
        <v>0</v>
      </c>
      <c r="Y167" s="38">
        <f t="shared" si="314"/>
        <v>0</v>
      </c>
      <c r="Z167" s="38">
        <f t="shared" si="315"/>
        <v>5856.3000000000002</v>
      </c>
      <c r="AA167" s="38">
        <f t="shared" si="316"/>
        <v>5633.6999999999998</v>
      </c>
      <c r="AB167" s="79">
        <f t="shared" si="317"/>
        <v>96.198965216945837</v>
      </c>
      <c r="AC167" s="38">
        <f t="shared" si="318"/>
        <v>0</v>
      </c>
      <c r="AD167" s="38">
        <f t="shared" si="319"/>
        <v>0</v>
      </c>
      <c r="AE167" s="79">
        <f t="shared" si="320"/>
        <v>0</v>
      </c>
      <c r="AF167" s="38">
        <f t="shared" si="321"/>
        <v>0</v>
      </c>
      <c r="AG167" s="38">
        <f t="shared" si="322"/>
        <v>0</v>
      </c>
      <c r="AH167" s="79">
        <f t="shared" si="323"/>
        <v>0</v>
      </c>
      <c r="AI167" s="38">
        <f t="shared" si="324"/>
        <v>20791.599999999999</v>
      </c>
      <c r="AJ167" s="38">
        <f t="shared" si="325"/>
        <v>21011.700000000001</v>
      </c>
      <c r="AK167" s="79">
        <f t="shared" si="326"/>
        <v>101.05860058869929</v>
      </c>
      <c r="AL167" s="38">
        <f t="shared" si="327"/>
        <v>0</v>
      </c>
      <c r="AM167" s="38">
        <f t="shared" si="328"/>
        <v>0</v>
      </c>
      <c r="AN167" s="79">
        <f t="shared" si="329"/>
        <v>0</v>
      </c>
      <c r="AO167" s="38">
        <f t="shared" si="330"/>
        <v>0</v>
      </c>
      <c r="AP167" s="38">
        <f t="shared" si="297"/>
        <v>0</v>
      </c>
      <c r="AQ167" s="38">
        <f t="shared" si="331"/>
        <v>0</v>
      </c>
      <c r="AR167" s="185"/>
      <c r="AS167" s="185"/>
      <c r="AT167" s="53"/>
      <c r="AU167" s="53"/>
      <c r="AV167" s="53"/>
    </row>
    <row r="168">
      <c r="A168" s="87"/>
      <c r="B168" s="87"/>
      <c r="C168" s="87"/>
      <c r="D168" s="68" t="s">
        <v>44</v>
      </c>
      <c r="E168" s="68">
        <f>E74</f>
        <v>21280.599999999995</v>
      </c>
      <c r="F168" s="68">
        <f>F74</f>
        <v>20838.299999999999</v>
      </c>
      <c r="G168" s="68">
        <f>F168/E168*100</f>
        <v>97.921581158426008</v>
      </c>
      <c r="H168" s="68">
        <f>H74</f>
        <v>0</v>
      </c>
      <c r="I168" s="68">
        <f>I74</f>
        <v>0</v>
      </c>
      <c r="J168" s="68">
        <f>J64</f>
        <v>0</v>
      </c>
      <c r="K168" s="68">
        <f>K74</f>
        <v>0</v>
      </c>
      <c r="L168" s="68">
        <f>L74</f>
        <v>0</v>
      </c>
      <c r="M168" s="68">
        <f>M64</f>
        <v>0</v>
      </c>
      <c r="N168" s="68">
        <f>N74</f>
        <v>0</v>
      </c>
      <c r="O168" s="68">
        <f>O74</f>
        <v>0</v>
      </c>
      <c r="P168" s="68">
        <f>P64</f>
        <v>0</v>
      </c>
      <c r="Q168" s="68">
        <f>Q74</f>
        <v>0</v>
      </c>
      <c r="R168" s="68">
        <f>R74</f>
        <v>0</v>
      </c>
      <c r="S168" s="68">
        <f t="shared" si="309"/>
        <v>0</v>
      </c>
      <c r="T168" s="68">
        <f>T74</f>
        <v>0</v>
      </c>
      <c r="U168" s="68">
        <f>U74</f>
        <v>0</v>
      </c>
      <c r="V168" s="68">
        <v>0</v>
      </c>
      <c r="W168" s="68">
        <f>W74</f>
        <v>3249.5999999999999</v>
      </c>
      <c r="X168" s="68">
        <f>X74</f>
        <v>2865.6999999999998</v>
      </c>
      <c r="Y168" s="68">
        <f>SUM(X168/W168*100)</f>
        <v>88.186238306253074</v>
      </c>
      <c r="Z168" s="68">
        <f>Z74</f>
        <v>0</v>
      </c>
      <c r="AA168" s="68">
        <f>AA74</f>
        <v>0</v>
      </c>
      <c r="AB168" s="68">
        <v>0</v>
      </c>
      <c r="AC168" s="68">
        <f>AC74</f>
        <v>305.30000000000001</v>
      </c>
      <c r="AD168" s="68">
        <f>AD74</f>
        <v>521.10000000000002</v>
      </c>
      <c r="AE168" s="68">
        <f>SUM(AD168/AC168*100)</f>
        <v>170.68457255158859</v>
      </c>
      <c r="AF168" s="68">
        <f>AF74</f>
        <v>570</v>
      </c>
      <c r="AG168" s="68">
        <f>AG74</f>
        <v>336.19999999999999</v>
      </c>
      <c r="AH168" s="68">
        <f>SUM(AG168/AF168*100)</f>
        <v>58.982456140350884</v>
      </c>
      <c r="AI168" s="68">
        <f>AI74</f>
        <v>16130.299999999999</v>
      </c>
      <c r="AJ168" s="68">
        <f>AJ74</f>
        <v>15508.5</v>
      </c>
      <c r="AK168" s="68">
        <f>SUM(AJ168/AI168*100)</f>
        <v>96.145142991760864</v>
      </c>
      <c r="AL168" s="68">
        <f>AL74</f>
        <v>425.69999999999999</v>
      </c>
      <c r="AM168" s="68">
        <f>AM74</f>
        <v>1007.2</v>
      </c>
      <c r="AN168" s="68">
        <f>SUM(AM168/AL168*100)</f>
        <v>236.59854357528775</v>
      </c>
      <c r="AO168" s="68">
        <f>AO74</f>
        <v>599.60000000000002</v>
      </c>
      <c r="AP168" s="68">
        <f t="shared" si="297"/>
        <v>599.60000000000002</v>
      </c>
      <c r="AQ168" s="82">
        <f>SUM(AP168/AO168*100)</f>
        <v>100</v>
      </c>
      <c r="AR168" s="185"/>
      <c r="AS168" s="185"/>
      <c r="AT168" s="53"/>
      <c r="AU168" s="53"/>
      <c r="AV168" s="53"/>
    </row>
    <row r="169" ht="23.100000000000001">
      <c r="A169" s="87"/>
      <c r="B169" s="87"/>
      <c r="C169" s="87"/>
      <c r="D169" s="38" t="s">
        <v>45</v>
      </c>
      <c r="E169" s="38">
        <v>0</v>
      </c>
      <c r="F169" s="38">
        <v>0</v>
      </c>
      <c r="G169" s="38">
        <v>0</v>
      </c>
      <c r="H169" s="38">
        <f>H65</f>
        <v>0</v>
      </c>
      <c r="I169" s="38">
        <f>I65</f>
        <v>0</v>
      </c>
      <c r="J169" s="38">
        <v>0</v>
      </c>
      <c r="K169" s="38">
        <f>K65</f>
        <v>0</v>
      </c>
      <c r="L169" s="38">
        <f>L65</f>
        <v>0</v>
      </c>
      <c r="M169" s="38">
        <v>0</v>
      </c>
      <c r="N169" s="38">
        <f>N65</f>
        <v>0</v>
      </c>
      <c r="O169" s="38">
        <f>O65</f>
        <v>0</v>
      </c>
      <c r="P169" s="38">
        <v>0</v>
      </c>
      <c r="Q169" s="38">
        <f>Q65</f>
        <v>0</v>
      </c>
      <c r="R169" s="38">
        <f>R65</f>
        <v>0</v>
      </c>
      <c r="S169" s="38">
        <f t="shared" si="309"/>
        <v>0</v>
      </c>
      <c r="T169" s="38">
        <f>T65</f>
        <v>0</v>
      </c>
      <c r="U169" s="38">
        <f>U65</f>
        <v>0</v>
      </c>
      <c r="V169" s="38">
        <f>V65</f>
        <v>0</v>
      </c>
      <c r="W169" s="38">
        <f>W65</f>
        <v>0</v>
      </c>
      <c r="X169" s="38">
        <f>X65</f>
        <v>0</v>
      </c>
      <c r="Y169" s="38">
        <f>Y65</f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f>AD65</f>
        <v>0</v>
      </c>
      <c r="AE169" s="38">
        <f>AE65</f>
        <v>0</v>
      </c>
      <c r="AF169" s="38">
        <v>0</v>
      </c>
      <c r="AG169" s="38">
        <v>0</v>
      </c>
      <c r="AH169" s="38">
        <v>0</v>
      </c>
      <c r="AI169" s="38">
        <f>AI65</f>
        <v>0</v>
      </c>
      <c r="AJ169" s="38">
        <f>AJ65</f>
        <v>0</v>
      </c>
      <c r="AK169" s="38">
        <f>AK65</f>
        <v>0</v>
      </c>
      <c r="AL169" s="38">
        <f>AL65</f>
        <v>0</v>
      </c>
      <c r="AM169" s="38">
        <f>AM65</f>
        <v>0</v>
      </c>
      <c r="AN169" s="38">
        <f>AN65</f>
        <v>0</v>
      </c>
      <c r="AO169" s="38">
        <f>AO65</f>
        <v>0</v>
      </c>
      <c r="AP169" s="38">
        <v>0</v>
      </c>
      <c r="AQ169" s="38">
        <v>0</v>
      </c>
      <c r="AR169" s="185"/>
      <c r="AS169" s="185"/>
      <c r="AT169" s="53"/>
      <c r="AU169" s="53"/>
      <c r="AV169" s="53"/>
    </row>
    <row r="170" hidden="1">
      <c r="E170" s="3">
        <f>H170+Q170+Z170+AI170</f>
        <v>172386.85999999999</v>
      </c>
      <c r="H170" s="186">
        <f>H131+K131+N131</f>
        <v>3777.8199999999997</v>
      </c>
      <c r="I170" s="186">
        <f>I131+L131+O131</f>
        <v>3700.8725500000005</v>
      </c>
      <c r="J170" s="186">
        <f>J131+M131+P131</f>
        <v>294.06679552977096</v>
      </c>
      <c r="K170" s="186"/>
      <c r="L170" s="186"/>
      <c r="M170" s="187"/>
      <c r="N170" s="186"/>
      <c r="O170" s="186"/>
      <c r="P170" s="187"/>
      <c r="Q170" s="186">
        <f>Q131+T131+W131</f>
        <v>23161.819999999996</v>
      </c>
      <c r="R170" s="186"/>
      <c r="S170" s="187"/>
      <c r="T170" s="186"/>
      <c r="U170" s="186"/>
      <c r="V170" s="187"/>
      <c r="W170" s="186"/>
      <c r="X170" s="188"/>
      <c r="Y170" s="187"/>
      <c r="Z170" s="186">
        <f>Z131+AC131+AF131</f>
        <v>63608.5</v>
      </c>
      <c r="AA170" s="186"/>
      <c r="AB170" s="186"/>
      <c r="AC170" s="186"/>
      <c r="AD170" s="186"/>
      <c r="AE170" s="186"/>
      <c r="AF170" s="186"/>
      <c r="AG170" s="186"/>
      <c r="AH170" s="186"/>
      <c r="AI170" s="186">
        <f>AI131+AL131+AO131</f>
        <v>81838.719999999987</v>
      </c>
      <c r="AJ170" s="186"/>
      <c r="AK170" s="186"/>
      <c r="AL170" s="186"/>
      <c r="AM170" s="187"/>
      <c r="AN170" s="186"/>
      <c r="AO170" s="186"/>
    </row>
    <row r="171">
      <c r="B171" s="2"/>
      <c r="C171" s="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Y171" s="5"/>
    </row>
    <row r="172">
      <c r="B172" s="189"/>
      <c r="C172" s="2"/>
      <c r="D172" s="2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  <row r="173">
      <c r="C173" s="190"/>
      <c r="E173" s="5"/>
    </row>
    <row r="174" ht="24.800000000000001" customHeight="1">
      <c r="A174" s="181"/>
      <c r="B174" s="2"/>
      <c r="C174" s="191"/>
      <c r="D174" s="79"/>
      <c r="E174" s="192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193"/>
      <c r="AS174" s="193"/>
    </row>
    <row r="175" s="10" customFormat="1" ht="14.300000000000001">
      <c r="A175" s="194" t="s">
        <v>123</v>
      </c>
      <c r="B175" s="195"/>
      <c r="C175" s="195"/>
      <c r="D175" s="195"/>
      <c r="E175" s="195"/>
      <c r="F175" s="196"/>
      <c r="G175" s="196" t="s">
        <v>124</v>
      </c>
      <c r="H175" s="196"/>
      <c r="I175" s="196"/>
      <c r="J175" s="196"/>
      <c r="K175" s="196"/>
      <c r="L175" s="196"/>
      <c r="M175" s="196"/>
      <c r="N175" s="196"/>
      <c r="O175" s="196"/>
      <c r="P175" s="197"/>
      <c r="Q175" s="198"/>
      <c r="R175" s="198"/>
      <c r="S175" s="197"/>
      <c r="T175" s="198"/>
      <c r="U175" s="198"/>
      <c r="V175" s="197"/>
      <c r="W175" s="198"/>
      <c r="X175" s="199"/>
      <c r="Y175" s="197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7"/>
      <c r="AQ175" s="197"/>
    </row>
    <row r="176" s="10" customFormat="1" ht="23.949999999999999" customHeight="1">
      <c r="A176" s="194" t="s">
        <v>125</v>
      </c>
      <c r="B176" s="195"/>
      <c r="C176" s="195"/>
      <c r="D176" s="195"/>
      <c r="E176" s="196"/>
      <c r="F176" s="196"/>
      <c r="G176" s="200" t="s">
        <v>126</v>
      </c>
      <c r="H176" s="196"/>
      <c r="I176" s="196"/>
      <c r="J176" s="196"/>
      <c r="K176" s="196"/>
      <c r="L176" s="196"/>
      <c r="M176" s="196"/>
      <c r="N176" s="196"/>
      <c r="O176" s="196"/>
      <c r="P176" s="197"/>
      <c r="Q176" s="198"/>
      <c r="R176" s="198"/>
      <c r="S176" s="197"/>
      <c r="T176" s="198"/>
      <c r="U176" s="198"/>
      <c r="V176" s="197"/>
      <c r="W176" s="198"/>
      <c r="X176" s="199"/>
      <c r="Y176" s="197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7"/>
      <c r="AQ176" s="197"/>
    </row>
    <row r="177" s="10" customFormat="1" ht="18" customHeight="1">
      <c r="A177" s="194" t="s">
        <v>127</v>
      </c>
      <c r="B177" s="195"/>
      <c r="C177" s="195"/>
      <c r="D177" s="195"/>
      <c r="E177" s="195"/>
      <c r="F177" s="196"/>
      <c r="G177" s="200" t="s">
        <v>128</v>
      </c>
      <c r="H177" s="196"/>
      <c r="I177" s="196"/>
      <c r="J177" s="196"/>
      <c r="K177" s="196"/>
      <c r="L177" s="196"/>
      <c r="M177" s="196"/>
      <c r="N177" s="196"/>
      <c r="O177" s="196"/>
      <c r="P177" s="4"/>
      <c r="Q177" s="3"/>
      <c r="R177" s="3"/>
      <c r="S177" s="4"/>
      <c r="T177" s="3"/>
      <c r="U177" s="198"/>
      <c r="V177" s="197"/>
      <c r="W177" s="198"/>
      <c r="X177" s="199"/>
      <c r="Y177" s="197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7"/>
      <c r="AQ177" s="197"/>
    </row>
    <row r="178" s="10" customFormat="1" ht="14.300000000000001">
      <c r="A178" s="201"/>
      <c r="B178" s="201" t="s">
        <v>129</v>
      </c>
      <c r="C178" s="202"/>
      <c r="D178" s="7"/>
      <c r="E178" s="196"/>
      <c r="F178" s="196"/>
      <c r="G178" s="196"/>
      <c r="H178" s="196"/>
      <c r="I178" s="196"/>
      <c r="J178" s="203"/>
      <c r="K178" s="196" t="s">
        <v>129</v>
      </c>
      <c r="L178" s="196"/>
      <c r="M178" s="204"/>
      <c r="N178" s="204"/>
      <c r="O178" s="196"/>
      <c r="P178" s="205"/>
      <c r="Q178" s="3"/>
      <c r="R178" s="3"/>
      <c r="S178" s="4"/>
      <c r="T178" s="198"/>
      <c r="U178" s="198"/>
      <c r="V178" s="197"/>
      <c r="W178" s="198"/>
      <c r="X178" s="199"/>
      <c r="Y178" s="197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7"/>
      <c r="AQ178" s="197"/>
    </row>
    <row r="179" ht="23.300000000000001" customHeight="1">
      <c r="A179" s="206" t="s">
        <v>130</v>
      </c>
      <c r="B179" s="207"/>
      <c r="C179" s="207"/>
      <c r="D179" s="207"/>
      <c r="E179" s="207"/>
      <c r="F179" s="207"/>
      <c r="G179" s="1"/>
      <c r="H179" s="1"/>
      <c r="I179" s="208"/>
      <c r="J179" s="205"/>
      <c r="K179" s="208"/>
      <c r="L179" s="208"/>
      <c r="M179" s="205"/>
      <c r="N179" s="208"/>
      <c r="O179" s="208"/>
      <c r="P179" s="4"/>
      <c r="Q179" s="3"/>
      <c r="R179" s="3"/>
      <c r="S179" s="4"/>
      <c r="T179" s="3"/>
      <c r="AM179" s="3"/>
    </row>
    <row r="180" ht="14.300000000000001" customHeight="1">
      <c r="A180" s="206" t="s">
        <v>131</v>
      </c>
      <c r="B180" s="207"/>
      <c r="C180" s="207"/>
      <c r="D180" s="207"/>
      <c r="E180" s="207"/>
      <c r="F180" s="207"/>
      <c r="G180" s="1"/>
      <c r="H180" s="1"/>
      <c r="I180" s="208"/>
      <c r="J180" s="205"/>
      <c r="K180" s="208"/>
      <c r="L180" s="208"/>
      <c r="M180" s="205"/>
      <c r="N180" s="208"/>
      <c r="O180" s="208"/>
      <c r="P180" s="4"/>
      <c r="Q180" s="3"/>
      <c r="R180" s="3"/>
      <c r="S180" s="4"/>
      <c r="T180" s="3"/>
      <c r="AM180" s="3"/>
    </row>
    <row r="181">
      <c r="A181" s="206" t="s">
        <v>132</v>
      </c>
      <c r="B181" s="209"/>
      <c r="C181" s="209"/>
      <c r="D181" s="209"/>
      <c r="E181" s="1"/>
      <c r="F181" s="1"/>
      <c r="G181" s="1"/>
      <c r="H181" s="1"/>
      <c r="P181" s="4"/>
      <c r="Q181" s="3"/>
      <c r="R181" s="3"/>
      <c r="S181" s="3"/>
      <c r="T181" s="3"/>
      <c r="AM181" s="3"/>
    </row>
  </sheetData>
  <mergeCells count="196">
    <mergeCell ref="AJ1:AR1"/>
    <mergeCell ref="AL2:AR2"/>
    <mergeCell ref="AM3:AR3"/>
    <mergeCell ref="B4:AF4"/>
    <mergeCell ref="AQ4:AR4"/>
    <mergeCell ref="B5:AE5"/>
    <mergeCell ref="B6:AF6"/>
    <mergeCell ref="A10:A13"/>
    <mergeCell ref="B10:B13"/>
    <mergeCell ref="C10:C13"/>
    <mergeCell ref="D10:D13"/>
    <mergeCell ref="E10:G10"/>
    <mergeCell ref="H10:AQ10"/>
    <mergeCell ref="AR10:AR13"/>
    <mergeCell ref="AS10:AS13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B15:AS15"/>
    <mergeCell ref="A16:A21"/>
    <mergeCell ref="B16:B21"/>
    <mergeCell ref="C16:C21"/>
    <mergeCell ref="AR16:AR21"/>
    <mergeCell ref="AS16:AS21"/>
    <mergeCell ref="A22:A26"/>
    <mergeCell ref="B22:B26"/>
    <mergeCell ref="C22:C26"/>
    <mergeCell ref="AR22:AR26"/>
    <mergeCell ref="AS22:AS26"/>
    <mergeCell ref="A27:A32"/>
    <mergeCell ref="B27:B32"/>
    <mergeCell ref="C27:C32"/>
    <mergeCell ref="AR27:AR32"/>
    <mergeCell ref="AS27:AS32"/>
    <mergeCell ref="A33:A38"/>
    <mergeCell ref="B33:B38"/>
    <mergeCell ref="C33:C38"/>
    <mergeCell ref="AR33:AR38"/>
    <mergeCell ref="AS33:AS38"/>
    <mergeCell ref="A39:A43"/>
    <mergeCell ref="B39:B43"/>
    <mergeCell ref="C39:C43"/>
    <mergeCell ref="AR39:AR43"/>
    <mergeCell ref="AS39:AS43"/>
    <mergeCell ref="A44:A49"/>
    <mergeCell ref="B44:B49"/>
    <mergeCell ref="C44:C49"/>
    <mergeCell ref="AR44:AR49"/>
    <mergeCell ref="AS44:AS49"/>
    <mergeCell ref="A50:A55"/>
    <mergeCell ref="B50:B55"/>
    <mergeCell ref="C50:C55"/>
    <mergeCell ref="AR50:AR55"/>
    <mergeCell ref="AS50:AS55"/>
    <mergeCell ref="A56:A60"/>
    <mergeCell ref="B56:B60"/>
    <mergeCell ref="C56:C60"/>
    <mergeCell ref="AR56:AR60"/>
    <mergeCell ref="AS56:AS60"/>
    <mergeCell ref="A61:A65"/>
    <mergeCell ref="B61:B65"/>
    <mergeCell ref="C61:C65"/>
    <mergeCell ref="AR61:AR65"/>
    <mergeCell ref="AS61:AS65"/>
    <mergeCell ref="A66:A70"/>
    <mergeCell ref="B66:B70"/>
    <mergeCell ref="C66:C70"/>
    <mergeCell ref="AR66:AR70"/>
    <mergeCell ref="AS66:AS70"/>
    <mergeCell ref="A71:A75"/>
    <mergeCell ref="B71:B75"/>
    <mergeCell ref="C71:C75"/>
    <mergeCell ref="AR71:AR75"/>
    <mergeCell ref="AS71:AS75"/>
    <mergeCell ref="A76:A81"/>
    <mergeCell ref="B76:B81"/>
    <mergeCell ref="C76:C81"/>
    <mergeCell ref="AR76:AR81"/>
    <mergeCell ref="AS76:AS81"/>
    <mergeCell ref="A82:A85"/>
    <mergeCell ref="B82:B85"/>
    <mergeCell ref="C82:C85"/>
    <mergeCell ref="AR82:AR86"/>
    <mergeCell ref="AS82:AS86"/>
    <mergeCell ref="A87:A90"/>
    <mergeCell ref="B87:B90"/>
    <mergeCell ref="C87:C90"/>
    <mergeCell ref="AR87:AR90"/>
    <mergeCell ref="AS87:AS90"/>
    <mergeCell ref="A92:C96"/>
    <mergeCell ref="AR92:AR96"/>
    <mergeCell ref="AS92:AS96"/>
    <mergeCell ref="B97:AS97"/>
    <mergeCell ref="A98:A102"/>
    <mergeCell ref="B98:B102"/>
    <mergeCell ref="C98:C102"/>
    <mergeCell ref="AR98:AR102"/>
    <mergeCell ref="AS98:AS102"/>
    <mergeCell ref="A103:A108"/>
    <mergeCell ref="B103:B108"/>
    <mergeCell ref="C103:C108"/>
    <mergeCell ref="AR103:AR108"/>
    <mergeCell ref="AS103:AS108"/>
    <mergeCell ref="A109:C114"/>
    <mergeCell ref="AR109:AR114"/>
    <mergeCell ref="AS109:AS114"/>
    <mergeCell ref="B115:AS115"/>
    <mergeCell ref="A119:A124"/>
    <mergeCell ref="B119:B124"/>
    <mergeCell ref="C119:C124"/>
    <mergeCell ref="AR119:AR124"/>
    <mergeCell ref="AS119:AS124"/>
    <mergeCell ref="A125:C130"/>
    <mergeCell ref="AR125:AR130"/>
    <mergeCell ref="AS125:AS130"/>
    <mergeCell ref="A131:C136"/>
    <mergeCell ref="AR131:AR136"/>
    <mergeCell ref="AS131:AS136"/>
    <mergeCell ref="A137:C142"/>
    <mergeCell ref="AR137:AR142"/>
    <mergeCell ref="AS137:AS142"/>
    <mergeCell ref="A143:C148"/>
    <mergeCell ref="AR143:AR148"/>
    <mergeCell ref="AS143:AS148"/>
    <mergeCell ref="A149:C149"/>
    <mergeCell ref="A150:C154"/>
    <mergeCell ref="AR150:AR154"/>
    <mergeCell ref="AS150:AS154"/>
    <mergeCell ref="A155:C159"/>
    <mergeCell ref="AR155:AR159"/>
    <mergeCell ref="AS155:AS159"/>
    <mergeCell ref="A160:C164"/>
    <mergeCell ref="AR160:AR164"/>
    <mergeCell ref="AS160:AS164"/>
    <mergeCell ref="A165:C169"/>
    <mergeCell ref="AR165:AR169"/>
    <mergeCell ref="AS165:AS169"/>
    <mergeCell ref="A175:E175"/>
    <mergeCell ref="G175:M175"/>
    <mergeCell ref="A176:D176"/>
    <mergeCell ref="G176:O176"/>
    <mergeCell ref="A177:E177"/>
    <mergeCell ref="G177:O177"/>
    <mergeCell ref="M178:N178"/>
    <mergeCell ref="A179:H179"/>
    <mergeCell ref="A180:H180"/>
    <mergeCell ref="A181:H181"/>
  </mergeCells>
  <printOptions headings="0" gridLines="0"/>
  <pageMargins left="0.51181102362204722" right="0.11811023622047245" top="0.15748031496062992" bottom="0.11811023622047245" header="0.11811023622047245" footer="0.11811023622047245"/>
  <pageSetup paperSize="8" scale="3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5" zoomScale="100" workbookViewId="0">
      <selection activeCell="A1" activeCellId="0" sqref="A1"/>
    </sheetView>
  </sheetViews>
  <sheetFormatPr defaultRowHeight="14.25"/>
  <cols>
    <col customWidth="1" min="2" max="2" width="60.8515625"/>
    <col customWidth="1" min="4" max="4" width="13.140625"/>
    <col customWidth="1" min="5" max="5" width="12.00390625"/>
    <col customWidth="1" min="7" max="7" width="70.7109375"/>
  </cols>
  <sheetData>
    <row r="1" ht="15">
      <c r="D1" s="210"/>
      <c r="G1" s="210" t="s">
        <v>133</v>
      </c>
    </row>
    <row r="2" ht="15">
      <c r="D2" s="211" t="s">
        <v>3</v>
      </c>
    </row>
    <row r="3" ht="15">
      <c r="D3" s="211" t="s">
        <v>134</v>
      </c>
    </row>
    <row r="4" ht="15">
      <c r="A4" s="212"/>
      <c r="B4" s="212"/>
      <c r="C4" s="212"/>
      <c r="D4" s="213" t="s">
        <v>135</v>
      </c>
      <c r="E4" s="212"/>
      <c r="F4" s="212"/>
      <c r="G4" s="212"/>
    </row>
    <row r="5">
      <c r="A5" s="214" t="s">
        <v>7</v>
      </c>
      <c r="B5" s="215" t="s">
        <v>136</v>
      </c>
      <c r="C5" s="215" t="s">
        <v>137</v>
      </c>
      <c r="D5" s="216" t="s">
        <v>138</v>
      </c>
      <c r="E5" s="217"/>
      <c r="F5" s="215" t="s">
        <v>139</v>
      </c>
      <c r="G5" s="215" t="s">
        <v>140</v>
      </c>
    </row>
    <row r="6" ht="30">
      <c r="A6" s="218"/>
      <c r="B6" s="219"/>
      <c r="C6" s="219"/>
      <c r="D6" s="220" t="s">
        <v>141</v>
      </c>
      <c r="E6" s="220" t="s">
        <v>142</v>
      </c>
      <c r="F6" s="219"/>
      <c r="G6" s="219"/>
    </row>
    <row r="7">
      <c r="A7" s="221">
        <v>1</v>
      </c>
      <c r="B7" s="221">
        <v>2</v>
      </c>
      <c r="C7" s="221">
        <v>3</v>
      </c>
      <c r="D7" s="221">
        <v>4</v>
      </c>
      <c r="E7" s="221">
        <v>5</v>
      </c>
      <c r="F7" s="221">
        <v>6</v>
      </c>
      <c r="G7" s="221">
        <v>7</v>
      </c>
    </row>
    <row r="8" ht="82.5" customHeight="1">
      <c r="A8" s="220">
        <v>1</v>
      </c>
      <c r="B8" s="222" t="s">
        <v>143</v>
      </c>
      <c r="C8" s="220" t="s">
        <v>144</v>
      </c>
      <c r="D8" s="223">
        <v>63</v>
      </c>
      <c r="E8" s="223">
        <v>66.5</v>
      </c>
      <c r="F8" s="224">
        <f t="shared" ref="F8:F9" si="332">SUM(E8/D8)*100</f>
        <v>105.55555555555556</v>
      </c>
      <c r="G8" s="225" t="s">
        <v>145</v>
      </c>
      <c r="I8" s="226"/>
    </row>
    <row r="9" ht="72.75" customHeight="1">
      <c r="A9" s="220">
        <v>2</v>
      </c>
      <c r="B9" s="222" t="s">
        <v>146</v>
      </c>
      <c r="C9" s="220" t="s">
        <v>144</v>
      </c>
      <c r="D9" s="223">
        <v>6.5999999999999996</v>
      </c>
      <c r="E9" s="223">
        <v>6.7000000000000002</v>
      </c>
      <c r="F9" s="224">
        <f t="shared" si="332"/>
        <v>101.51515151515152</v>
      </c>
      <c r="G9" s="227" t="s">
        <v>147</v>
      </c>
      <c r="K9" s="228"/>
    </row>
    <row r="10" ht="33" customHeight="1">
      <c r="A10" s="220">
        <v>3</v>
      </c>
      <c r="B10" s="229" t="s">
        <v>148</v>
      </c>
      <c r="C10" s="220" t="s">
        <v>149</v>
      </c>
      <c r="D10" s="223">
        <v>100</v>
      </c>
      <c r="E10" s="230">
        <v>100</v>
      </c>
      <c r="F10" s="224">
        <v>100</v>
      </c>
      <c r="G10" s="231"/>
    </row>
    <row r="11" ht="33.75" customHeight="1">
      <c r="A11" s="220">
        <v>4</v>
      </c>
      <c r="B11" s="222" t="s">
        <v>150</v>
      </c>
      <c r="C11" s="220" t="s">
        <v>151</v>
      </c>
      <c r="D11" s="232">
        <v>5.7999999999999998</v>
      </c>
      <c r="E11" s="233">
        <f>SUM(236/41.249)</f>
        <v>5.721350820625954</v>
      </c>
      <c r="F11" s="234">
        <f>SUM(100-(E11/D11*100))+100</f>
        <v>101.35602033403526</v>
      </c>
      <c r="G11" s="227" t="s">
        <v>152</v>
      </c>
    </row>
    <row r="12" ht="15">
      <c r="A12" s="235"/>
      <c r="B12" s="236"/>
      <c r="C12" s="235"/>
      <c r="D12" s="235"/>
      <c r="E12" s="237"/>
      <c r="F12" s="238"/>
      <c r="G12" s="239"/>
    </row>
    <row r="13">
      <c r="A13" s="240" t="s">
        <v>153</v>
      </c>
      <c r="B13" s="240"/>
      <c r="C13" s="240"/>
      <c r="D13" s="240"/>
      <c r="E13" s="240"/>
      <c r="F13" s="240"/>
      <c r="G13" s="240"/>
    </row>
    <row r="14">
      <c r="A14" s="240" t="s">
        <v>154</v>
      </c>
      <c r="B14" s="240"/>
      <c r="C14" s="240"/>
      <c r="D14" s="240"/>
      <c r="E14" s="240"/>
      <c r="F14" s="240"/>
      <c r="G14" s="240"/>
    </row>
    <row r="15">
      <c r="A15" s="241" t="s">
        <v>155</v>
      </c>
      <c r="B15" s="241"/>
      <c r="C15" s="241"/>
      <c r="D15" s="241"/>
      <c r="E15" s="241"/>
      <c r="F15" s="242"/>
      <c r="G15" s="242"/>
      <c r="H15" s="242"/>
      <c r="I15" s="242"/>
      <c r="J15" s="242"/>
      <c r="K15" s="242"/>
      <c r="L15" s="242"/>
      <c r="M15" s="242"/>
      <c r="N15" s="242"/>
      <c r="W15" s="243"/>
    </row>
    <row r="16">
      <c r="A16" s="241" t="s">
        <v>125</v>
      </c>
      <c r="B16" s="241"/>
      <c r="C16" s="241"/>
      <c r="D16" s="241"/>
      <c r="E16" s="242" t="s">
        <v>156</v>
      </c>
      <c r="F16" s="242"/>
      <c r="G16" s="244"/>
      <c r="H16" s="244"/>
      <c r="I16" s="244"/>
      <c r="J16" s="244"/>
      <c r="K16" s="244"/>
      <c r="L16" s="244"/>
      <c r="M16" s="244"/>
      <c r="N16" s="244"/>
      <c r="W16" s="243"/>
    </row>
    <row r="17">
      <c r="A17" s="241" t="s">
        <v>157</v>
      </c>
      <c r="B17" s="241"/>
      <c r="C17" s="241"/>
      <c r="D17" s="241"/>
      <c r="E17" s="241"/>
      <c r="F17" s="242"/>
      <c r="G17" s="244"/>
      <c r="H17" s="244"/>
      <c r="I17" s="244"/>
      <c r="J17" s="244"/>
      <c r="K17" s="244"/>
      <c r="L17" s="244"/>
      <c r="M17" s="244"/>
      <c r="N17" s="244"/>
      <c r="W17" s="243"/>
    </row>
    <row r="18">
      <c r="A18" s="245"/>
      <c r="B18" s="245" t="s">
        <v>129</v>
      </c>
      <c r="C18" s="246"/>
      <c r="D18" s="242"/>
      <c r="E18" s="242"/>
      <c r="F18" s="242"/>
      <c r="G18" s="242"/>
      <c r="H18" s="242"/>
      <c r="I18" s="242"/>
      <c r="J18" s="242"/>
      <c r="K18" s="242"/>
      <c r="L18" s="246"/>
      <c r="M18" s="246"/>
      <c r="N18" s="242"/>
      <c r="O18" s="242"/>
      <c r="W18" s="243"/>
    </row>
    <row r="19">
      <c r="A19" s="247" t="s">
        <v>158</v>
      </c>
      <c r="B19" s="247"/>
      <c r="C19" s="247"/>
      <c r="D19" s="247"/>
      <c r="E19" s="247"/>
      <c r="F19" s="247"/>
      <c r="G19" s="247"/>
      <c r="H19" s="247"/>
      <c r="I19" s="248"/>
      <c r="J19" s="248"/>
      <c r="K19" s="248"/>
      <c r="L19" s="248"/>
      <c r="M19" s="248"/>
      <c r="N19" s="248"/>
      <c r="O19" s="249"/>
      <c r="P19" s="249"/>
      <c r="Q19" s="249"/>
      <c r="R19" s="249"/>
      <c r="S19" s="249"/>
      <c r="T19" s="249"/>
      <c r="U19" s="249"/>
      <c r="V19" s="249"/>
      <c r="W19" s="250"/>
    </row>
  </sheetData>
  <mergeCells count="12">
    <mergeCell ref="A5:A6"/>
    <mergeCell ref="B5:B6"/>
    <mergeCell ref="C5:C6"/>
    <mergeCell ref="D5:E5"/>
    <mergeCell ref="F5:F6"/>
    <mergeCell ref="G5:G6"/>
    <mergeCell ref="A13:G13"/>
    <mergeCell ref="A14:G14"/>
    <mergeCell ref="A15:E15"/>
    <mergeCell ref="A16:D16"/>
    <mergeCell ref="A17:E17"/>
    <mergeCell ref="A19:G19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75" firstPageNumber="1" fitToWidth="1" fitToHeight="1" pageOrder="downThenOver" orientation="landscape" usePrinterDefaults="1" blackAndWhite="0" draft="0" cellComments="none" useFirstPageNumber="1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13</cp:revision>
  <dcterms:created xsi:type="dcterms:W3CDTF">2006-09-28T05:33:49Z</dcterms:created>
  <dcterms:modified xsi:type="dcterms:W3CDTF">2024-04-11T11:45:34Z</dcterms:modified>
</cp:coreProperties>
</file>