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0" windowWidth="28800" windowHeight="12435" firstSheet="2" activeTab="2"/>
  </bookViews>
  <sheets>
    <sheet name="ОГД  МКУ УГЗиП" sheetId="4" state="hidden" r:id="rId1"/>
    <sheet name="ОГД МКУ УКС " sheetId="5" state="hidden" r:id="rId2"/>
    <sheet name="отчет" sheetId="6" r:id="rId3"/>
    <sheet name="целевые показатели" sheetId="7" r:id="rId4"/>
  </sheets>
  <definedNames>
    <definedName name="_xlnm.Print_Area" localSheetId="0">'ОГД  МКУ УГЗиП'!$A$1:$AS$68</definedName>
    <definedName name="_xlnm.Print_Area" localSheetId="2">отчет!$A$1:$AS$82</definedName>
  </definedNames>
  <calcPr calcId="124519"/>
</workbook>
</file>

<file path=xl/calcChain.xml><?xml version="1.0" encoding="utf-8"?>
<calcChain xmlns="http://schemas.openxmlformats.org/spreadsheetml/2006/main">
  <c r="AJ17" i="6"/>
  <c r="AJ65" s="1"/>
  <c r="AI17"/>
  <c r="AI46" s="1"/>
  <c r="AG29"/>
  <c r="AD48"/>
  <c r="AF29"/>
  <c r="AG23" l="1"/>
  <c r="AG58" s="1"/>
  <c r="AG46" s="1"/>
  <c r="AF23"/>
  <c r="AF71" s="1"/>
  <c r="AG65"/>
  <c r="Z17"/>
  <c r="AF17" s="1"/>
  <c r="AA17"/>
  <c r="AP64"/>
  <c r="AO64"/>
  <c r="AM64"/>
  <c r="AL64"/>
  <c r="AL65"/>
  <c r="AJ64"/>
  <c r="AI64"/>
  <c r="AI65"/>
  <c r="AP57"/>
  <c r="AO57"/>
  <c r="AM57"/>
  <c r="AL58"/>
  <c r="AJ58"/>
  <c r="AI58"/>
  <c r="AP45"/>
  <c r="AO45"/>
  <c r="AM45"/>
  <c r="AQ41"/>
  <c r="AN64" l="1"/>
  <c r="AF58"/>
  <c r="AQ57"/>
  <c r="AK64"/>
  <c r="AQ64"/>
  <c r="AK58"/>
  <c r="AO17"/>
  <c r="AO46" s="1"/>
  <c r="AO58" l="1"/>
  <c r="AO65"/>
  <c r="AF65"/>
  <c r="AD58"/>
  <c r="AC58"/>
  <c r="AA58"/>
  <c r="Z58"/>
  <c r="X58"/>
  <c r="U58"/>
  <c r="R58"/>
  <c r="Q58"/>
  <c r="K58"/>
  <c r="AO71"/>
  <c r="X65"/>
  <c r="AG71"/>
  <c r="AD71"/>
  <c r="AC71"/>
  <c r="AA71"/>
  <c r="Z71"/>
  <c r="AD65"/>
  <c r="AC65"/>
  <c r="AA65"/>
  <c r="Z65"/>
  <c r="AH41"/>
  <c r="AE23"/>
  <c r="AB23"/>
  <c r="W17"/>
  <c r="W58" s="1"/>
  <c r="AE58" l="1"/>
  <c r="AB58"/>
  <c r="Q71"/>
  <c r="AC46"/>
  <c r="U46" l="1"/>
  <c r="T29"/>
  <c r="T58" s="1"/>
  <c r="R46"/>
  <c r="Q46"/>
  <c r="R65"/>
  <c r="Q65"/>
  <c r="Y67" l="1"/>
  <c r="E67"/>
  <c r="X48"/>
  <c r="Y60"/>
  <c r="X54" l="1"/>
  <c r="Y54" s="1"/>
  <c r="X81"/>
  <c r="Y81" s="1"/>
  <c r="Y42"/>
  <c r="X71"/>
  <c r="U65" l="1"/>
  <c r="T65"/>
  <c r="V29"/>
  <c r="Y23" l="1"/>
  <c r="E81" l="1"/>
  <c r="AL71" l="1"/>
  <c r="AI71"/>
  <c r="W71"/>
  <c r="U71"/>
  <c r="R71"/>
  <c r="V58"/>
  <c r="S46"/>
  <c r="AF52"/>
  <c r="AH52" s="1"/>
  <c r="Y58"/>
  <c r="Y55" s="1"/>
  <c r="W18"/>
  <c r="W48"/>
  <c r="Y48" s="1"/>
  <c r="T71"/>
  <c r="AO38" l="1"/>
  <c r="Y31"/>
  <c r="W46"/>
  <c r="W65"/>
  <c r="AO52"/>
  <c r="AQ52" s="1"/>
  <c r="S58"/>
  <c r="K48"/>
  <c r="L48"/>
  <c r="N48"/>
  <c r="O48"/>
  <c r="O60"/>
  <c r="O31"/>
  <c r="F48" l="1"/>
  <c r="E48"/>
  <c r="G48" s="1"/>
  <c r="P48"/>
  <c r="M48"/>
  <c r="P81"/>
  <c r="AP81"/>
  <c r="AO81"/>
  <c r="AM81"/>
  <c r="AL81"/>
  <c r="AJ81"/>
  <c r="AI81"/>
  <c r="AG81"/>
  <c r="AF81"/>
  <c r="AC81"/>
  <c r="AA81"/>
  <c r="Z81"/>
  <c r="T81"/>
  <c r="Q81"/>
  <c r="I81"/>
  <c r="H81"/>
  <c r="AQ67"/>
  <c r="AN67"/>
  <c r="AK67"/>
  <c r="AH67"/>
  <c r="AE67"/>
  <c r="AB67"/>
  <c r="V67"/>
  <c r="S67"/>
  <c r="M67"/>
  <c r="J67"/>
  <c r="AP60"/>
  <c r="AO60"/>
  <c r="AM60"/>
  <c r="AL60"/>
  <c r="AJ60"/>
  <c r="AI60"/>
  <c r="AG60"/>
  <c r="AF60"/>
  <c r="AD60"/>
  <c r="AC60"/>
  <c r="AA60"/>
  <c r="U60"/>
  <c r="T60"/>
  <c r="R60"/>
  <c r="Q60"/>
  <c r="I60"/>
  <c r="H60"/>
  <c r="AJ54"/>
  <c r="AE54"/>
  <c r="E54"/>
  <c r="P42"/>
  <c r="F81" l="1"/>
  <c r="G81" s="1"/>
  <c r="F60"/>
  <c r="E60"/>
  <c r="E13"/>
  <c r="P38" i="5"/>
  <c r="G60" i="6" l="1"/>
  <c r="N21" i="5"/>
  <c r="P21" s="1"/>
  <c r="K16" i="4"/>
  <c r="AF16"/>
  <c r="K13"/>
  <c r="P13"/>
  <c r="F28" l="1"/>
  <c r="E28"/>
  <c r="M16"/>
  <c r="J16"/>
  <c r="F38" i="5"/>
  <c r="E38"/>
  <c r="G38" l="1"/>
  <c r="J21"/>
  <c r="Z72" i="6" l="1"/>
  <c r="O66"/>
  <c r="N66"/>
  <c r="AP42"/>
  <c r="AO42"/>
  <c r="AP40"/>
  <c r="AO40"/>
  <c r="AP39"/>
  <c r="AO39"/>
  <c r="AM42"/>
  <c r="AL42"/>
  <c r="AM41"/>
  <c r="AL41"/>
  <c r="AL46" s="1"/>
  <c r="AM40"/>
  <c r="AL40"/>
  <c r="AM39"/>
  <c r="AL39"/>
  <c r="AJ42"/>
  <c r="AI42"/>
  <c r="AJ41"/>
  <c r="AJ46" s="1"/>
  <c r="AK46" s="1"/>
  <c r="AI41"/>
  <c r="AJ40"/>
  <c r="AI40"/>
  <c r="AJ39"/>
  <c r="AI39"/>
  <c r="AG42"/>
  <c r="AF42"/>
  <c r="AG40"/>
  <c r="AF40"/>
  <c r="AG39"/>
  <c r="AF39"/>
  <c r="AC42"/>
  <c r="AD41"/>
  <c r="AC41"/>
  <c r="AD40"/>
  <c r="AC40"/>
  <c r="AD39"/>
  <c r="AC39"/>
  <c r="AA42"/>
  <c r="Z42"/>
  <c r="AA41"/>
  <c r="Z41"/>
  <c r="AA40"/>
  <c r="Z40"/>
  <c r="AA39"/>
  <c r="Z39"/>
  <c r="X41"/>
  <c r="W41"/>
  <c r="X40"/>
  <c r="W40"/>
  <c r="X39"/>
  <c r="W39"/>
  <c r="T42"/>
  <c r="U41"/>
  <c r="T41"/>
  <c r="U40"/>
  <c r="T40"/>
  <c r="U39"/>
  <c r="T39"/>
  <c r="Q42"/>
  <c r="R41"/>
  <c r="Q41"/>
  <c r="R40"/>
  <c r="Q40"/>
  <c r="R39"/>
  <c r="Q39"/>
  <c r="O41"/>
  <c r="N41"/>
  <c r="O40"/>
  <c r="N40"/>
  <c r="O39"/>
  <c r="N39"/>
  <c r="L41"/>
  <c r="K41"/>
  <c r="L40"/>
  <c r="K40"/>
  <c r="L39"/>
  <c r="K39"/>
  <c r="H40"/>
  <c r="I40"/>
  <c r="H41"/>
  <c r="I41"/>
  <c r="H42"/>
  <c r="I42"/>
  <c r="I39"/>
  <c r="H39"/>
  <c r="AP36"/>
  <c r="AO36"/>
  <c r="AP35"/>
  <c r="AO35"/>
  <c r="AP34"/>
  <c r="AO34"/>
  <c r="AP33"/>
  <c r="AO33"/>
  <c r="AM36"/>
  <c r="AL36"/>
  <c r="AM35"/>
  <c r="AL35"/>
  <c r="AM34"/>
  <c r="AL34"/>
  <c r="AM33"/>
  <c r="AL33"/>
  <c r="AJ36"/>
  <c r="AI36"/>
  <c r="AJ35"/>
  <c r="AI35"/>
  <c r="AJ34"/>
  <c r="AI34"/>
  <c r="AJ33"/>
  <c r="AI33"/>
  <c r="AG36"/>
  <c r="AF36"/>
  <c r="AG35"/>
  <c r="AF35"/>
  <c r="AG34"/>
  <c r="AF34"/>
  <c r="AG33"/>
  <c r="AF33"/>
  <c r="AD36"/>
  <c r="AC36"/>
  <c r="AD35"/>
  <c r="AC35"/>
  <c r="AD34"/>
  <c r="AC34"/>
  <c r="AD33"/>
  <c r="AC33"/>
  <c r="AA36"/>
  <c r="Z36"/>
  <c r="AA35"/>
  <c r="Z35"/>
  <c r="AA34"/>
  <c r="Z34"/>
  <c r="AA33"/>
  <c r="Z33"/>
  <c r="X36"/>
  <c r="W36"/>
  <c r="X35"/>
  <c r="W35"/>
  <c r="X34"/>
  <c r="W34"/>
  <c r="X33"/>
  <c r="W33"/>
  <c r="U36"/>
  <c r="T36"/>
  <c r="U35"/>
  <c r="T35"/>
  <c r="U34"/>
  <c r="T34"/>
  <c r="U33"/>
  <c r="T33"/>
  <c r="R36"/>
  <c r="Q36"/>
  <c r="R35"/>
  <c r="Q35"/>
  <c r="R34"/>
  <c r="Q34"/>
  <c r="R33"/>
  <c r="Q33"/>
  <c r="O36"/>
  <c r="N36"/>
  <c r="O35"/>
  <c r="N35"/>
  <c r="O34"/>
  <c r="N34"/>
  <c r="O33"/>
  <c r="N33"/>
  <c r="L36"/>
  <c r="K36"/>
  <c r="L35"/>
  <c r="K35"/>
  <c r="L34"/>
  <c r="K34"/>
  <c r="L33"/>
  <c r="K33"/>
  <c r="H34"/>
  <c r="I34"/>
  <c r="H35"/>
  <c r="I35"/>
  <c r="H36"/>
  <c r="I36"/>
  <c r="I33"/>
  <c r="H33"/>
  <c r="AP30"/>
  <c r="AO30"/>
  <c r="AP28"/>
  <c r="AO28"/>
  <c r="AP27"/>
  <c r="AO27"/>
  <c r="AM30"/>
  <c r="AL30"/>
  <c r="AM29"/>
  <c r="AM28"/>
  <c r="AL28"/>
  <c r="AM27"/>
  <c r="AL27"/>
  <c r="AJ30"/>
  <c r="AI30"/>
  <c r="AJ28"/>
  <c r="AI28"/>
  <c r="AJ27"/>
  <c r="AI27"/>
  <c r="AG30"/>
  <c r="AF30"/>
  <c r="AG28"/>
  <c r="AF28"/>
  <c r="AG27"/>
  <c r="AF27"/>
  <c r="AD30"/>
  <c r="AC30"/>
  <c r="AD29"/>
  <c r="AD28"/>
  <c r="AC28"/>
  <c r="AD27"/>
  <c r="AC27"/>
  <c r="AA30"/>
  <c r="Z30"/>
  <c r="AA29"/>
  <c r="Z29"/>
  <c r="AA28"/>
  <c r="Z28"/>
  <c r="AA27"/>
  <c r="Z27"/>
  <c r="X30"/>
  <c r="W30"/>
  <c r="X28"/>
  <c r="W28"/>
  <c r="X27"/>
  <c r="W27"/>
  <c r="U30"/>
  <c r="T30"/>
  <c r="U28"/>
  <c r="T28"/>
  <c r="U27"/>
  <c r="T27"/>
  <c r="R30"/>
  <c r="Q30"/>
  <c r="R28"/>
  <c r="Q28"/>
  <c r="R27"/>
  <c r="Q27"/>
  <c r="O30"/>
  <c r="N30"/>
  <c r="O29"/>
  <c r="N29"/>
  <c r="O28"/>
  <c r="N28"/>
  <c r="O27"/>
  <c r="N27"/>
  <c r="L30"/>
  <c r="K30"/>
  <c r="L28"/>
  <c r="K28"/>
  <c r="L27"/>
  <c r="K27"/>
  <c r="H28"/>
  <c r="I28"/>
  <c r="H29"/>
  <c r="I29"/>
  <c r="H30"/>
  <c r="I30"/>
  <c r="I27"/>
  <c r="H27"/>
  <c r="AP24"/>
  <c r="AO24"/>
  <c r="AP22"/>
  <c r="AO22"/>
  <c r="AP21"/>
  <c r="AO21"/>
  <c r="AM24"/>
  <c r="AL24"/>
  <c r="AM22"/>
  <c r="AL22"/>
  <c r="AM21"/>
  <c r="AL21"/>
  <c r="AJ24"/>
  <c r="AI24"/>
  <c r="AJ22"/>
  <c r="AI22"/>
  <c r="AJ21"/>
  <c r="AI21"/>
  <c r="AG24"/>
  <c r="AF24"/>
  <c r="AG22"/>
  <c r="AF22"/>
  <c r="AG21"/>
  <c r="AF21"/>
  <c r="AD24"/>
  <c r="AC24"/>
  <c r="AD22"/>
  <c r="AC22"/>
  <c r="AD21"/>
  <c r="AC21"/>
  <c r="AA24"/>
  <c r="Z24"/>
  <c r="AA22"/>
  <c r="Z22"/>
  <c r="AA21"/>
  <c r="Z21"/>
  <c r="X24"/>
  <c r="W24"/>
  <c r="X22"/>
  <c r="W22"/>
  <c r="X21"/>
  <c r="W21"/>
  <c r="U24"/>
  <c r="T24"/>
  <c r="U22"/>
  <c r="T22"/>
  <c r="U21"/>
  <c r="T21"/>
  <c r="R24"/>
  <c r="Q24"/>
  <c r="R22"/>
  <c r="Q22"/>
  <c r="R21"/>
  <c r="Q21"/>
  <c r="O24"/>
  <c r="N24"/>
  <c r="O23"/>
  <c r="O22"/>
  <c r="N22"/>
  <c r="O21"/>
  <c r="N21"/>
  <c r="L24"/>
  <c r="K24"/>
  <c r="L23"/>
  <c r="L22"/>
  <c r="K22"/>
  <c r="L21"/>
  <c r="K21"/>
  <c r="H22"/>
  <c r="I22"/>
  <c r="H23"/>
  <c r="I23"/>
  <c r="H24"/>
  <c r="I24"/>
  <c r="I21"/>
  <c r="H21"/>
  <c r="F41" l="1"/>
  <c r="H71"/>
  <c r="N23"/>
  <c r="N71" s="1"/>
  <c r="AP29"/>
  <c r="AM65"/>
  <c r="AM58"/>
  <c r="AN58" s="1"/>
  <c r="AP23"/>
  <c r="AQ23" s="1"/>
  <c r="I71"/>
  <c r="F23"/>
  <c r="F29"/>
  <c r="AM46"/>
  <c r="E41"/>
  <c r="J23"/>
  <c r="Z46"/>
  <c r="E29"/>
  <c r="T46"/>
  <c r="V46" s="1"/>
  <c r="AP18"/>
  <c r="AO18"/>
  <c r="AP16"/>
  <c r="AO16"/>
  <c r="AP15"/>
  <c r="AO15"/>
  <c r="AM18"/>
  <c r="AL18"/>
  <c r="AM16"/>
  <c r="AL16"/>
  <c r="AL57" s="1"/>
  <c r="AN57" s="1"/>
  <c r="AM15"/>
  <c r="AL15"/>
  <c r="AJ18"/>
  <c r="AI18"/>
  <c r="AJ16"/>
  <c r="AJ45" s="1"/>
  <c r="AI16"/>
  <c r="AI57" s="1"/>
  <c r="AI55" s="1"/>
  <c r="AJ15"/>
  <c r="AI15"/>
  <c r="AG18"/>
  <c r="AF18"/>
  <c r="AG16"/>
  <c r="AF16"/>
  <c r="AG15"/>
  <c r="AF15"/>
  <c r="AD18"/>
  <c r="AC18"/>
  <c r="AD16"/>
  <c r="AC16"/>
  <c r="AD15"/>
  <c r="AC15"/>
  <c r="AA18"/>
  <c r="Z18"/>
  <c r="AA16"/>
  <c r="Z16"/>
  <c r="AA15"/>
  <c r="Z15"/>
  <c r="X18"/>
  <c r="X16"/>
  <c r="W16"/>
  <c r="X15"/>
  <c r="W15"/>
  <c r="U18"/>
  <c r="T18"/>
  <c r="U16"/>
  <c r="T16"/>
  <c r="U15"/>
  <c r="T15"/>
  <c r="R18"/>
  <c r="Q18"/>
  <c r="R16"/>
  <c r="Q16"/>
  <c r="R15"/>
  <c r="Q15"/>
  <c r="O18"/>
  <c r="N18"/>
  <c r="O17"/>
  <c r="O16"/>
  <c r="N16"/>
  <c r="O15"/>
  <c r="N15"/>
  <c r="L18"/>
  <c r="K18"/>
  <c r="L17"/>
  <c r="L16"/>
  <c r="K16"/>
  <c r="L15"/>
  <c r="K15"/>
  <c r="H16"/>
  <c r="I16"/>
  <c r="H17"/>
  <c r="I17"/>
  <c r="H18"/>
  <c r="I18"/>
  <c r="I15"/>
  <c r="H15"/>
  <c r="AP12"/>
  <c r="AO12"/>
  <c r="AP9"/>
  <c r="AO9"/>
  <c r="AM12"/>
  <c r="AL12"/>
  <c r="AL9"/>
  <c r="AJ12"/>
  <c r="AI12"/>
  <c r="AI9"/>
  <c r="AG12"/>
  <c r="AF12"/>
  <c r="AG11"/>
  <c r="AF11"/>
  <c r="AG10"/>
  <c r="AF10"/>
  <c r="AG9"/>
  <c r="AF9"/>
  <c r="AD12"/>
  <c r="AC12"/>
  <c r="AD11"/>
  <c r="AC11"/>
  <c r="AD10"/>
  <c r="AC10"/>
  <c r="AD9"/>
  <c r="AC9"/>
  <c r="AA12"/>
  <c r="Z12"/>
  <c r="AA11"/>
  <c r="Z11"/>
  <c r="AA10"/>
  <c r="Z10"/>
  <c r="AA9"/>
  <c r="Z9"/>
  <c r="X12"/>
  <c r="W12"/>
  <c r="X11"/>
  <c r="W11"/>
  <c r="X10"/>
  <c r="W10"/>
  <c r="X9"/>
  <c r="W9"/>
  <c r="U12"/>
  <c r="T12"/>
  <c r="U11"/>
  <c r="T11"/>
  <c r="U10"/>
  <c r="T10"/>
  <c r="U9"/>
  <c r="T9"/>
  <c r="R12"/>
  <c r="Q12"/>
  <c r="R11"/>
  <c r="Q11"/>
  <c r="R10"/>
  <c r="Q10"/>
  <c r="R9"/>
  <c r="Q9"/>
  <c r="O12"/>
  <c r="N12"/>
  <c r="O11"/>
  <c r="N11"/>
  <c r="O10"/>
  <c r="N10"/>
  <c r="O9"/>
  <c r="N9"/>
  <c r="L12"/>
  <c r="K12"/>
  <c r="L11"/>
  <c r="K11"/>
  <c r="L10"/>
  <c r="K10"/>
  <c r="L9"/>
  <c r="K9"/>
  <c r="H10"/>
  <c r="I10"/>
  <c r="H11"/>
  <c r="I11"/>
  <c r="H12"/>
  <c r="I12"/>
  <c r="I9"/>
  <c r="AO16" i="4"/>
  <c r="W16"/>
  <c r="N17" i="6"/>
  <c r="N58" s="1"/>
  <c r="Q64" i="5"/>
  <c r="Q72" i="6" s="1"/>
  <c r="H9"/>
  <c r="W63" i="5"/>
  <c r="P23" i="6" l="1"/>
  <c r="AJ57"/>
  <c r="AK57" s="1"/>
  <c r="AP17"/>
  <c r="AP58" s="1"/>
  <c r="I65"/>
  <c r="I58"/>
  <c r="L58"/>
  <c r="L65"/>
  <c r="AQ29"/>
  <c r="AP46"/>
  <c r="AL45"/>
  <c r="E17"/>
  <c r="H58"/>
  <c r="O65"/>
  <c r="O58"/>
  <c r="AI45"/>
  <c r="H8"/>
  <c r="AQ10"/>
  <c r="AQ11"/>
  <c r="E16" i="4"/>
  <c r="J17" i="6"/>
  <c r="AK17"/>
  <c r="AN17"/>
  <c r="AB17"/>
  <c r="S17"/>
  <c r="V17"/>
  <c r="M17"/>
  <c r="AE17"/>
  <c r="P17"/>
  <c r="AH17"/>
  <c r="Y17"/>
  <c r="AP80"/>
  <c r="AO80"/>
  <c r="AO73" s="1"/>
  <c r="AM80"/>
  <c r="AM73" s="1"/>
  <c r="AL80"/>
  <c r="AJ80"/>
  <c r="AI80"/>
  <c r="AI73" s="1"/>
  <c r="AG80"/>
  <c r="AG73" s="1"/>
  <c r="AF80"/>
  <c r="AD80"/>
  <c r="AC80"/>
  <c r="AC73" s="1"/>
  <c r="AA80"/>
  <c r="Z80"/>
  <c r="X80"/>
  <c r="W80"/>
  <c r="W73" s="1"/>
  <c r="U80"/>
  <c r="T80"/>
  <c r="R80"/>
  <c r="Q80"/>
  <c r="O80"/>
  <c r="N80"/>
  <c r="L80"/>
  <c r="K80"/>
  <c r="I80"/>
  <c r="H80"/>
  <c r="G79"/>
  <c r="AQ75"/>
  <c r="AQ76" s="1"/>
  <c r="AQ77" s="1"/>
  <c r="AQ78" s="1"/>
  <c r="AQ79" s="1"/>
  <c r="AP75"/>
  <c r="AP76" s="1"/>
  <c r="AP77" s="1"/>
  <c r="AP78" s="1"/>
  <c r="AP79" s="1"/>
  <c r="AO75"/>
  <c r="AO76" s="1"/>
  <c r="AO77" s="1"/>
  <c r="AO78" s="1"/>
  <c r="AO79" s="1"/>
  <c r="AN75"/>
  <c r="AN76" s="1"/>
  <c r="AN77" s="1"/>
  <c r="AN78" s="1"/>
  <c r="AN79" s="1"/>
  <c r="AM75"/>
  <c r="AM76" s="1"/>
  <c r="AM77" s="1"/>
  <c r="AM78" s="1"/>
  <c r="AM79" s="1"/>
  <c r="AL75"/>
  <c r="AL76" s="1"/>
  <c r="AL77" s="1"/>
  <c r="AL78" s="1"/>
  <c r="AL79" s="1"/>
  <c r="AK75"/>
  <c r="AK76" s="1"/>
  <c r="AK77" s="1"/>
  <c r="AK78" s="1"/>
  <c r="AK79" s="1"/>
  <c r="AJ75"/>
  <c r="AJ76" s="1"/>
  <c r="AJ77" s="1"/>
  <c r="AJ78" s="1"/>
  <c r="AJ79" s="1"/>
  <c r="AI75"/>
  <c r="AI76" s="1"/>
  <c r="AI77" s="1"/>
  <c r="AI78" s="1"/>
  <c r="AI79" s="1"/>
  <c r="AH75"/>
  <c r="AH76" s="1"/>
  <c r="AH77" s="1"/>
  <c r="AH78" s="1"/>
  <c r="AH79" s="1"/>
  <c r="AG75"/>
  <c r="AG76" s="1"/>
  <c r="AG77" s="1"/>
  <c r="AG78" s="1"/>
  <c r="AG79" s="1"/>
  <c r="AF75"/>
  <c r="AF76" s="1"/>
  <c r="AF77" s="1"/>
  <c r="AF78" s="1"/>
  <c r="AF79" s="1"/>
  <c r="AE75"/>
  <c r="AE76" s="1"/>
  <c r="AE77" s="1"/>
  <c r="AE78" s="1"/>
  <c r="AE79" s="1"/>
  <c r="AD75"/>
  <c r="AD76" s="1"/>
  <c r="AD77" s="1"/>
  <c r="AD78" s="1"/>
  <c r="AD79" s="1"/>
  <c r="AC75"/>
  <c r="AC76" s="1"/>
  <c r="AC77" s="1"/>
  <c r="AC78" s="1"/>
  <c r="AC79" s="1"/>
  <c r="AB75"/>
  <c r="AB76" s="1"/>
  <c r="AB77" s="1"/>
  <c r="AB78" s="1"/>
  <c r="AB79" s="1"/>
  <c r="AA75"/>
  <c r="AA76" s="1"/>
  <c r="AA77" s="1"/>
  <c r="AA78" s="1"/>
  <c r="AA79" s="1"/>
  <c r="Z75"/>
  <c r="Z76" s="1"/>
  <c r="Z77" s="1"/>
  <c r="Z78" s="1"/>
  <c r="Z79" s="1"/>
  <c r="Y75"/>
  <c r="Y76" s="1"/>
  <c r="Y77" s="1"/>
  <c r="Y78" s="1"/>
  <c r="Y79" s="1"/>
  <c r="X75"/>
  <c r="X76" s="1"/>
  <c r="X77" s="1"/>
  <c r="X78" s="1"/>
  <c r="X79" s="1"/>
  <c r="W75"/>
  <c r="W76" s="1"/>
  <c r="W77" s="1"/>
  <c r="W78" s="1"/>
  <c r="W79" s="1"/>
  <c r="V75"/>
  <c r="V76" s="1"/>
  <c r="V77" s="1"/>
  <c r="V78" s="1"/>
  <c r="V79" s="1"/>
  <c r="U75"/>
  <c r="U76" s="1"/>
  <c r="U77" s="1"/>
  <c r="U78" s="1"/>
  <c r="U79" s="1"/>
  <c r="T75"/>
  <c r="T76" s="1"/>
  <c r="T77" s="1"/>
  <c r="T78" s="1"/>
  <c r="T79" s="1"/>
  <c r="S75"/>
  <c r="S76" s="1"/>
  <c r="S77" s="1"/>
  <c r="S78" s="1"/>
  <c r="S79" s="1"/>
  <c r="R75"/>
  <c r="R76" s="1"/>
  <c r="R77" s="1"/>
  <c r="R78" s="1"/>
  <c r="Q75"/>
  <c r="Q76" s="1"/>
  <c r="Q77" s="1"/>
  <c r="Q78" s="1"/>
  <c r="Q79" s="1"/>
  <c r="P75"/>
  <c r="P76" s="1"/>
  <c r="P77" s="1"/>
  <c r="P78" s="1"/>
  <c r="P79" s="1"/>
  <c r="O75"/>
  <c r="O76" s="1"/>
  <c r="O77" s="1"/>
  <c r="O78" s="1"/>
  <c r="O79" s="1"/>
  <c r="N75"/>
  <c r="N76" s="1"/>
  <c r="N77" s="1"/>
  <c r="N78" s="1"/>
  <c r="M75"/>
  <c r="M76" s="1"/>
  <c r="M77" s="1"/>
  <c r="L75"/>
  <c r="L76" s="1"/>
  <c r="L77" s="1"/>
  <c r="K75"/>
  <c r="K76" s="1"/>
  <c r="K77" s="1"/>
  <c r="J75"/>
  <c r="J76" s="1"/>
  <c r="J77" s="1"/>
  <c r="J78" s="1"/>
  <c r="J79" s="1"/>
  <c r="I75"/>
  <c r="I76" s="1"/>
  <c r="I77" s="1"/>
  <c r="I78" s="1"/>
  <c r="H75"/>
  <c r="H76" s="1"/>
  <c r="H77" s="1"/>
  <c r="H78" s="1"/>
  <c r="G75"/>
  <c r="G76" s="1"/>
  <c r="G77" s="1"/>
  <c r="F75"/>
  <c r="F76" s="1"/>
  <c r="F77" s="1"/>
  <c r="Y73"/>
  <c r="N73"/>
  <c r="K73"/>
  <c r="I73"/>
  <c r="H73"/>
  <c r="AQ70"/>
  <c r="AN70"/>
  <c r="AK70"/>
  <c r="AH70"/>
  <c r="AE70"/>
  <c r="AB70"/>
  <c r="Y70"/>
  <c r="V70"/>
  <c r="S70"/>
  <c r="P70"/>
  <c r="M70"/>
  <c r="J70"/>
  <c r="AQ66"/>
  <c r="AN66"/>
  <c r="AK66"/>
  <c r="AH66"/>
  <c r="AE66"/>
  <c r="AB66"/>
  <c r="Y66"/>
  <c r="V66"/>
  <c r="S66"/>
  <c r="M66"/>
  <c r="J66"/>
  <c r="AH64"/>
  <c r="AE64"/>
  <c r="AB64"/>
  <c r="Y64"/>
  <c r="V64"/>
  <c r="S64"/>
  <c r="M64"/>
  <c r="J64"/>
  <c r="AQ63"/>
  <c r="AN63"/>
  <c r="AK63"/>
  <c r="AH63"/>
  <c r="AE63"/>
  <c r="AB63"/>
  <c r="Y63"/>
  <c r="V63"/>
  <c r="S63"/>
  <c r="P63"/>
  <c r="M63"/>
  <c r="J63"/>
  <c r="AQ51"/>
  <c r="AQ53" s="1"/>
  <c r="AN51"/>
  <c r="AN53" s="1"/>
  <c r="AN52" s="1"/>
  <c r="AN54" s="1"/>
  <c r="AK51"/>
  <c r="AK53" s="1"/>
  <c r="AK52" s="1"/>
  <c r="AK54" s="1"/>
  <c r="AH51"/>
  <c r="AH53" s="1"/>
  <c r="AE51"/>
  <c r="AE53" s="1"/>
  <c r="AB51"/>
  <c r="AB53" s="1"/>
  <c r="AB52" s="1"/>
  <c r="AB54" s="1"/>
  <c r="Y51"/>
  <c r="Y53" s="1"/>
  <c r="Y52" s="1"/>
  <c r="V51"/>
  <c r="V53" s="1"/>
  <c r="V52" s="1"/>
  <c r="V54" s="1"/>
  <c r="S51"/>
  <c r="S53" s="1"/>
  <c r="S52" s="1"/>
  <c r="S54" s="1"/>
  <c r="P51"/>
  <c r="P53" s="1"/>
  <c r="P52" s="1"/>
  <c r="M51"/>
  <c r="M53" s="1"/>
  <c r="M52" s="1"/>
  <c r="J51"/>
  <c r="J53" s="1"/>
  <c r="J52" s="1"/>
  <c r="J54" s="1"/>
  <c r="AQ73"/>
  <c r="AN73"/>
  <c r="AL73"/>
  <c r="AK73"/>
  <c r="AH73"/>
  <c r="AF73"/>
  <c r="AE73"/>
  <c r="AB73"/>
  <c r="Z73"/>
  <c r="V73"/>
  <c r="T73"/>
  <c r="M73"/>
  <c r="F47"/>
  <c r="E47"/>
  <c r="AN45"/>
  <c r="AK45"/>
  <c r="AH45"/>
  <c r="AE45"/>
  <c r="AE57" s="1"/>
  <c r="AB45"/>
  <c r="AB57" s="1"/>
  <c r="Y45"/>
  <c r="V45"/>
  <c r="V57" s="1"/>
  <c r="S45"/>
  <c r="S57" s="1"/>
  <c r="P45"/>
  <c r="P57" s="1"/>
  <c r="M45"/>
  <c r="M57" s="1"/>
  <c r="J45"/>
  <c r="J57" s="1"/>
  <c r="AQ44"/>
  <c r="AN44"/>
  <c r="AK44"/>
  <c r="AH44"/>
  <c r="AE44"/>
  <c r="AB44"/>
  <c r="Y44"/>
  <c r="V44"/>
  <c r="S44"/>
  <c r="P44"/>
  <c r="M44"/>
  <c r="J44"/>
  <c r="F42"/>
  <c r="E42"/>
  <c r="F40"/>
  <c r="E40"/>
  <c r="F39"/>
  <c r="E39"/>
  <c r="AQ38"/>
  <c r="AP38"/>
  <c r="AN38"/>
  <c r="AM38"/>
  <c r="AL38"/>
  <c r="AK38"/>
  <c r="AJ38"/>
  <c r="AI38"/>
  <c r="AH38"/>
  <c r="AG38"/>
  <c r="AF38"/>
  <c r="AE38"/>
  <c r="AD38"/>
  <c r="AC38"/>
  <c r="AB38"/>
  <c r="AA38"/>
  <c r="Z38"/>
  <c r="V38"/>
  <c r="T38"/>
  <c r="S38"/>
  <c r="Q38"/>
  <c r="J38"/>
  <c r="I38"/>
  <c r="H38"/>
  <c r="F36"/>
  <c r="E36"/>
  <c r="F35"/>
  <c r="E35"/>
  <c r="F33"/>
  <c r="E33"/>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F30"/>
  <c r="E30"/>
  <c r="AH29"/>
  <c r="AH26" s="1"/>
  <c r="F28"/>
  <c r="E28"/>
  <c r="F27"/>
  <c r="E27"/>
  <c r="AQ26"/>
  <c r="AP26"/>
  <c r="AO26"/>
  <c r="AN26"/>
  <c r="AM26"/>
  <c r="AL26"/>
  <c r="AK26"/>
  <c r="AJ26"/>
  <c r="AI26"/>
  <c r="AG26"/>
  <c r="AF26"/>
  <c r="AE26"/>
  <c r="AD26"/>
  <c r="AC26"/>
  <c r="AB26"/>
  <c r="AA26"/>
  <c r="Z26"/>
  <c r="V26"/>
  <c r="U26"/>
  <c r="T26"/>
  <c r="S26"/>
  <c r="R26"/>
  <c r="Q26"/>
  <c r="O26"/>
  <c r="N26"/>
  <c r="M26"/>
  <c r="L26"/>
  <c r="K26"/>
  <c r="J26"/>
  <c r="I26"/>
  <c r="H26"/>
  <c r="E24"/>
  <c r="E22"/>
  <c r="E21"/>
  <c r="AQ20"/>
  <c r="AP20"/>
  <c r="AN20"/>
  <c r="AM20"/>
  <c r="AL20"/>
  <c r="AJ20"/>
  <c r="AI20"/>
  <c r="AG20"/>
  <c r="AE20"/>
  <c r="AD20"/>
  <c r="AC20"/>
  <c r="AB20"/>
  <c r="AA20"/>
  <c r="Z20"/>
  <c r="Y20"/>
  <c r="X20"/>
  <c r="V20"/>
  <c r="U20"/>
  <c r="T20"/>
  <c r="S20"/>
  <c r="R20"/>
  <c r="Q20"/>
  <c r="P20"/>
  <c r="O20"/>
  <c r="M20"/>
  <c r="L20"/>
  <c r="I20"/>
  <c r="H20"/>
  <c r="F18"/>
  <c r="E18"/>
  <c r="F16"/>
  <c r="E16"/>
  <c r="F15"/>
  <c r="E15"/>
  <c r="AP14"/>
  <c r="AO14"/>
  <c r="AM14"/>
  <c r="AL14"/>
  <c r="AJ14"/>
  <c r="AI14"/>
  <c r="AG14"/>
  <c r="AF14"/>
  <c r="AD14"/>
  <c r="AC14"/>
  <c r="AA14"/>
  <c r="Z14"/>
  <c r="X14"/>
  <c r="W14"/>
  <c r="U14"/>
  <c r="T14"/>
  <c r="R14"/>
  <c r="Q14"/>
  <c r="O14"/>
  <c r="N14"/>
  <c r="L14"/>
  <c r="K14"/>
  <c r="I14"/>
  <c r="H14"/>
  <c r="F12"/>
  <c r="E12"/>
  <c r="F11"/>
  <c r="E11"/>
  <c r="F10"/>
  <c r="E10"/>
  <c r="F9"/>
  <c r="E9"/>
  <c r="AP8"/>
  <c r="AO8"/>
  <c r="AM8"/>
  <c r="AL8"/>
  <c r="AJ8"/>
  <c r="AI8"/>
  <c r="AG8"/>
  <c r="AF8"/>
  <c r="AE8"/>
  <c r="AD8"/>
  <c r="AC8"/>
  <c r="AB8"/>
  <c r="AA8"/>
  <c r="Z8"/>
  <c r="Y8"/>
  <c r="X8"/>
  <c r="W8"/>
  <c r="V8"/>
  <c r="U8"/>
  <c r="T8"/>
  <c r="S8"/>
  <c r="R8"/>
  <c r="Q8"/>
  <c r="O8"/>
  <c r="N8"/>
  <c r="M8"/>
  <c r="L8"/>
  <c r="K8"/>
  <c r="I8"/>
  <c r="AQ17" l="1"/>
  <c r="AJ55"/>
  <c r="AK55" s="1"/>
  <c r="G42"/>
  <c r="F17"/>
  <c r="F14" s="1"/>
  <c r="AP55"/>
  <c r="AQ58"/>
  <c r="F38"/>
  <c r="AP65"/>
  <c r="AF20"/>
  <c r="E58"/>
  <c r="AQ45"/>
  <c r="AH23"/>
  <c r="AH20" s="1"/>
  <c r="AF46"/>
  <c r="E23"/>
  <c r="E38"/>
  <c r="E14"/>
  <c r="G10"/>
  <c r="G11"/>
  <c r="J14"/>
  <c r="P14"/>
  <c r="S14"/>
  <c r="V14"/>
  <c r="Y14"/>
  <c r="AB14"/>
  <c r="AE14"/>
  <c r="AK14"/>
  <c r="AN14"/>
  <c r="AQ14"/>
  <c r="AQ8"/>
  <c r="AH14"/>
  <c r="M14"/>
  <c r="J20"/>
  <c r="G29"/>
  <c r="F20"/>
  <c r="F8"/>
  <c r="AK49"/>
  <c r="E8"/>
  <c r="F26"/>
  <c r="E26"/>
  <c r="F32"/>
  <c r="S49"/>
  <c r="AN49"/>
  <c r="F80"/>
  <c r="F64"/>
  <c r="Q73"/>
  <c r="E73" s="1"/>
  <c r="E80"/>
  <c r="Y49"/>
  <c r="P49"/>
  <c r="AB49"/>
  <c r="E32"/>
  <c r="J49"/>
  <c r="V49"/>
  <c r="M49"/>
  <c r="F44"/>
  <c r="F63" s="1"/>
  <c r="F45"/>
  <c r="J73"/>
  <c r="S73"/>
  <c r="U73"/>
  <c r="I79"/>
  <c r="F79" s="1"/>
  <c r="F78"/>
  <c r="H79"/>
  <c r="E79" s="1"/>
  <c r="E78"/>
  <c r="E75"/>
  <c r="E76" s="1"/>
  <c r="E77" s="1"/>
  <c r="AP64" i="5"/>
  <c r="AP72" i="6" s="1"/>
  <c r="AO64" i="5"/>
  <c r="AO72" i="6" s="1"/>
  <c r="AM64" i="5"/>
  <c r="AM72" i="6" s="1"/>
  <c r="AL64" i="5"/>
  <c r="AL72" i="6" s="1"/>
  <c r="AJ64" i="5"/>
  <c r="AJ72" i="6" s="1"/>
  <c r="AI64" i="5"/>
  <c r="AI72" i="6" s="1"/>
  <c r="AG64" i="5"/>
  <c r="AG72" i="6" s="1"/>
  <c r="AF64" i="5"/>
  <c r="AF72" i="6" s="1"/>
  <c r="AD64" i="5"/>
  <c r="AD72" i="6" s="1"/>
  <c r="AC64" i="5"/>
  <c r="AC72" i="6" s="1"/>
  <c r="AA64" i="5"/>
  <c r="AA72" i="6" s="1"/>
  <c r="X64" i="5"/>
  <c r="X72" i="6" s="1"/>
  <c r="W64" i="5"/>
  <c r="W72" i="6" s="1"/>
  <c r="U64" i="5"/>
  <c r="U72" i="6" s="1"/>
  <c r="T64" i="5"/>
  <c r="T72" i="6" s="1"/>
  <c r="R64" i="5"/>
  <c r="R72" i="6" s="1"/>
  <c r="O64" i="5"/>
  <c r="O72" i="6" s="1"/>
  <c r="N64" i="5"/>
  <c r="N72" i="6" s="1"/>
  <c r="L64" i="5"/>
  <c r="L72" i="6" s="1"/>
  <c r="K64" i="5"/>
  <c r="K72" i="6" s="1"/>
  <c r="I64" i="5"/>
  <c r="I72" i="6" s="1"/>
  <c r="H64" i="5"/>
  <c r="H72" i="6" s="1"/>
  <c r="AQ63" i="5"/>
  <c r="AP63"/>
  <c r="AN63"/>
  <c r="AM63"/>
  <c r="AL63"/>
  <c r="AK63"/>
  <c r="AJ63"/>
  <c r="AI63"/>
  <c r="AH63"/>
  <c r="AG63"/>
  <c r="AF63"/>
  <c r="AE63"/>
  <c r="AD63"/>
  <c r="AC63"/>
  <c r="AB63"/>
  <c r="AA63"/>
  <c r="Z63"/>
  <c r="Y63"/>
  <c r="X63"/>
  <c r="Y71" i="6" s="1"/>
  <c r="V63" i="5"/>
  <c r="U63"/>
  <c r="T63"/>
  <c r="S63"/>
  <c r="R63"/>
  <c r="Q63"/>
  <c r="P63"/>
  <c r="O63"/>
  <c r="O71" i="6" s="1"/>
  <c r="N63" i="5"/>
  <c r="M63"/>
  <c r="L63"/>
  <c r="L71" i="6" s="1"/>
  <c r="K63" i="5"/>
  <c r="K71" i="6" s="1"/>
  <c r="E71" s="1"/>
  <c r="I63" i="5"/>
  <c r="H63"/>
  <c r="AQ62"/>
  <c r="AP62"/>
  <c r="AP70" i="6" s="1"/>
  <c r="AO62" i="5"/>
  <c r="AO70" i="6" s="1"/>
  <c r="AN62" i="5"/>
  <c r="AM62"/>
  <c r="AM70" i="6" s="1"/>
  <c r="AL62" i="5"/>
  <c r="AL70" i="6" s="1"/>
  <c r="AK62" i="5"/>
  <c r="AJ62"/>
  <c r="AJ70" i="6" s="1"/>
  <c r="AI62" i="5"/>
  <c r="AI70" i="6" s="1"/>
  <c r="AH62" i="5"/>
  <c r="AG62"/>
  <c r="AG70" i="6" s="1"/>
  <c r="AF62" i="5"/>
  <c r="AF70" i="6" s="1"/>
  <c r="AE62" i="5"/>
  <c r="AD62"/>
  <c r="AD70" i="6" s="1"/>
  <c r="AC62" i="5"/>
  <c r="AC70" i="6" s="1"/>
  <c r="AB62" i="5"/>
  <c r="AA62"/>
  <c r="AA70" i="6" s="1"/>
  <c r="Z62" i="5"/>
  <c r="Z70" i="6" s="1"/>
  <c r="Y62" i="5"/>
  <c r="X62"/>
  <c r="X70" i="6" s="1"/>
  <c r="W62" i="5"/>
  <c r="W70" i="6" s="1"/>
  <c r="V62" i="5"/>
  <c r="U62"/>
  <c r="U70" i="6" s="1"/>
  <c r="T62" i="5"/>
  <c r="T70" i="6" s="1"/>
  <c r="S62" i="5"/>
  <c r="R62"/>
  <c r="R70" i="6" s="1"/>
  <c r="Q62" i="5"/>
  <c r="Q70" i="6" s="1"/>
  <c r="P62" i="5"/>
  <c r="O62"/>
  <c r="O70" i="6" s="1"/>
  <c r="N62" i="5"/>
  <c r="N70" i="6" s="1"/>
  <c r="M62" i="5"/>
  <c r="L62"/>
  <c r="L70" i="6" s="1"/>
  <c r="K62" i="5"/>
  <c r="K70" i="6" s="1"/>
  <c r="J62" i="5"/>
  <c r="I62"/>
  <c r="I70" i="6" s="1"/>
  <c r="H62" i="5"/>
  <c r="H70" i="6" s="1"/>
  <c r="AP61" i="5"/>
  <c r="AP69" i="6" s="1"/>
  <c r="AO61" i="5"/>
  <c r="AO69" i="6" s="1"/>
  <c r="AM61" i="5"/>
  <c r="AM69" i="6" s="1"/>
  <c r="AL61" i="5"/>
  <c r="AL69" i="6" s="1"/>
  <c r="AJ61" i="5"/>
  <c r="AJ69" i="6" s="1"/>
  <c r="AI61" i="5"/>
  <c r="AI69" i="6" s="1"/>
  <c r="AG61" i="5"/>
  <c r="AG69" i="6" s="1"/>
  <c r="AF61" i="5"/>
  <c r="AF69" i="6" s="1"/>
  <c r="AD61" i="5"/>
  <c r="AD69" i="6" s="1"/>
  <c r="AC61" i="5"/>
  <c r="AC69" i="6" s="1"/>
  <c r="AA61" i="5"/>
  <c r="AA69" i="6" s="1"/>
  <c r="Z61" i="5"/>
  <c r="Z69" i="6" s="1"/>
  <c r="X61" i="5"/>
  <c r="X69" i="6" s="1"/>
  <c r="W61" i="5"/>
  <c r="W69" i="6" s="1"/>
  <c r="U61" i="5"/>
  <c r="U69" i="6" s="1"/>
  <c r="T61" i="5"/>
  <c r="R61"/>
  <c r="R69" i="6" s="1"/>
  <c r="Q61" i="5"/>
  <c r="Q69" i="6" s="1"/>
  <c r="O61" i="5"/>
  <c r="O69" i="6" s="1"/>
  <c r="N61" i="5"/>
  <c r="N69" i="6" s="1"/>
  <c r="L61" i="5"/>
  <c r="L69" i="6" s="1"/>
  <c r="K61" i="5"/>
  <c r="K69" i="6" s="1"/>
  <c r="I61" i="5"/>
  <c r="I69" i="6" s="1"/>
  <c r="H61" i="5"/>
  <c r="H69" i="6" s="1"/>
  <c r="H68" s="1"/>
  <c r="AQ59" i="5"/>
  <c r="AP59"/>
  <c r="AO59"/>
  <c r="AN59"/>
  <c r="AM59"/>
  <c r="AL59"/>
  <c r="AK59"/>
  <c r="AJ59"/>
  <c r="AI59"/>
  <c r="AH59"/>
  <c r="AG59"/>
  <c r="AF59"/>
  <c r="AE59"/>
  <c r="AD59"/>
  <c r="AC59"/>
  <c r="AB59"/>
  <c r="AA59"/>
  <c r="Z59"/>
  <c r="Y59"/>
  <c r="X59"/>
  <c r="W59"/>
  <c r="V59"/>
  <c r="U59"/>
  <c r="T59"/>
  <c r="S59"/>
  <c r="R59"/>
  <c r="Q59"/>
  <c r="M59"/>
  <c r="L59"/>
  <c r="K59"/>
  <c r="J59"/>
  <c r="I59"/>
  <c r="H59"/>
  <c r="AQ58"/>
  <c r="AP58"/>
  <c r="AO58"/>
  <c r="AN58"/>
  <c r="AM58"/>
  <c r="AL58"/>
  <c r="AK58"/>
  <c r="AJ58"/>
  <c r="AH58"/>
  <c r="AG58"/>
  <c r="AF58"/>
  <c r="AE58"/>
  <c r="AD58"/>
  <c r="AC58"/>
  <c r="AB58"/>
  <c r="AA58"/>
  <c r="Z58"/>
  <c r="Y58"/>
  <c r="X58"/>
  <c r="V58"/>
  <c r="U58"/>
  <c r="T58"/>
  <c r="S58"/>
  <c r="R58"/>
  <c r="Q58"/>
  <c r="O58"/>
  <c r="N58"/>
  <c r="L58"/>
  <c r="K58"/>
  <c r="I58"/>
  <c r="H58"/>
  <c r="AQ57"/>
  <c r="AP57"/>
  <c r="AO57"/>
  <c r="AN57"/>
  <c r="AM57"/>
  <c r="AL57"/>
  <c r="AK57"/>
  <c r="AJ57"/>
  <c r="AI57"/>
  <c r="AH57"/>
  <c r="AG57"/>
  <c r="AF57"/>
  <c r="AE57"/>
  <c r="AD57"/>
  <c r="AC57"/>
  <c r="AB57"/>
  <c r="AA57"/>
  <c r="Z57"/>
  <c r="Y57"/>
  <c r="X57"/>
  <c r="W57"/>
  <c r="V57"/>
  <c r="U57"/>
  <c r="T57"/>
  <c r="S57"/>
  <c r="R57"/>
  <c r="Q57"/>
  <c r="O57"/>
  <c r="N57"/>
  <c r="M57"/>
  <c r="L57"/>
  <c r="K57"/>
  <c r="J57"/>
  <c r="I57"/>
  <c r="H57"/>
  <c r="AQ56"/>
  <c r="AP56"/>
  <c r="AO56"/>
  <c r="AN56"/>
  <c r="AM56"/>
  <c r="AL56"/>
  <c r="AK56"/>
  <c r="AJ56"/>
  <c r="AI56"/>
  <c r="AH56"/>
  <c r="AG56"/>
  <c r="AF56"/>
  <c r="AE56"/>
  <c r="AD56"/>
  <c r="AC56"/>
  <c r="AB56"/>
  <c r="AA56"/>
  <c r="Z56"/>
  <c r="Y56"/>
  <c r="X56"/>
  <c r="W56"/>
  <c r="V56"/>
  <c r="U56"/>
  <c r="T56"/>
  <c r="S56"/>
  <c r="R56"/>
  <c r="Q56"/>
  <c r="P56"/>
  <c r="O56"/>
  <c r="N56"/>
  <c r="M56"/>
  <c r="L56"/>
  <c r="K56"/>
  <c r="J56"/>
  <c r="I56"/>
  <c r="H56"/>
  <c r="AP53"/>
  <c r="AO53"/>
  <c r="AM53"/>
  <c r="AL53"/>
  <c r="AJ53"/>
  <c r="AI53"/>
  <c r="AG53"/>
  <c r="AF53"/>
  <c r="AD53"/>
  <c r="AC53"/>
  <c r="AA53"/>
  <c r="Z53"/>
  <c r="X53"/>
  <c r="W53"/>
  <c r="U53"/>
  <c r="T53"/>
  <c r="R53"/>
  <c r="Q53"/>
  <c r="O53"/>
  <c r="N53"/>
  <c r="L53"/>
  <c r="K53"/>
  <c r="I53"/>
  <c r="H53"/>
  <c r="AP52"/>
  <c r="AM52"/>
  <c r="AL52"/>
  <c r="AJ52"/>
  <c r="AI52"/>
  <c r="AG52"/>
  <c r="AF52"/>
  <c r="AD52"/>
  <c r="AC52"/>
  <c r="AA52"/>
  <c r="Z52"/>
  <c r="X52"/>
  <c r="W52"/>
  <c r="U52"/>
  <c r="T52"/>
  <c r="R52"/>
  <c r="Q52"/>
  <c r="O52"/>
  <c r="N52"/>
  <c r="L52"/>
  <c r="K52"/>
  <c r="I52"/>
  <c r="H52"/>
  <c r="AP51"/>
  <c r="AO51"/>
  <c r="AM51"/>
  <c r="AL51"/>
  <c r="AJ51"/>
  <c r="AI51"/>
  <c r="AG51"/>
  <c r="AF51"/>
  <c r="AD51"/>
  <c r="AC51"/>
  <c r="AA51"/>
  <c r="Z51"/>
  <c r="X51"/>
  <c r="W51"/>
  <c r="U51"/>
  <c r="T51"/>
  <c r="R51"/>
  <c r="Q51"/>
  <c r="O51"/>
  <c r="N51"/>
  <c r="L51"/>
  <c r="K51"/>
  <c r="I51"/>
  <c r="H51"/>
  <c r="AP50"/>
  <c r="AO50"/>
  <c r="AM50"/>
  <c r="AL50"/>
  <c r="AJ50"/>
  <c r="AI50"/>
  <c r="AI49" s="1"/>
  <c r="AG50"/>
  <c r="AF50"/>
  <c r="AD50"/>
  <c r="AC50"/>
  <c r="AA50"/>
  <c r="Z50"/>
  <c r="X50"/>
  <c r="W50"/>
  <c r="U50"/>
  <c r="T50"/>
  <c r="R50"/>
  <c r="Q50"/>
  <c r="O50"/>
  <c r="N50"/>
  <c r="L50"/>
  <c r="K50"/>
  <c r="I50"/>
  <c r="H50"/>
  <c r="AP48"/>
  <c r="AO48"/>
  <c r="AM48"/>
  <c r="AL48"/>
  <c r="AJ48"/>
  <c r="AI48"/>
  <c r="AG48"/>
  <c r="AF48"/>
  <c r="AD48"/>
  <c r="AC48"/>
  <c r="AA48"/>
  <c r="Z48"/>
  <c r="X48"/>
  <c r="W48"/>
  <c r="U48"/>
  <c r="T48"/>
  <c r="R48"/>
  <c r="Q48"/>
  <c r="O48"/>
  <c r="N48"/>
  <c r="L48"/>
  <c r="K48"/>
  <c r="I48"/>
  <c r="H48"/>
  <c r="AP47"/>
  <c r="AO47"/>
  <c r="AM47"/>
  <c r="AL47"/>
  <c r="AJ47"/>
  <c r="AI47"/>
  <c r="AG47"/>
  <c r="AF47"/>
  <c r="AD47"/>
  <c r="AC47"/>
  <c r="AA47"/>
  <c r="Z47"/>
  <c r="X47"/>
  <c r="W47"/>
  <c r="U47"/>
  <c r="U42" s="1"/>
  <c r="T47"/>
  <c r="R47"/>
  <c r="Q47"/>
  <c r="O47"/>
  <c r="O42" s="1"/>
  <c r="N47"/>
  <c r="L47"/>
  <c r="K47"/>
  <c r="I47"/>
  <c r="H47"/>
  <c r="AQ46"/>
  <c r="AQ48" s="1"/>
  <c r="AQ47" s="1"/>
  <c r="AP46"/>
  <c r="AO46"/>
  <c r="AN46"/>
  <c r="AN48" s="1"/>
  <c r="AN47" s="1"/>
  <c r="AM46"/>
  <c r="AL46"/>
  <c r="AK46"/>
  <c r="AK48" s="1"/>
  <c r="AK47" s="1"/>
  <c r="AJ46"/>
  <c r="AI46"/>
  <c r="AH46"/>
  <c r="AH48" s="1"/>
  <c r="AH47" s="1"/>
  <c r="AG46"/>
  <c r="AF46"/>
  <c r="AE46"/>
  <c r="AE48" s="1"/>
  <c r="AD46"/>
  <c r="AC46"/>
  <c r="AB46"/>
  <c r="AB48" s="1"/>
  <c r="AB47" s="1"/>
  <c r="AA46"/>
  <c r="Z46"/>
  <c r="Y46"/>
  <c r="Y48" s="1"/>
  <c r="Y47" s="1"/>
  <c r="X46"/>
  <c r="W46"/>
  <c r="V46"/>
  <c r="V48" s="1"/>
  <c r="V47" s="1"/>
  <c r="U46"/>
  <c r="T46"/>
  <c r="S46"/>
  <c r="S48" s="1"/>
  <c r="S47" s="1"/>
  <c r="R46"/>
  <c r="Q46"/>
  <c r="P46"/>
  <c r="P48" s="1"/>
  <c r="P47" s="1"/>
  <c r="O46"/>
  <c r="N46"/>
  <c r="M46"/>
  <c r="M48" s="1"/>
  <c r="M47" s="1"/>
  <c r="L46"/>
  <c r="K46"/>
  <c r="J46"/>
  <c r="J48" s="1"/>
  <c r="J47" s="1"/>
  <c r="I46"/>
  <c r="H46"/>
  <c r="E46"/>
  <c r="AP45"/>
  <c r="AO45"/>
  <c r="AM45"/>
  <c r="AL45"/>
  <c r="AJ45"/>
  <c r="AI45"/>
  <c r="AG45"/>
  <c r="AF45"/>
  <c r="AD45"/>
  <c r="AC45"/>
  <c r="AA45"/>
  <c r="Z45"/>
  <c r="X45"/>
  <c r="W45"/>
  <c r="U45"/>
  <c r="T45"/>
  <c r="R45"/>
  <c r="Q45"/>
  <c r="O45"/>
  <c r="N45"/>
  <c r="L45"/>
  <c r="K45"/>
  <c r="I45"/>
  <c r="H45"/>
  <c r="F43"/>
  <c r="E43"/>
  <c r="AQ41"/>
  <c r="AQ51" s="1"/>
  <c r="AN41"/>
  <c r="AN51" s="1"/>
  <c r="AK41"/>
  <c r="AK51" s="1"/>
  <c r="AH41"/>
  <c r="AE41"/>
  <c r="AE51" s="1"/>
  <c r="AB41"/>
  <c r="AB51" s="1"/>
  <c r="Y41"/>
  <c r="V41"/>
  <c r="V51" s="1"/>
  <c r="S41"/>
  <c r="S51" s="1"/>
  <c r="P41"/>
  <c r="P51" s="1"/>
  <c r="M41"/>
  <c r="M51" s="1"/>
  <c r="J41"/>
  <c r="J51" s="1"/>
  <c r="AQ40"/>
  <c r="AN40"/>
  <c r="AK40"/>
  <c r="AH40"/>
  <c r="AE40"/>
  <c r="AB40"/>
  <c r="Y40"/>
  <c r="V40"/>
  <c r="S40"/>
  <c r="P40"/>
  <c r="M40"/>
  <c r="J40"/>
  <c r="F37"/>
  <c r="E37"/>
  <c r="F36"/>
  <c r="E36"/>
  <c r="F35"/>
  <c r="E35"/>
  <c r="F34"/>
  <c r="E34"/>
  <c r="AQ33"/>
  <c r="AP33"/>
  <c r="AO33"/>
  <c r="AN33"/>
  <c r="AM33"/>
  <c r="AL33"/>
  <c r="AK33"/>
  <c r="AJ33"/>
  <c r="AI33"/>
  <c r="AH33"/>
  <c r="AG33"/>
  <c r="AF33"/>
  <c r="AE33"/>
  <c r="AD33"/>
  <c r="AC33"/>
  <c r="AB33"/>
  <c r="AA33"/>
  <c r="Z33"/>
  <c r="Y33"/>
  <c r="X33"/>
  <c r="W33"/>
  <c r="V33"/>
  <c r="U33"/>
  <c r="T33"/>
  <c r="S33"/>
  <c r="R33"/>
  <c r="Q33"/>
  <c r="P33"/>
  <c r="O33"/>
  <c r="N33"/>
  <c r="M33"/>
  <c r="L33"/>
  <c r="K33"/>
  <c r="J33"/>
  <c r="I33"/>
  <c r="H33"/>
  <c r="F32"/>
  <c r="E32"/>
  <c r="F31"/>
  <c r="E31"/>
  <c r="F29"/>
  <c r="E29"/>
  <c r="AQ28"/>
  <c r="AP28"/>
  <c r="AP31" i="6" s="1"/>
  <c r="AO28" i="5"/>
  <c r="AO31" i="6" s="1"/>
  <c r="AN28" i="5"/>
  <c r="AM28"/>
  <c r="AM31" i="6" s="1"/>
  <c r="AL28" i="5"/>
  <c r="AL31" i="6" s="1"/>
  <c r="AK28" i="5"/>
  <c r="AJ28"/>
  <c r="AJ31" i="6" s="1"/>
  <c r="AI28" i="5"/>
  <c r="AI31" i="6" s="1"/>
  <c r="AH28" i="5"/>
  <c r="AG28"/>
  <c r="AG31" i="6" s="1"/>
  <c r="AF28" i="5"/>
  <c r="AF31" i="6" s="1"/>
  <c r="AE28" i="5"/>
  <c r="AD28"/>
  <c r="AD31" i="6" s="1"/>
  <c r="AC28" i="5"/>
  <c r="AC31" i="6" s="1"/>
  <c r="AB28" i="5"/>
  <c r="AA28"/>
  <c r="AA31" i="6" s="1"/>
  <c r="Z28" i="5"/>
  <c r="Z31" i="6" s="1"/>
  <c r="Y28" i="5"/>
  <c r="X28"/>
  <c r="W28"/>
  <c r="V28"/>
  <c r="U28"/>
  <c r="U31" i="6" s="1"/>
  <c r="T28" i="5"/>
  <c r="T31" i="6" s="1"/>
  <c r="S28" i="5"/>
  <c r="R28"/>
  <c r="Q28"/>
  <c r="P28"/>
  <c r="O28"/>
  <c r="N28"/>
  <c r="M28"/>
  <c r="L28"/>
  <c r="K28"/>
  <c r="J28"/>
  <c r="I28"/>
  <c r="I31" i="6" s="1"/>
  <c r="H28" i="5"/>
  <c r="G28"/>
  <c r="F27"/>
  <c r="E27"/>
  <c r="F26"/>
  <c r="E26"/>
  <c r="F25"/>
  <c r="E25"/>
  <c r="F24"/>
  <c r="E24"/>
  <c r="AQ23"/>
  <c r="AP23"/>
  <c r="AO23"/>
  <c r="AN23"/>
  <c r="AM23"/>
  <c r="AL23"/>
  <c r="AK23"/>
  <c r="AJ23"/>
  <c r="AI23"/>
  <c r="AH23"/>
  <c r="AG23"/>
  <c r="AF23"/>
  <c r="AE23"/>
  <c r="AD23"/>
  <c r="AC23"/>
  <c r="AB23"/>
  <c r="AA23"/>
  <c r="Z23"/>
  <c r="Y23"/>
  <c r="X23"/>
  <c r="W23"/>
  <c r="V23"/>
  <c r="U23"/>
  <c r="T23"/>
  <c r="S23"/>
  <c r="R23"/>
  <c r="Q23"/>
  <c r="P23"/>
  <c r="O23"/>
  <c r="N23"/>
  <c r="M23"/>
  <c r="L23"/>
  <c r="K23"/>
  <c r="J23"/>
  <c r="I23"/>
  <c r="H23"/>
  <c r="E22"/>
  <c r="F21"/>
  <c r="F18" s="1"/>
  <c r="E20"/>
  <c r="E19"/>
  <c r="AL18"/>
  <c r="AI18"/>
  <c r="AH18"/>
  <c r="AG18"/>
  <c r="AF18"/>
  <c r="AE18"/>
  <c r="AD18"/>
  <c r="AC18"/>
  <c r="AA18"/>
  <c r="Z18"/>
  <c r="X18"/>
  <c r="W18"/>
  <c r="V18"/>
  <c r="U18"/>
  <c r="T18"/>
  <c r="S18"/>
  <c r="R18"/>
  <c r="Q18"/>
  <c r="P18"/>
  <c r="O18"/>
  <c r="N18"/>
  <c r="M18"/>
  <c r="L18"/>
  <c r="K18"/>
  <c r="J18"/>
  <c r="I18"/>
  <c r="H18"/>
  <c r="F17"/>
  <c r="E17"/>
  <c r="F16"/>
  <c r="E16"/>
  <c r="F15"/>
  <c r="E15"/>
  <c r="F14"/>
  <c r="E14"/>
  <c r="AQ13"/>
  <c r="AP13"/>
  <c r="AO13"/>
  <c r="AN13"/>
  <c r="AM13"/>
  <c r="AL13"/>
  <c r="AK13"/>
  <c r="AJ13"/>
  <c r="AI13"/>
  <c r="AH13"/>
  <c r="AG13"/>
  <c r="AF13"/>
  <c r="AE13"/>
  <c r="AD13"/>
  <c r="AC13"/>
  <c r="AB13"/>
  <c r="AA13"/>
  <c r="Z13"/>
  <c r="Y13"/>
  <c r="X13"/>
  <c r="W13"/>
  <c r="V13"/>
  <c r="U13"/>
  <c r="T13"/>
  <c r="S13"/>
  <c r="R13"/>
  <c r="Q13"/>
  <c r="P13"/>
  <c r="O13"/>
  <c r="N13"/>
  <c r="M13"/>
  <c r="L13"/>
  <c r="K13"/>
  <c r="I13"/>
  <c r="H13"/>
  <c r="G13"/>
  <c r="F12"/>
  <c r="E12"/>
  <c r="F11"/>
  <c r="E11"/>
  <c r="F10"/>
  <c r="E10"/>
  <c r="F9"/>
  <c r="E9"/>
  <c r="AQ8"/>
  <c r="AP8"/>
  <c r="AN8"/>
  <c r="AM8"/>
  <c r="AL8"/>
  <c r="AK8"/>
  <c r="AJ8"/>
  <c r="AI8"/>
  <c r="Y8"/>
  <c r="X8"/>
  <c r="W8"/>
  <c r="V8"/>
  <c r="U8"/>
  <c r="T8"/>
  <c r="S8"/>
  <c r="R8"/>
  <c r="Q8"/>
  <c r="N8"/>
  <c r="M8"/>
  <c r="L8"/>
  <c r="K8"/>
  <c r="J8"/>
  <c r="I8"/>
  <c r="H8"/>
  <c r="G17" i="6" l="1"/>
  <c r="AF68"/>
  <c r="AG41" i="5"/>
  <c r="AL68" i="6"/>
  <c r="F31"/>
  <c r="K68"/>
  <c r="Q68"/>
  <c r="W68"/>
  <c r="E31"/>
  <c r="J52" i="5"/>
  <c r="M52"/>
  <c r="Z68" i="6"/>
  <c r="AI68"/>
  <c r="E70"/>
  <c r="W49" i="5"/>
  <c r="AC68" i="6"/>
  <c r="I68"/>
  <c r="J68" s="1"/>
  <c r="J63" i="5"/>
  <c r="AM68" i="6"/>
  <c r="F72"/>
  <c r="U41" i="5"/>
  <c r="AG68" i="6"/>
  <c r="L68"/>
  <c r="R68"/>
  <c r="U68"/>
  <c r="X68"/>
  <c r="AA68"/>
  <c r="AD68"/>
  <c r="AJ68"/>
  <c r="AP68"/>
  <c r="F70"/>
  <c r="N68"/>
  <c r="O68"/>
  <c r="S71"/>
  <c r="AB71"/>
  <c r="AN71"/>
  <c r="AH71"/>
  <c r="M71"/>
  <c r="T60" i="5"/>
  <c r="T69" i="6"/>
  <c r="T68" s="1"/>
  <c r="P71"/>
  <c r="V71"/>
  <c r="AE71"/>
  <c r="AK71"/>
  <c r="G14"/>
  <c r="E69"/>
  <c r="G8"/>
  <c r="F69"/>
  <c r="G26"/>
  <c r="E61" i="5"/>
  <c r="Z60"/>
  <c r="AL60"/>
  <c r="V55"/>
  <c r="Z55"/>
  <c r="AD55"/>
  <c r="AH55"/>
  <c r="AL40"/>
  <c r="AN44"/>
  <c r="N40"/>
  <c r="F13"/>
  <c r="F33"/>
  <c r="N41"/>
  <c r="N60"/>
  <c r="F47"/>
  <c r="F48"/>
  <c r="K41"/>
  <c r="Z42"/>
  <c r="T49"/>
  <c r="Z49"/>
  <c r="AF49"/>
  <c r="AL49"/>
  <c r="AP55"/>
  <c r="K42"/>
  <c r="W40"/>
  <c r="K40"/>
  <c r="W44"/>
  <c r="AI40"/>
  <c r="AO40"/>
  <c r="H60"/>
  <c r="J44"/>
  <c r="O41"/>
  <c r="AA41"/>
  <c r="AM41"/>
  <c r="F50"/>
  <c r="R41"/>
  <c r="AP41"/>
  <c r="X42"/>
  <c r="AD42"/>
  <c r="AJ42"/>
  <c r="AC42"/>
  <c r="V44"/>
  <c r="Q40"/>
  <c r="AC44"/>
  <c r="F46"/>
  <c r="O55"/>
  <c r="X55"/>
  <c r="AF55"/>
  <c r="AN55"/>
  <c r="F8"/>
  <c r="K44"/>
  <c r="I40"/>
  <c r="O40"/>
  <c r="AA40"/>
  <c r="AG40"/>
  <c r="AL44"/>
  <c r="AL41"/>
  <c r="AL55"/>
  <c r="AC40"/>
  <c r="T41"/>
  <c r="AJ41"/>
  <c r="E8"/>
  <c r="E33"/>
  <c r="AQ44"/>
  <c r="L44"/>
  <c r="X44"/>
  <c r="AJ44"/>
  <c r="F61"/>
  <c r="O60"/>
  <c r="AA60"/>
  <c r="AA67" i="6" s="1"/>
  <c r="F63" i="5"/>
  <c r="U60"/>
  <c r="U67" i="6" s="1"/>
  <c r="Q44" i="5"/>
  <c r="H41"/>
  <c r="L41"/>
  <c r="X41"/>
  <c r="F57"/>
  <c r="AL42"/>
  <c r="AB44"/>
  <c r="T40"/>
  <c r="Z40"/>
  <c r="W41"/>
  <c r="AP42"/>
  <c r="F53"/>
  <c r="K60"/>
  <c r="Q60"/>
  <c r="W60"/>
  <c r="AC60"/>
  <c r="AI60"/>
  <c r="R60"/>
  <c r="R67" i="6" s="1"/>
  <c r="AD60" i="5"/>
  <c r="AD67" i="6" s="1"/>
  <c r="AO41" i="5"/>
  <c r="F58"/>
  <c r="AM60"/>
  <c r="AM67" i="6" s="1"/>
  <c r="E23" i="5"/>
  <c r="I41"/>
  <c r="P44"/>
  <c r="Y44"/>
  <c r="F45"/>
  <c r="U44"/>
  <c r="AG44"/>
  <c r="AM44"/>
  <c r="AI41"/>
  <c r="L42"/>
  <c r="R42"/>
  <c r="F52"/>
  <c r="AA42"/>
  <c r="I55"/>
  <c r="E62"/>
  <c r="F62"/>
  <c r="X60"/>
  <c r="AF60"/>
  <c r="AJ60"/>
  <c r="AJ67" i="6" s="1"/>
  <c r="AP60" i="5"/>
  <c r="AP67" i="6" s="1"/>
  <c r="Q49" i="5"/>
  <c r="AC41"/>
  <c r="R55"/>
  <c r="E28"/>
  <c r="AH60"/>
  <c r="M44"/>
  <c r="AK44"/>
  <c r="E45"/>
  <c r="AF44"/>
  <c r="Q42"/>
  <c r="W42"/>
  <c r="AI42"/>
  <c r="AO44"/>
  <c r="E50"/>
  <c r="H42"/>
  <c r="AF42"/>
  <c r="E53"/>
  <c r="E56"/>
  <c r="T55"/>
  <c r="AB55"/>
  <c r="AJ55"/>
  <c r="E57"/>
  <c r="L55"/>
  <c r="F64"/>
  <c r="S60"/>
  <c r="M60"/>
  <c r="AO63"/>
  <c r="U55"/>
  <c r="AC55"/>
  <c r="AK55"/>
  <c r="H40"/>
  <c r="AF40"/>
  <c r="I42"/>
  <c r="J42" s="1"/>
  <c r="P60"/>
  <c r="AK60"/>
  <c r="AG42"/>
  <c r="N49"/>
  <c r="U40"/>
  <c r="Q41"/>
  <c r="AN60"/>
  <c r="I44"/>
  <c r="O44"/>
  <c r="AA44"/>
  <c r="AI44"/>
  <c r="R44"/>
  <c r="AD44"/>
  <c r="AP44"/>
  <c r="E47"/>
  <c r="N44"/>
  <c r="T44"/>
  <c r="Z44"/>
  <c r="AC49"/>
  <c r="AF41"/>
  <c r="S55"/>
  <c r="W55"/>
  <c r="AA55"/>
  <c r="AE55"/>
  <c r="AI55"/>
  <c r="AM55"/>
  <c r="AQ55"/>
  <c r="K55"/>
  <c r="F51"/>
  <c r="Q55"/>
  <c r="Y55"/>
  <c r="AG55"/>
  <c r="AO55"/>
  <c r="AG60"/>
  <c r="AG67" i="6" s="1"/>
  <c r="AM42" i="5"/>
  <c r="E51"/>
  <c r="H55"/>
  <c r="L60"/>
  <c r="E13"/>
  <c r="E21"/>
  <c r="G21" s="1"/>
  <c r="G18" s="1"/>
  <c r="F23"/>
  <c r="G26"/>
  <c r="G23" s="1"/>
  <c r="F28"/>
  <c r="AM40"/>
  <c r="N42"/>
  <c r="AE60"/>
  <c r="AQ60"/>
  <c r="S44"/>
  <c r="E48"/>
  <c r="Z41"/>
  <c r="AD41"/>
  <c r="S52"/>
  <c r="N55"/>
  <c r="E58"/>
  <c r="I60"/>
  <c r="J60" s="1"/>
  <c r="P73" i="6"/>
  <c r="F73"/>
  <c r="F40" i="5"/>
  <c r="F56" s="1"/>
  <c r="F41"/>
  <c r="V60"/>
  <c r="AB60"/>
  <c r="AO18"/>
  <c r="E18" s="1"/>
  <c r="L40"/>
  <c r="R40"/>
  <c r="X40"/>
  <c r="AD40"/>
  <c r="AJ40"/>
  <c r="AP40"/>
  <c r="T42"/>
  <c r="H44"/>
  <c r="H49"/>
  <c r="K49"/>
  <c r="AO52"/>
  <c r="AO42" s="1"/>
  <c r="AI58" i="4"/>
  <c r="AF47"/>
  <c r="E21"/>
  <c r="P41"/>
  <c r="E11"/>
  <c r="AO48"/>
  <c r="AO53" i="6" s="1"/>
  <c r="AO47" i="4"/>
  <c r="AO46"/>
  <c r="AO51" i="6" s="1"/>
  <c r="AO45" i="4"/>
  <c r="AO50" i="6" s="1"/>
  <c r="AL48" i="4"/>
  <c r="AL53" i="6" s="1"/>
  <c r="AL47" i="4"/>
  <c r="AL52" i="6" s="1"/>
  <c r="AL46" i="4"/>
  <c r="AL51" i="6" s="1"/>
  <c r="AL45" i="4"/>
  <c r="AL50" i="6" s="1"/>
  <c r="AI48" i="4"/>
  <c r="AI53" i="6" s="1"/>
  <c r="AI47" i="4"/>
  <c r="AI52" i="6" s="1"/>
  <c r="AI46" i="4"/>
  <c r="AI51" i="6" s="1"/>
  <c r="AI45" i="4"/>
  <c r="AI50" i="6" s="1"/>
  <c r="AF48" i="4"/>
  <c r="AF53" i="6" s="1"/>
  <c r="AF46" i="4"/>
  <c r="AF51" i="6" s="1"/>
  <c r="AF45" i="4"/>
  <c r="AF50" i="6" s="1"/>
  <c r="AC48" i="4"/>
  <c r="AC53" i="6" s="1"/>
  <c r="AC47" i="4"/>
  <c r="AC52" i="6" s="1"/>
  <c r="AC46" i="4"/>
  <c r="AC51" i="6" s="1"/>
  <c r="AC45" i="4"/>
  <c r="AC50" i="6" s="1"/>
  <c r="Z48" i="4"/>
  <c r="Z53" i="6" s="1"/>
  <c r="Z47" i="4"/>
  <c r="Z52" i="6" s="1"/>
  <c r="Z46" i="4"/>
  <c r="Z51" i="6" s="1"/>
  <c r="Z45" i="4"/>
  <c r="Z50" i="6" s="1"/>
  <c r="W48" i="4"/>
  <c r="W53" i="6" s="1"/>
  <c r="W47" i="4"/>
  <c r="W52" i="6" s="1"/>
  <c r="W46" i="4"/>
  <c r="W51" i="6" s="1"/>
  <c r="W45" i="4"/>
  <c r="W50" i="6" s="1"/>
  <c r="T48" i="4"/>
  <c r="T53" i="6" s="1"/>
  <c r="T47" i="4"/>
  <c r="T52" i="6" s="1"/>
  <c r="T46" i="4"/>
  <c r="T51" i="6" s="1"/>
  <c r="T45" i="4"/>
  <c r="T50" i="6" s="1"/>
  <c r="Q48" i="4"/>
  <c r="Q53" i="6" s="1"/>
  <c r="Q47" i="4"/>
  <c r="Q52" i="6" s="1"/>
  <c r="Q46" i="4"/>
  <c r="Q51" i="6" s="1"/>
  <c r="Q45" i="4"/>
  <c r="Q50" i="6" s="1"/>
  <c r="N48" i="4"/>
  <c r="N53" i="6" s="1"/>
  <c r="N47" i="4"/>
  <c r="N52" i="6" s="1"/>
  <c r="N46" i="4"/>
  <c r="N51" i="6" s="1"/>
  <c r="N45" i="4"/>
  <c r="N50" i="6" s="1"/>
  <c r="K48" i="4"/>
  <c r="K53" i="6" s="1"/>
  <c r="K47" i="4"/>
  <c r="K52" i="6" s="1"/>
  <c r="K46" s="1"/>
  <c r="K46" i="4"/>
  <c r="K51" i="6" s="1"/>
  <c r="K45" i="4"/>
  <c r="K50" i="6" s="1"/>
  <c r="H46" i="4"/>
  <c r="H51" i="6" s="1"/>
  <c r="H47" i="4"/>
  <c r="H52" i="6" s="1"/>
  <c r="H48" i="4"/>
  <c r="H53" i="6" s="1"/>
  <c r="H45" i="4"/>
  <c r="H50" i="6" s="1"/>
  <c r="AP48" i="4"/>
  <c r="AP53" i="6" s="1"/>
  <c r="AP47" i="4"/>
  <c r="AP46"/>
  <c r="AP51" i="6" s="1"/>
  <c r="AP45" i="4"/>
  <c r="AP50" i="6" s="1"/>
  <c r="AM48" i="4"/>
  <c r="AM53" i="6" s="1"/>
  <c r="AM47" i="4"/>
  <c r="AM52" i="6" s="1"/>
  <c r="AM46" i="4"/>
  <c r="AM51" i="6" s="1"/>
  <c r="AM45" i="4"/>
  <c r="AM50" i="6" s="1"/>
  <c r="AJ48" i="4"/>
  <c r="AJ53" i="6" s="1"/>
  <c r="AJ47" i="4"/>
  <c r="AJ52" i="6" s="1"/>
  <c r="AJ46" i="4"/>
  <c r="AJ51" i="6" s="1"/>
  <c r="AJ45" i="4"/>
  <c r="AJ50" i="6" s="1"/>
  <c r="AG48" i="4"/>
  <c r="AG53" i="6" s="1"/>
  <c r="AG47" i="4"/>
  <c r="AG46"/>
  <c r="AG51" i="6" s="1"/>
  <c r="AG45" i="4"/>
  <c r="AG50" i="6" s="1"/>
  <c r="AD48" i="4"/>
  <c r="AD53" i="6" s="1"/>
  <c r="AD47" i="4"/>
  <c r="AD52" i="6" s="1"/>
  <c r="AD46" i="4"/>
  <c r="AD51" i="6" s="1"/>
  <c r="AD45" i="4"/>
  <c r="AD50" i="6" s="1"/>
  <c r="AA48" i="4"/>
  <c r="AA53" i="6" s="1"/>
  <c r="AA47" i="4"/>
  <c r="AA52" i="6" s="1"/>
  <c r="AA46" i="4"/>
  <c r="AA51" i="6" s="1"/>
  <c r="AA45" i="4"/>
  <c r="AA50" i="6" s="1"/>
  <c r="X48" i="4"/>
  <c r="X53" i="6" s="1"/>
  <c r="X47" i="4"/>
  <c r="X52" i="6" s="1"/>
  <c r="X46" i="4"/>
  <c r="X51" i="6" s="1"/>
  <c r="X45" i="4"/>
  <c r="X50" i="6" s="1"/>
  <c r="U48" i="4"/>
  <c r="U53" i="6" s="1"/>
  <c r="U47" i="4"/>
  <c r="U52" i="6" s="1"/>
  <c r="U46" i="4"/>
  <c r="U51" i="6" s="1"/>
  <c r="U45" i="4"/>
  <c r="U50" i="6" s="1"/>
  <c r="R48" i="4"/>
  <c r="R53" i="6" s="1"/>
  <c r="R47" i="4"/>
  <c r="R52" i="6" s="1"/>
  <c r="R46" i="4"/>
  <c r="R51" i="6" s="1"/>
  <c r="R45" i="4"/>
  <c r="R50" i="6" s="1"/>
  <c r="O48" i="4"/>
  <c r="O53" i="6" s="1"/>
  <c r="O47" i="4"/>
  <c r="O52" i="6" s="1"/>
  <c r="O46" i="4"/>
  <c r="O51" i="6" s="1"/>
  <c r="O45" i="4"/>
  <c r="O50" i="6" s="1"/>
  <c r="L48" i="4"/>
  <c r="L53" i="6" s="1"/>
  <c r="L47" i="4"/>
  <c r="L52" i="6" s="1"/>
  <c r="L46" i="4"/>
  <c r="L51" i="6" s="1"/>
  <c r="L45" i="4"/>
  <c r="L50" i="6" s="1"/>
  <c r="I48" i="4"/>
  <c r="I53" i="6" s="1"/>
  <c r="I45" i="4"/>
  <c r="I50" i="6" s="1"/>
  <c r="I46" i="4"/>
  <c r="I51" i="6" s="1"/>
  <c r="I47" i="4"/>
  <c r="I52" i="6" s="1"/>
  <c r="F43" i="4"/>
  <c r="E43"/>
  <c r="N52"/>
  <c r="AI52"/>
  <c r="AB18"/>
  <c r="V18"/>
  <c r="AB23"/>
  <c r="AH57"/>
  <c r="AE57"/>
  <c r="E9"/>
  <c r="E10"/>
  <c r="N57"/>
  <c r="N64" i="6" s="1"/>
  <c r="N56" i="4"/>
  <c r="N63" i="6" s="1"/>
  <c r="K59" i="4"/>
  <c r="K66" i="6" s="1"/>
  <c r="K58" i="4"/>
  <c r="K57"/>
  <c r="K64" i="6" s="1"/>
  <c r="K56" i="4"/>
  <c r="K63" i="6" s="1"/>
  <c r="H59" i="4"/>
  <c r="H66" i="6" s="1"/>
  <c r="H58" i="4"/>
  <c r="H65" i="6" s="1"/>
  <c r="H57" i="4"/>
  <c r="H64" i="6" s="1"/>
  <c r="W8" i="4"/>
  <c r="AP53"/>
  <c r="AP59" i="6" s="1"/>
  <c r="AP52" i="4"/>
  <c r="AP51"/>
  <c r="AP50"/>
  <c r="AP56" i="6" s="1"/>
  <c r="AM53" i="4"/>
  <c r="AM59" i="6" s="1"/>
  <c r="AM52" i="4"/>
  <c r="AM51"/>
  <c r="AM50"/>
  <c r="AM56" i="6" s="1"/>
  <c r="AJ53" i="4"/>
  <c r="AJ59" i="6" s="1"/>
  <c r="AJ52" i="4"/>
  <c r="AJ51"/>
  <c r="AJ50"/>
  <c r="AJ56" i="6" s="1"/>
  <c r="AG53" i="4"/>
  <c r="AG59" i="6" s="1"/>
  <c r="AG52" i="4"/>
  <c r="AG51"/>
  <c r="AG57" i="6" s="1"/>
  <c r="AG50" i="4"/>
  <c r="AG56" i="6" s="1"/>
  <c r="AD53" i="4"/>
  <c r="AD59" i="6" s="1"/>
  <c r="AD52" i="4"/>
  <c r="AD51"/>
  <c r="AD57" i="6" s="1"/>
  <c r="AD50" i="4"/>
  <c r="AD56" i="6" s="1"/>
  <c r="AA53" i="4"/>
  <c r="AA59" i="6" s="1"/>
  <c r="AA52" i="4"/>
  <c r="AA51"/>
  <c r="AA57" i="6" s="1"/>
  <c r="AA50" i="4"/>
  <c r="AA56" i="6" s="1"/>
  <c r="X53" i="4"/>
  <c r="X59" i="6" s="1"/>
  <c r="X52" i="4"/>
  <c r="X51"/>
  <c r="X57" i="6" s="1"/>
  <c r="X50" i="4"/>
  <c r="X56" i="6" s="1"/>
  <c r="U53" i="4"/>
  <c r="U59" i="6" s="1"/>
  <c r="U52" i="4"/>
  <c r="U51"/>
  <c r="U57" i="6" s="1"/>
  <c r="U50" i="4"/>
  <c r="U56" i="6" s="1"/>
  <c r="R53" i="4"/>
  <c r="R59" i="6" s="1"/>
  <c r="R52" i="4"/>
  <c r="R51"/>
  <c r="R57" i="6" s="1"/>
  <c r="R50" i="4"/>
  <c r="R56" i="6" s="1"/>
  <c r="O53" i="4"/>
  <c r="O59" i="6" s="1"/>
  <c r="O52" i="4"/>
  <c r="O51"/>
  <c r="O57" i="6" s="1"/>
  <c r="O50" i="4"/>
  <c r="O56" i="6" s="1"/>
  <c r="L53" i="4"/>
  <c r="L59" i="6" s="1"/>
  <c r="L52" i="4"/>
  <c r="L51"/>
  <c r="L57" i="6" s="1"/>
  <c r="L50" i="4"/>
  <c r="L56" i="6" s="1"/>
  <c r="I53" i="4"/>
  <c r="I59" i="6" s="1"/>
  <c r="I52" i="4"/>
  <c r="F58" i="6" s="1"/>
  <c r="I51" i="4"/>
  <c r="I50"/>
  <c r="I56" i="6" s="1"/>
  <c r="AO53" i="4"/>
  <c r="AO59" i="6" s="1"/>
  <c r="AO52" i="4"/>
  <c r="AO51"/>
  <c r="AO50"/>
  <c r="AO56" i="6" s="1"/>
  <c r="AL53" i="4"/>
  <c r="AL59" i="6" s="1"/>
  <c r="AL52" i="4"/>
  <c r="AL51"/>
  <c r="AL50"/>
  <c r="AL56" i="6" s="1"/>
  <c r="AI53" i="4"/>
  <c r="AI59" i="6" s="1"/>
  <c r="AI51" i="4"/>
  <c r="AI50"/>
  <c r="AI56" i="6" s="1"/>
  <c r="AF53" i="4"/>
  <c r="AF59" i="6" s="1"/>
  <c r="AF51" i="4"/>
  <c r="AF57" i="6" s="1"/>
  <c r="AF50" i="4"/>
  <c r="AF56" i="6" s="1"/>
  <c r="AC53" i="4"/>
  <c r="AC59" i="6" s="1"/>
  <c r="AC52" i="4"/>
  <c r="AC51"/>
  <c r="AC57" i="6" s="1"/>
  <c r="AC50" i="4"/>
  <c r="AC56" i="6" s="1"/>
  <c r="Z53" i="4"/>
  <c r="Z59" i="6" s="1"/>
  <c r="Z52" i="4"/>
  <c r="Z51"/>
  <c r="Z57" i="6" s="1"/>
  <c r="Z50" i="4"/>
  <c r="Z56" i="6" s="1"/>
  <c r="W53" i="4"/>
  <c r="W59" i="6" s="1"/>
  <c r="W51" i="4"/>
  <c r="W57" i="6" s="1"/>
  <c r="W50" i="4"/>
  <c r="W56" i="6" s="1"/>
  <c r="T53" i="4"/>
  <c r="T59" i="6" s="1"/>
  <c r="T52" i="4"/>
  <c r="T51"/>
  <c r="T57" i="6" s="1"/>
  <c r="T50" i="4"/>
  <c r="T56" i="6" s="1"/>
  <c r="Q53" i="4"/>
  <c r="Q59" i="6" s="1"/>
  <c r="Q51" i="4"/>
  <c r="Q57" i="6" s="1"/>
  <c r="Q50" i="4"/>
  <c r="Q56" i="6" s="1"/>
  <c r="N53" i="4"/>
  <c r="N59" i="6" s="1"/>
  <c r="N51" i="4"/>
  <c r="N57" i="6" s="1"/>
  <c r="N50" i="4"/>
  <c r="N56" i="6" s="1"/>
  <c r="K53" i="4"/>
  <c r="K59" i="6" s="1"/>
  <c r="K52" i="4"/>
  <c r="K51"/>
  <c r="K57" i="6" s="1"/>
  <c r="K50" i="4"/>
  <c r="K56" i="6" s="1"/>
  <c r="H53" i="4"/>
  <c r="H59" i="6" s="1"/>
  <c r="H52" i="4"/>
  <c r="H51"/>
  <c r="H57" i="6" s="1"/>
  <c r="H50" i="4"/>
  <c r="H56" i="6" s="1"/>
  <c r="F35" i="4"/>
  <c r="F36"/>
  <c r="F37"/>
  <c r="F38"/>
  <c r="AK34"/>
  <c r="AH34"/>
  <c r="AE34"/>
  <c r="Y34"/>
  <c r="V34"/>
  <c r="M34"/>
  <c r="J34"/>
  <c r="S34"/>
  <c r="AQ34"/>
  <c r="AN34"/>
  <c r="AB34"/>
  <c r="P34"/>
  <c r="AP34"/>
  <c r="AP37" i="6" s="1"/>
  <c r="AM34" i="4"/>
  <c r="AM37" i="6" s="1"/>
  <c r="AJ34" i="4"/>
  <c r="AJ37" i="6" s="1"/>
  <c r="AG34" i="4"/>
  <c r="AG37" i="6" s="1"/>
  <c r="AD34" i="4"/>
  <c r="AD37" i="6" s="1"/>
  <c r="AA34" i="4"/>
  <c r="AA37" i="6" s="1"/>
  <c r="X34" i="4"/>
  <c r="X37" i="6" s="1"/>
  <c r="U34" i="4"/>
  <c r="U37" i="6" s="1"/>
  <c r="R34" i="4"/>
  <c r="R37" i="6" s="1"/>
  <c r="O34" i="4"/>
  <c r="O37" i="6" s="1"/>
  <c r="L34" i="4"/>
  <c r="L37" i="6" s="1"/>
  <c r="I34" i="4"/>
  <c r="I37" i="6" s="1"/>
  <c r="AO34" i="4"/>
  <c r="AL34"/>
  <c r="AL37" i="6" s="1"/>
  <c r="AI34" i="4"/>
  <c r="AI37" i="6" s="1"/>
  <c r="AF34" i="4"/>
  <c r="AC34"/>
  <c r="AC37" i="6" s="1"/>
  <c r="Z34" i="4"/>
  <c r="Z37" i="6" s="1"/>
  <c r="W34" i="4"/>
  <c r="W37" i="6" s="1"/>
  <c r="H34" i="4"/>
  <c r="H37" i="6" s="1"/>
  <c r="K34" i="4"/>
  <c r="K37" i="6" s="1"/>
  <c r="N34" i="4"/>
  <c r="N37" i="6" s="1"/>
  <c r="T34" i="4"/>
  <c r="T37" i="6" s="1"/>
  <c r="Q34" i="4"/>
  <c r="Q37" i="6" s="1"/>
  <c r="E35" i="4"/>
  <c r="E36"/>
  <c r="E37"/>
  <c r="G34"/>
  <c r="E38"/>
  <c r="F21"/>
  <c r="F18" s="1"/>
  <c r="J18"/>
  <c r="E22"/>
  <c r="E19"/>
  <c r="I59"/>
  <c r="I66" i="6" s="1"/>
  <c r="J59" i="4"/>
  <c r="L59"/>
  <c r="L66" i="6" s="1"/>
  <c r="M59" i="4"/>
  <c r="Q59"/>
  <c r="Q66" i="6" s="1"/>
  <c r="R59" i="4"/>
  <c r="R66" i="6" s="1"/>
  <c r="S59" i="4"/>
  <c r="T59"/>
  <c r="T66" i="6" s="1"/>
  <c r="U59" i="4"/>
  <c r="U66" i="6" s="1"/>
  <c r="V59" i="4"/>
  <c r="W59"/>
  <c r="W66" i="6" s="1"/>
  <c r="X59" i="4"/>
  <c r="X66" i="6" s="1"/>
  <c r="Y59" i="4"/>
  <c r="Z59"/>
  <c r="Z66" i="6" s="1"/>
  <c r="AA59" i="4"/>
  <c r="AA66" i="6" s="1"/>
  <c r="AB59" i="4"/>
  <c r="AC59"/>
  <c r="AC66" i="6" s="1"/>
  <c r="AD59" i="4"/>
  <c r="AD66" i="6" s="1"/>
  <c r="AE59" i="4"/>
  <c r="AF59"/>
  <c r="AF66" i="6" s="1"/>
  <c r="AG59" i="4"/>
  <c r="AG66" i="6" s="1"/>
  <c r="AH59" i="4"/>
  <c r="AI59"/>
  <c r="AI66" i="6" s="1"/>
  <c r="AJ59" i="4"/>
  <c r="AJ66" i="6" s="1"/>
  <c r="AK59" i="4"/>
  <c r="AL59"/>
  <c r="AL66" i="6" s="1"/>
  <c r="AM59" i="4"/>
  <c r="AM66" i="6" s="1"/>
  <c r="AN59" i="4"/>
  <c r="AO59"/>
  <c r="AO66" i="6" s="1"/>
  <c r="AP59" i="4"/>
  <c r="AP66" i="6" s="1"/>
  <c r="AQ59" i="4"/>
  <c r="I58"/>
  <c r="L58"/>
  <c r="O58"/>
  <c r="Q58"/>
  <c r="R58"/>
  <c r="T58"/>
  <c r="U58"/>
  <c r="X58"/>
  <c r="Z58"/>
  <c r="AA58"/>
  <c r="AC58"/>
  <c r="AD58"/>
  <c r="AF58"/>
  <c r="AG58"/>
  <c r="AJ58"/>
  <c r="AK65" i="6" s="1"/>
  <c r="AL58" i="4"/>
  <c r="AM58"/>
  <c r="AO58"/>
  <c r="AP58"/>
  <c r="AQ58"/>
  <c r="I57"/>
  <c r="I64" i="6" s="1"/>
  <c r="J57" i="4"/>
  <c r="L57"/>
  <c r="L64" i="6" s="1"/>
  <c r="M57" i="4"/>
  <c r="O57"/>
  <c r="O64" i="6" s="1"/>
  <c r="Q57" i="4"/>
  <c r="Q64" i="6" s="1"/>
  <c r="R57" i="4"/>
  <c r="R64" i="6" s="1"/>
  <c r="S57" i="4"/>
  <c r="T57"/>
  <c r="T64" i="6" s="1"/>
  <c r="U57" i="4"/>
  <c r="U64" i="6" s="1"/>
  <c r="V57" i="4"/>
  <c r="W57"/>
  <c r="W64" i="6" s="1"/>
  <c r="X57" i="4"/>
  <c r="X64" i="6" s="1"/>
  <c r="Y57" i="4"/>
  <c r="Z57"/>
  <c r="Z64" i="6" s="1"/>
  <c r="AA57" i="4"/>
  <c r="AA64" i="6" s="1"/>
  <c r="AC57" i="4"/>
  <c r="AC64" i="6" s="1"/>
  <c r="AD57" i="4"/>
  <c r="AD64" i="6" s="1"/>
  <c r="AF57" i="4"/>
  <c r="AF64" i="6" s="1"/>
  <c r="AG57" i="4"/>
  <c r="AG64" i="6" s="1"/>
  <c r="AI57" i="4"/>
  <c r="AJ57"/>
  <c r="AK57"/>
  <c r="AL57"/>
  <c r="AM57"/>
  <c r="AN57"/>
  <c r="AO57"/>
  <c r="AP57"/>
  <c r="AQ57"/>
  <c r="I56"/>
  <c r="I63" i="6" s="1"/>
  <c r="J56" i="4"/>
  <c r="L56"/>
  <c r="L63" i="6" s="1"/>
  <c r="M56" i="4"/>
  <c r="O56"/>
  <c r="O63" i="6" s="1"/>
  <c r="P56" i="4"/>
  <c r="Q56"/>
  <c r="Q63" i="6" s="1"/>
  <c r="R56" i="4"/>
  <c r="R63" i="6" s="1"/>
  <c r="S56" i="4"/>
  <c r="T56"/>
  <c r="T63" i="6" s="1"/>
  <c r="U56" i="4"/>
  <c r="U63" i="6" s="1"/>
  <c r="V56" i="4"/>
  <c r="W56"/>
  <c r="W63" i="6" s="1"/>
  <c r="X56" i="4"/>
  <c r="X63" i="6" s="1"/>
  <c r="Y56" i="4"/>
  <c r="Z56"/>
  <c r="Z63" i="6" s="1"/>
  <c r="AA56" i="4"/>
  <c r="AA63" i="6" s="1"/>
  <c r="AB56" i="4"/>
  <c r="AC56"/>
  <c r="AC63" i="6" s="1"/>
  <c r="AD56" i="4"/>
  <c r="AD63" i="6" s="1"/>
  <c r="AE56" i="4"/>
  <c r="AF56"/>
  <c r="AF63" i="6" s="1"/>
  <c r="AG56" i="4"/>
  <c r="AG63" i="6" s="1"/>
  <c r="AH56" i="4"/>
  <c r="AI56"/>
  <c r="AI63" i="6" s="1"/>
  <c r="AI62" s="1"/>
  <c r="AJ56" i="4"/>
  <c r="AJ63" i="6" s="1"/>
  <c r="AK56" i="4"/>
  <c r="AL56"/>
  <c r="AL63" i="6" s="1"/>
  <c r="AM56" i="4"/>
  <c r="AM63" i="6" s="1"/>
  <c r="AN56" i="4"/>
  <c r="AO56"/>
  <c r="AO63" i="6" s="1"/>
  <c r="AP56" i="4"/>
  <c r="AP63" i="6" s="1"/>
  <c r="AQ56" i="4"/>
  <c r="H56"/>
  <c r="H63" i="6" s="1"/>
  <c r="J41" i="4"/>
  <c r="J51" s="1"/>
  <c r="M41"/>
  <c r="M51" s="1"/>
  <c r="S41"/>
  <c r="S51" s="1"/>
  <c r="V41"/>
  <c r="V51" s="1"/>
  <c r="Y41"/>
  <c r="AH41"/>
  <c r="AK41"/>
  <c r="AK51" s="1"/>
  <c r="AN41"/>
  <c r="AN51" s="1"/>
  <c r="AQ41"/>
  <c r="AQ51" s="1"/>
  <c r="J40"/>
  <c r="M40"/>
  <c r="P40"/>
  <c r="S40"/>
  <c r="V40"/>
  <c r="Y40"/>
  <c r="AB40"/>
  <c r="AE40"/>
  <c r="AH40"/>
  <c r="AK40"/>
  <c r="AN40"/>
  <c r="AQ40"/>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H8"/>
  <c r="I8"/>
  <c r="J8"/>
  <c r="K8"/>
  <c r="L8"/>
  <c r="M8"/>
  <c r="N8"/>
  <c r="O8"/>
  <c r="Q8"/>
  <c r="R8"/>
  <c r="S8"/>
  <c r="T8"/>
  <c r="U8"/>
  <c r="V8"/>
  <c r="X8"/>
  <c r="Y8"/>
  <c r="Z8"/>
  <c r="AA8"/>
  <c r="AC8"/>
  <c r="AD8"/>
  <c r="AF8"/>
  <c r="AG8"/>
  <c r="AI8"/>
  <c r="AJ8"/>
  <c r="AK8"/>
  <c r="AL8"/>
  <c r="AM8"/>
  <c r="AN8"/>
  <c r="AO8"/>
  <c r="AP8"/>
  <c r="AQ8"/>
  <c r="I13"/>
  <c r="J13" s="1"/>
  <c r="L13"/>
  <c r="M13" s="1"/>
  <c r="R13"/>
  <c r="R13" i="6" s="1"/>
  <c r="T13" i="4"/>
  <c r="U13"/>
  <c r="U13" i="6" s="1"/>
  <c r="X13" i="4"/>
  <c r="X13" i="6" s="1"/>
  <c r="Z13" i="4"/>
  <c r="AA13"/>
  <c r="AA13" i="6" s="1"/>
  <c r="AC13" i="4"/>
  <c r="AD13"/>
  <c r="AD13" i="6" s="1"/>
  <c r="AG13" i="4"/>
  <c r="AG13" i="6" s="1"/>
  <c r="AJ13" i="4"/>
  <c r="AJ13" i="6" s="1"/>
  <c r="AL13" i="4"/>
  <c r="AM13"/>
  <c r="AM13" i="6" s="1"/>
  <c r="AO13" i="4"/>
  <c r="AP13"/>
  <c r="AP13" i="6" s="1"/>
  <c r="AQ13" i="4"/>
  <c r="H23"/>
  <c r="H25" i="6" s="1"/>
  <c r="I23" i="4"/>
  <c r="I25" i="6" s="1"/>
  <c r="J23" i="4"/>
  <c r="K23"/>
  <c r="K25" i="6" s="1"/>
  <c r="L23" i="4"/>
  <c r="M23"/>
  <c r="N23"/>
  <c r="N25" i="6" s="1"/>
  <c r="O23" i="4"/>
  <c r="O25" i="6" s="1"/>
  <c r="Q23" i="4"/>
  <c r="Q25" i="6" s="1"/>
  <c r="R23" i="4"/>
  <c r="R25" i="6" s="1"/>
  <c r="S23" i="4"/>
  <c r="T23"/>
  <c r="T25" i="6" s="1"/>
  <c r="U23" i="4"/>
  <c r="U25" i="6" s="1"/>
  <c r="W23" i="4"/>
  <c r="X23"/>
  <c r="X25" i="6" s="1"/>
  <c r="Z23" i="4"/>
  <c r="Z25" i="6" s="1"/>
  <c r="AA23" i="4"/>
  <c r="AA25" i="6" s="1"/>
  <c r="AC23" i="4"/>
  <c r="AC25" i="6" s="1"/>
  <c r="AD23" i="4"/>
  <c r="AD25" i="6" s="1"/>
  <c r="AF23" i="4"/>
  <c r="AG23"/>
  <c r="AG25" i="6" s="1"/>
  <c r="AI23" i="4"/>
  <c r="AI25" i="6" s="1"/>
  <c r="AJ23" i="4"/>
  <c r="AJ25" i="6" s="1"/>
  <c r="AK23" i="4"/>
  <c r="AL23"/>
  <c r="AL25" i="6" s="1"/>
  <c r="AM23" i="4"/>
  <c r="AM25" i="6" s="1"/>
  <c r="AN23" i="4"/>
  <c r="AO23"/>
  <c r="AP23"/>
  <c r="AP25" i="6" s="1"/>
  <c r="AQ23" i="4"/>
  <c r="H18"/>
  <c r="I18"/>
  <c r="K18"/>
  <c r="L18"/>
  <c r="M18"/>
  <c r="N18"/>
  <c r="O18"/>
  <c r="P18"/>
  <c r="Q18"/>
  <c r="R18"/>
  <c r="R19" i="6" s="1"/>
  <c r="T18" i="4"/>
  <c r="U18"/>
  <c r="U19" i="6" s="1"/>
  <c r="W18" i="4"/>
  <c r="X18"/>
  <c r="X19" i="6" s="1"/>
  <c r="Z18" i="4"/>
  <c r="AA18"/>
  <c r="AA19" i="6" s="1"/>
  <c r="AC18" i="4"/>
  <c r="AD18"/>
  <c r="AD19" i="6" s="1"/>
  <c r="AG18" i="4"/>
  <c r="AG19" i="6" s="1"/>
  <c r="AI18" i="4"/>
  <c r="AJ18"/>
  <c r="AJ19" i="6" s="1"/>
  <c r="AK18" i="4"/>
  <c r="AL18"/>
  <c r="AM18"/>
  <c r="AM19" i="6" s="1"/>
  <c r="AN18" i="4"/>
  <c r="AO18"/>
  <c r="AP18"/>
  <c r="AP19" i="6" s="1"/>
  <c r="AQ18" i="4"/>
  <c r="E20"/>
  <c r="E17"/>
  <c r="E26"/>
  <c r="F33"/>
  <c r="E33"/>
  <c r="F30"/>
  <c r="E30"/>
  <c r="F27"/>
  <c r="E27"/>
  <c r="F25"/>
  <c r="E25"/>
  <c r="F24"/>
  <c r="E24"/>
  <c r="F17"/>
  <c r="F14"/>
  <c r="E14"/>
  <c r="F12"/>
  <c r="E12"/>
  <c r="F9"/>
  <c r="J46"/>
  <c r="J44" s="1"/>
  <c r="M46"/>
  <c r="M48" s="1"/>
  <c r="M47" s="1"/>
  <c r="P46"/>
  <c r="P44" s="1"/>
  <c r="S46"/>
  <c r="S44" s="1"/>
  <c r="V46"/>
  <c r="V44" s="1"/>
  <c r="Y46"/>
  <c r="Y48" s="1"/>
  <c r="Y47" s="1"/>
  <c r="AB46"/>
  <c r="AB44" s="1"/>
  <c r="AE46"/>
  <c r="AE48" s="1"/>
  <c r="AH46"/>
  <c r="AH48" s="1"/>
  <c r="AH47" s="1"/>
  <c r="AK46"/>
  <c r="AK44" s="1"/>
  <c r="AN46"/>
  <c r="AN48" s="1"/>
  <c r="AN47" s="1"/>
  <c r="AQ46"/>
  <c r="AQ48" s="1"/>
  <c r="AQ47" s="1"/>
  <c r="AE23"/>
  <c r="V23"/>
  <c r="AH26"/>
  <c r="AH23" s="1"/>
  <c r="AN13"/>
  <c r="AK58"/>
  <c r="S58"/>
  <c r="E32"/>
  <c r="F15"/>
  <c r="E15"/>
  <c r="F32"/>
  <c r="F26"/>
  <c r="F16"/>
  <c r="F11"/>
  <c r="F10"/>
  <c r="AB13"/>
  <c r="AN58"/>
  <c r="AE8"/>
  <c r="AE18"/>
  <c r="S18"/>
  <c r="AB57"/>
  <c r="N58"/>
  <c r="N65" i="6" s="1"/>
  <c r="AK13" i="4"/>
  <c r="AI13"/>
  <c r="W52"/>
  <c r="Y58"/>
  <c r="AF13"/>
  <c r="AB8"/>
  <c r="AB41"/>
  <c r="AB51" s="1"/>
  <c r="AH13"/>
  <c r="AH18"/>
  <c r="G18"/>
  <c r="AB58"/>
  <c r="AE41"/>
  <c r="AE51" s="1"/>
  <c r="AE58"/>
  <c r="AE13"/>
  <c r="Y13"/>
  <c r="S13"/>
  <c r="Y18"/>
  <c r="AF52"/>
  <c r="AF18"/>
  <c r="Q52"/>
  <c r="Q13"/>
  <c r="W13"/>
  <c r="W58"/>
  <c r="G31" i="6" l="1"/>
  <c r="E57"/>
  <c r="E65"/>
  <c r="M68"/>
  <c r="AK68"/>
  <c r="AH68"/>
  <c r="R62"/>
  <c r="AN68"/>
  <c r="Y68"/>
  <c r="AA62"/>
  <c r="U39" i="5"/>
  <c r="U49" s="1"/>
  <c r="AF62" i="6"/>
  <c r="Z62"/>
  <c r="AB68"/>
  <c r="O46"/>
  <c r="F71"/>
  <c r="E37"/>
  <c r="H46"/>
  <c r="F67"/>
  <c r="G67" s="1"/>
  <c r="F13"/>
  <c r="F65"/>
  <c r="AE68"/>
  <c r="V68"/>
  <c r="S68"/>
  <c r="AG62"/>
  <c r="F59"/>
  <c r="I46"/>
  <c r="L46"/>
  <c r="M46" s="1"/>
  <c r="P58"/>
  <c r="G38"/>
  <c r="E13" i="4"/>
  <c r="F56" i="6"/>
  <c r="M58"/>
  <c r="F53"/>
  <c r="M42" i="5"/>
  <c r="J71" i="6"/>
  <c r="Q62"/>
  <c r="S62" s="1"/>
  <c r="F37"/>
  <c r="N46"/>
  <c r="AP62"/>
  <c r="AL62"/>
  <c r="AJ62"/>
  <c r="AD62"/>
  <c r="X62"/>
  <c r="T62"/>
  <c r="E59"/>
  <c r="Z55"/>
  <c r="AC55"/>
  <c r="AL55"/>
  <c r="K62"/>
  <c r="E53"/>
  <c r="P68"/>
  <c r="F68"/>
  <c r="AO62"/>
  <c r="AM62"/>
  <c r="AC62"/>
  <c r="U62"/>
  <c r="L62"/>
  <c r="AE65"/>
  <c r="AB65"/>
  <c r="M65"/>
  <c r="AH65"/>
  <c r="O62"/>
  <c r="K55"/>
  <c r="N55"/>
  <c r="G16" i="4"/>
  <c r="I62" i="6"/>
  <c r="T55"/>
  <c r="E63"/>
  <c r="H62"/>
  <c r="AQ65"/>
  <c r="AN65"/>
  <c r="V65"/>
  <c r="S65"/>
  <c r="P65"/>
  <c r="J65"/>
  <c r="Q55"/>
  <c r="AF55"/>
  <c r="F52" i="4"/>
  <c r="AH58" i="6"/>
  <c r="N62"/>
  <c r="F51"/>
  <c r="L45"/>
  <c r="O45"/>
  <c r="R45"/>
  <c r="U45"/>
  <c r="X45"/>
  <c r="AA45"/>
  <c r="AD45"/>
  <c r="AG45"/>
  <c r="H45"/>
  <c r="E51"/>
  <c r="K45"/>
  <c r="N45"/>
  <c r="Q45"/>
  <c r="T45"/>
  <c r="W45"/>
  <c r="Z45"/>
  <c r="AC45"/>
  <c r="AF45"/>
  <c r="AI49"/>
  <c r="AI44"/>
  <c r="AL49"/>
  <c r="AL44"/>
  <c r="AO44"/>
  <c r="AO43" s="1"/>
  <c r="AO60" i="5"/>
  <c r="AQ71" i="6"/>
  <c r="W62"/>
  <c r="Y65"/>
  <c r="E56"/>
  <c r="E55" s="1"/>
  <c r="H55"/>
  <c r="W55"/>
  <c r="F51" i="4"/>
  <c r="I57" i="6"/>
  <c r="F57" s="1"/>
  <c r="E64"/>
  <c r="G64" s="1"/>
  <c r="F52"/>
  <c r="I49"/>
  <c r="F50"/>
  <c r="I44"/>
  <c r="L49"/>
  <c r="L44"/>
  <c r="O44"/>
  <c r="O49"/>
  <c r="R44"/>
  <c r="R49"/>
  <c r="U44"/>
  <c r="U49"/>
  <c r="X44"/>
  <c r="X49"/>
  <c r="X46"/>
  <c r="Y46" s="1"/>
  <c r="AA49"/>
  <c r="AA44"/>
  <c r="AA46"/>
  <c r="AD49"/>
  <c r="AD44"/>
  <c r="AD46"/>
  <c r="AG49"/>
  <c r="AG44"/>
  <c r="AJ44"/>
  <c r="AJ49"/>
  <c r="AM44"/>
  <c r="AM49"/>
  <c r="AP49"/>
  <c r="AP44"/>
  <c r="H44"/>
  <c r="E50"/>
  <c r="H49"/>
  <c r="K49"/>
  <c r="K44"/>
  <c r="N44"/>
  <c r="N49"/>
  <c r="Q49"/>
  <c r="Q44"/>
  <c r="T44"/>
  <c r="T49"/>
  <c r="W49"/>
  <c r="W44"/>
  <c r="Z49"/>
  <c r="Z44"/>
  <c r="AC49"/>
  <c r="AC44"/>
  <c r="AF44"/>
  <c r="AF49"/>
  <c r="AC39" i="5"/>
  <c r="AG39"/>
  <c r="AG49" s="1"/>
  <c r="O39"/>
  <c r="O49" s="1"/>
  <c r="G47"/>
  <c r="G44" s="1"/>
  <c r="AL39"/>
  <c r="Y42"/>
  <c r="Y39" s="1"/>
  <c r="N39"/>
  <c r="S42"/>
  <c r="S39" s="1"/>
  <c r="K39"/>
  <c r="AP39"/>
  <c r="AP49" s="1"/>
  <c r="E63"/>
  <c r="G63" s="1"/>
  <c r="I39"/>
  <c r="F44"/>
  <c r="AK42"/>
  <c r="AK39" s="1"/>
  <c r="X39"/>
  <c r="X49" s="1"/>
  <c r="AN42"/>
  <c r="AN39" s="1"/>
  <c r="AE42"/>
  <c r="AE39" s="1"/>
  <c r="AA39"/>
  <c r="AA49" s="1"/>
  <c r="R39"/>
  <c r="R49" s="1"/>
  <c r="S49" s="1"/>
  <c r="E60"/>
  <c r="W39"/>
  <c r="AJ39"/>
  <c r="T39"/>
  <c r="Z39"/>
  <c r="N41" i="4"/>
  <c r="AL42"/>
  <c r="AH58"/>
  <c r="AH55" s="1"/>
  <c r="S48"/>
  <c r="S47" s="1"/>
  <c r="Z42"/>
  <c r="U40"/>
  <c r="AG40"/>
  <c r="F23"/>
  <c r="AC42"/>
  <c r="AM42"/>
  <c r="AH52"/>
  <c r="K49"/>
  <c r="AI42"/>
  <c r="AQ44"/>
  <c r="F57"/>
  <c r="W40"/>
  <c r="AF41"/>
  <c r="J48"/>
  <c r="J47" s="1"/>
  <c r="Z40"/>
  <c r="U42"/>
  <c r="AO41"/>
  <c r="K42"/>
  <c r="AP44"/>
  <c r="H40"/>
  <c r="AC41"/>
  <c r="AA41"/>
  <c r="Q40"/>
  <c r="AL49"/>
  <c r="I41"/>
  <c r="X40"/>
  <c r="AG41"/>
  <c r="H55"/>
  <c r="AJ40"/>
  <c r="T41"/>
  <c r="F40"/>
  <c r="F56" s="1"/>
  <c r="P48"/>
  <c r="P47" s="1"/>
  <c r="AP55"/>
  <c r="AL55"/>
  <c r="AD55"/>
  <c r="X55"/>
  <c r="O55"/>
  <c r="H49"/>
  <c r="Q49"/>
  <c r="AC49"/>
  <c r="AF40"/>
  <c r="AI41"/>
  <c r="AO42"/>
  <c r="O42"/>
  <c r="R42"/>
  <c r="AA42"/>
  <c r="F13"/>
  <c r="G26"/>
  <c r="G23" s="1"/>
  <c r="Y44"/>
  <c r="AK48"/>
  <c r="AK47" s="1"/>
  <c r="AN55"/>
  <c r="H41"/>
  <c r="N49"/>
  <c r="W49"/>
  <c r="AI40"/>
  <c r="R41"/>
  <c r="U41"/>
  <c r="AD41"/>
  <c r="AP41"/>
  <c r="O44"/>
  <c r="X44"/>
  <c r="AG44"/>
  <c r="AJ44"/>
  <c r="E46"/>
  <c r="N40"/>
  <c r="W41"/>
  <c r="Z44"/>
  <c r="AF44"/>
  <c r="AL44"/>
  <c r="E51"/>
  <c r="Z49"/>
  <c r="AL41"/>
  <c r="X41"/>
  <c r="E45"/>
  <c r="K44"/>
  <c r="M44"/>
  <c r="AL40"/>
  <c r="I40"/>
  <c r="L40"/>
  <c r="AA40"/>
  <c r="F50"/>
  <c r="F47"/>
  <c r="N42"/>
  <c r="Q41"/>
  <c r="T40"/>
  <c r="AB55"/>
  <c r="AJ41"/>
  <c r="I55"/>
  <c r="L41"/>
  <c r="Q44"/>
  <c r="AF49"/>
  <c r="W55"/>
  <c r="O40"/>
  <c r="F41"/>
  <c r="E18"/>
  <c r="AG55"/>
  <c r="AC55"/>
  <c r="Y55"/>
  <c r="U55"/>
  <c r="L55"/>
  <c r="AD42"/>
  <c r="AG42"/>
  <c r="AP42"/>
  <c r="L44"/>
  <c r="R44"/>
  <c r="AA44"/>
  <c r="AD40"/>
  <c r="AJ42"/>
  <c r="H42"/>
  <c r="W42"/>
  <c r="AC44"/>
  <c r="AM39" i="5"/>
  <c r="AM49" s="1"/>
  <c r="H39"/>
  <c r="F42"/>
  <c r="L39"/>
  <c r="L49" s="1"/>
  <c r="M49" s="1"/>
  <c r="AH42"/>
  <c r="AH39" s="1"/>
  <c r="AI39"/>
  <c r="F49"/>
  <c r="AF39"/>
  <c r="AB42"/>
  <c r="AB39" s="1"/>
  <c r="E55"/>
  <c r="E41"/>
  <c r="AD39"/>
  <c r="AD49" s="1"/>
  <c r="F60"/>
  <c r="G41" i="6"/>
  <c r="AO20"/>
  <c r="E20" s="1"/>
  <c r="G20" s="1"/>
  <c r="G23"/>
  <c r="Q39" i="5"/>
  <c r="E44"/>
  <c r="E40"/>
  <c r="F55"/>
  <c r="I42" i="4"/>
  <c r="AC40"/>
  <c r="AI49"/>
  <c r="AN44"/>
  <c r="R55"/>
  <c r="T49"/>
  <c r="O41"/>
  <c r="AM44"/>
  <c r="T44"/>
  <c r="I44"/>
  <c r="V48"/>
  <c r="V47" s="1"/>
  <c r="F8"/>
  <c r="F45"/>
  <c r="L42"/>
  <c r="AD44"/>
  <c r="E47"/>
  <c r="K40"/>
  <c r="H44"/>
  <c r="N55"/>
  <c r="AJ55"/>
  <c r="T55"/>
  <c r="E53"/>
  <c r="Z41"/>
  <c r="F53"/>
  <c r="X42"/>
  <c r="AM40"/>
  <c r="AP40"/>
  <c r="F46"/>
  <c r="F48"/>
  <c r="U44"/>
  <c r="N44"/>
  <c r="W44"/>
  <c r="AI44"/>
  <c r="AO49"/>
  <c r="AK55"/>
  <c r="K41"/>
  <c r="E48"/>
  <c r="AO44"/>
  <c r="AF42"/>
  <c r="T42"/>
  <c r="AE55"/>
  <c r="AO40"/>
  <c r="AQ55"/>
  <c r="AM55"/>
  <c r="AI55"/>
  <c r="AA55"/>
  <c r="E50"/>
  <c r="R40"/>
  <c r="AM41"/>
  <c r="K55"/>
  <c r="G73" i="6"/>
  <c r="AO39" i="5"/>
  <c r="AQ42"/>
  <c r="AQ39" s="1"/>
  <c r="E52"/>
  <c r="AO49"/>
  <c r="E42"/>
  <c r="E52" i="4"/>
  <c r="Q55"/>
  <c r="E34"/>
  <c r="F34"/>
  <c r="AB48"/>
  <c r="AB47" s="1"/>
  <c r="F29"/>
  <c r="E29"/>
  <c r="E56"/>
  <c r="AO55"/>
  <c r="Z55"/>
  <c r="S55"/>
  <c r="E58"/>
  <c r="F58"/>
  <c r="E23"/>
  <c r="E57"/>
  <c r="AF55"/>
  <c r="E8"/>
  <c r="P51"/>
  <c r="Q42"/>
  <c r="E46" i="6" l="1"/>
  <c r="AB62"/>
  <c r="AH49"/>
  <c r="F46"/>
  <c r="E62"/>
  <c r="P46"/>
  <c r="AH62"/>
  <c r="G57"/>
  <c r="H43"/>
  <c r="Y62"/>
  <c r="AE62"/>
  <c r="V62"/>
  <c r="I49" i="5"/>
  <c r="J49" s="1"/>
  <c r="J39"/>
  <c r="M39"/>
  <c r="AN62" i="6"/>
  <c r="M62"/>
  <c r="AK62"/>
  <c r="AQ62"/>
  <c r="J62"/>
  <c r="P62"/>
  <c r="AC43"/>
  <c r="Q43"/>
  <c r="AG43"/>
  <c r="AG55" s="1"/>
  <c r="AH55" s="1"/>
  <c r="AA43"/>
  <c r="AA55" s="1"/>
  <c r="AB55" s="1"/>
  <c r="F49"/>
  <c r="F62"/>
  <c r="W43"/>
  <c r="G13" i="4"/>
  <c r="AF43" i="6"/>
  <c r="K43"/>
  <c r="Z43"/>
  <c r="E44"/>
  <c r="AP43"/>
  <c r="AQ43" s="1"/>
  <c r="AM43"/>
  <c r="AM55" s="1"/>
  <c r="AN55" s="1"/>
  <c r="AH46"/>
  <c r="AH43" s="1"/>
  <c r="AD43"/>
  <c r="AD55" s="1"/>
  <c r="AE55" s="1"/>
  <c r="U43"/>
  <c r="U55" s="1"/>
  <c r="V55" s="1"/>
  <c r="O43"/>
  <c r="L43"/>
  <c r="L55" s="1"/>
  <c r="AI43"/>
  <c r="I45"/>
  <c r="I43" s="1"/>
  <c r="J58"/>
  <c r="F55"/>
  <c r="G65"/>
  <c r="T43"/>
  <c r="N43"/>
  <c r="AJ43"/>
  <c r="X43"/>
  <c r="X55" s="1"/>
  <c r="R43"/>
  <c r="J46"/>
  <c r="AL43"/>
  <c r="E45"/>
  <c r="G45" s="1"/>
  <c r="G60" i="5"/>
  <c r="F39"/>
  <c r="E39"/>
  <c r="U39" i="4"/>
  <c r="U49" s="1"/>
  <c r="AM39"/>
  <c r="AM49" s="1"/>
  <c r="AM54" i="6" s="1"/>
  <c r="N39" i="4"/>
  <c r="AQ42"/>
  <c r="AQ39" s="1"/>
  <c r="O39"/>
  <c r="O49" s="1"/>
  <c r="T39"/>
  <c r="AP39"/>
  <c r="AP49" s="1"/>
  <c r="AP54" i="6" s="1"/>
  <c r="Z39" i="4"/>
  <c r="E41"/>
  <c r="AG39"/>
  <c r="AG49" s="1"/>
  <c r="AC39"/>
  <c r="F49"/>
  <c r="W39"/>
  <c r="AA39"/>
  <c r="AA49" s="1"/>
  <c r="AA54" i="6" s="1"/>
  <c r="AI39" i="4"/>
  <c r="H39"/>
  <c r="E40"/>
  <c r="AH42"/>
  <c r="AH39" s="1"/>
  <c r="R39"/>
  <c r="R49" s="1"/>
  <c r="AO39"/>
  <c r="X39"/>
  <c r="X49" s="1"/>
  <c r="AD39"/>
  <c r="AD49" s="1"/>
  <c r="AL39"/>
  <c r="E49"/>
  <c r="I39"/>
  <c r="I49" s="1"/>
  <c r="AJ39"/>
  <c r="AF39"/>
  <c r="F55"/>
  <c r="F42"/>
  <c r="E44"/>
  <c r="L39"/>
  <c r="L49" s="1"/>
  <c r="G42" i="5"/>
  <c r="AO55" i="6"/>
  <c r="AQ55" s="1"/>
  <c r="AO49"/>
  <c r="E49" s="1"/>
  <c r="E52"/>
  <c r="G52" s="1"/>
  <c r="AO68"/>
  <c r="E68" s="1"/>
  <c r="G71"/>
  <c r="K39" i="4"/>
  <c r="G52"/>
  <c r="F44"/>
  <c r="G52" i="5"/>
  <c r="E49"/>
  <c r="G49" s="1"/>
  <c r="E55" i="4"/>
  <c r="V58"/>
  <c r="V55" s="1"/>
  <c r="V13"/>
  <c r="G58"/>
  <c r="Q39"/>
  <c r="E42"/>
  <c r="M43" i="6" l="1"/>
  <c r="AQ49"/>
  <c r="G49"/>
  <c r="V43"/>
  <c r="O55"/>
  <c r="P55" s="1"/>
  <c r="P43"/>
  <c r="Y43"/>
  <c r="R55"/>
  <c r="S55" s="1"/>
  <c r="S43"/>
  <c r="G62"/>
  <c r="AH49" i="4"/>
  <c r="AG54" i="6"/>
  <c r="F54" s="1"/>
  <c r="G54" s="1"/>
  <c r="G58"/>
  <c r="I55"/>
  <c r="J55" s="1"/>
  <c r="J43"/>
  <c r="F43"/>
  <c r="AQ68"/>
  <c r="G68"/>
  <c r="G39" i="5"/>
  <c r="G49" i="4"/>
  <c r="E39"/>
  <c r="G55"/>
  <c r="G42"/>
  <c r="F39"/>
  <c r="E43" i="6"/>
  <c r="AQ46"/>
  <c r="G46"/>
  <c r="G55"/>
  <c r="G43" l="1"/>
  <c r="G39" i="4"/>
</calcChain>
</file>

<file path=xl/sharedStrings.xml><?xml version="1.0" encoding="utf-8"?>
<sst xmlns="http://schemas.openxmlformats.org/spreadsheetml/2006/main" count="464" uniqueCount="97">
  <si>
    <t>№</t>
  </si>
  <si>
    <t>в том числе:</t>
  </si>
  <si>
    <t>Исполнение мероприятия</t>
  </si>
  <si>
    <t>Причины отклонения  фактически исполненных расходных обязательств от запланированных</t>
  </si>
  <si>
    <t>январь</t>
  </si>
  <si>
    <t>декабрь</t>
  </si>
  <si>
    <t xml:space="preserve">План </t>
  </si>
  <si>
    <t>Факт</t>
  </si>
  <si>
    <t>Исполнение, %</t>
  </si>
  <si>
    <t>Источники финансирования</t>
  </si>
  <si>
    <t>февраль</t>
  </si>
  <si>
    <t>март</t>
  </si>
  <si>
    <t>апрель</t>
  </si>
  <si>
    <t>май</t>
  </si>
  <si>
    <t>июнь</t>
  </si>
  <si>
    <t>июль</t>
  </si>
  <si>
    <t>август</t>
  </si>
  <si>
    <t>сентябрь</t>
  </si>
  <si>
    <t>октябрь</t>
  </si>
  <si>
    <t>ноябрь</t>
  </si>
  <si>
    <t>МКУ «УКС г.Урай»</t>
  </si>
  <si>
    <t>2.</t>
  </si>
  <si>
    <t>всего</t>
  </si>
  <si>
    <t>бюджет ХМАО-Югры</t>
  </si>
  <si>
    <t>МКУ"УГЗиПг.Урай"</t>
  </si>
  <si>
    <t>3.</t>
  </si>
  <si>
    <t xml:space="preserve">                                      подпись</t>
  </si>
  <si>
    <t>кроме того за счет средств остатков местного бюджета предыдущих лет в рамках реализации МП</t>
  </si>
  <si>
    <t>5.</t>
  </si>
  <si>
    <t>7=6/5*100</t>
  </si>
  <si>
    <t>Мероприятия по подготовке документов градорегулирования(1;2)</t>
  </si>
  <si>
    <t>Обеспечение МКУ "УГЗиПг.Урай"реализации  функций и полномочий администрации города Урай  в сфере градостроительства(3;5)</t>
  </si>
  <si>
    <t>Работы и мероприятия по землеустройству, подготовке и предоставлению земельных участков (6;7;8;8.1;9)</t>
  </si>
  <si>
    <t>Основные мероприятия муниципальной программы (их взаимосвязь с целевыми показателями муниципальной программы)</t>
  </si>
  <si>
    <t xml:space="preserve">Финансовые затраты на реализацию (тыс.руб.) </t>
  </si>
  <si>
    <t>Инвестиции в объекты муниципальной собственности</t>
  </si>
  <si>
    <t>Прочие расходы</t>
  </si>
  <si>
    <t>В том числе:</t>
  </si>
  <si>
    <t>федеральный бюджет</t>
  </si>
  <si>
    <t>иные источники финансирования</t>
  </si>
  <si>
    <t>Ответственный исполнитель                                                       (МКУ "УГЗиПг.Урай")</t>
  </si>
  <si>
    <t>Соисполнитель 1                                        ( МКУ "УКС г.Урай")</t>
  </si>
  <si>
    <t>Ответственный исполнитель/Соисполнитель</t>
  </si>
  <si>
    <t>местный бюджет</t>
  </si>
  <si>
    <t>4.</t>
  </si>
  <si>
    <t xml:space="preserve">Директор  МКУ "УГЗиПг.Урай"                             Л.В.Фильченко                            </t>
  </si>
  <si>
    <t>МКУ "УГЗиП г.Урай"</t>
  </si>
  <si>
    <t>Строительство систем инженерной инфраструктуры в целях обеспечения инженерной подготовки земельных участков для жилищного строительства (11)</t>
  </si>
  <si>
    <t>6.</t>
  </si>
  <si>
    <t>Системно-аналитическое и программное сопровождение информационной системы обеспечения градостроительной деятельности (10)</t>
  </si>
  <si>
    <t>Обеспечение реализации МКУ "УКС г.Урай" функций и полномочий администрации города Урай в сфере капитального строительства (4)</t>
  </si>
  <si>
    <t>экономист Галеева Е.И. тел 2-48-06 вн.431 buh 1@urban.uray.ru</t>
  </si>
  <si>
    <t>Исп.:</t>
  </si>
  <si>
    <t xml:space="preserve">_x000D_
</t>
  </si>
  <si>
    <t>Всего по муниципальной программе:</t>
  </si>
  <si>
    <t>«__»_________2023г. ______________________________</t>
  </si>
  <si>
    <t xml:space="preserve">Приложение 2 </t>
  </si>
  <si>
    <t>Приложение  
к Порядку принятия решения о разработке муниципальных  программ муниципального образования городской округ  город Урай, их формирования, утверждения, корректировки и реализации</t>
  </si>
  <si>
    <t>1.</t>
  </si>
  <si>
    <t xml:space="preserve">Обеспечение реализации МКУ "УКС г.Урай" функций и полномочий администрации города Урай в сфере капитального строительства </t>
  </si>
  <si>
    <t xml:space="preserve">В рамках данного мероприятия финансируется содержание МКУ "УКС г. Урай".                                                                                                                                    </t>
  </si>
  <si>
    <t>Работы и мероприятия по землеустройству, подготовке и предоставлению земельных участков</t>
  </si>
  <si>
    <t>МКУ "УКС  г.Урай"</t>
  </si>
  <si>
    <r>
      <rPr>
        <b/>
        <sz val="8"/>
        <rFont val="Times New Roman"/>
        <family val="1"/>
        <charset val="204"/>
      </rPr>
      <t>В рамках реализации данного мероприятия финансируется объект  "Снос гаражей в районе стационара"</t>
    </r>
    <r>
      <rPr>
        <sz val="8"/>
        <rFont val="Times New Roman"/>
        <family val="1"/>
        <charset val="204"/>
      </rPr>
      <t xml:space="preserve"> в сумме 2 054,5 тыс. руб., с целью подготовки земельного участка под строительство проезда к стационару.</t>
    </r>
  </si>
  <si>
    <t>МКУ"УГЗиП г.Урай"</t>
  </si>
  <si>
    <t xml:space="preserve">Строительство систем инженерной инфраструктуры в целях обеспечения инженерной подготовки земельных участков для жилищного строительства </t>
  </si>
  <si>
    <t>ИТОГО по программе:</t>
  </si>
  <si>
    <t xml:space="preserve">Ответственный исполнитель                                                       (МКУ "УГЗиПг.Урай") </t>
  </si>
  <si>
    <t xml:space="preserve">Директор  МКУ "УКС г. Урай" ___________________В.А. Гробовец                 </t>
  </si>
  <si>
    <t xml:space="preserve">« 12 » декабря 2022 г. </t>
  </si>
  <si>
    <t>Исп.: Семенюк Ю.Л., тел. 2-65-88 доб. 449</t>
  </si>
  <si>
    <t>МКУ "УГЗиПг.Урай", МКУ "УКС г.Урай"</t>
  </si>
  <si>
    <t>МКУ "УГЗиПг.Урай"</t>
  </si>
  <si>
    <t>МКУ "УКС г.Урай"</t>
  </si>
  <si>
    <t>МКУ "УГЗиП г.Урай" МКУ "УКС г.Урай", органы администрации города Урай: КУМИ</t>
  </si>
  <si>
    <r>
      <t xml:space="preserve">Отчет о ходе исполнения комплексного плана (сетевого графика)  реализации муниципальной программы  «Обеспечение градостроительной деятельности на территории города Урай на 2018-2030 годы» за февраль месяц  </t>
    </r>
    <r>
      <rPr>
        <b/>
        <u/>
        <sz val="14"/>
        <rFont val="Times New Roman"/>
        <family val="1"/>
        <charset val="204"/>
      </rPr>
      <t xml:space="preserve"> 2023 год</t>
    </r>
  </si>
  <si>
    <r>
      <rPr>
        <b/>
        <sz val="8"/>
        <rFont val="Times New Roman"/>
        <family val="1"/>
        <charset val="204"/>
      </rPr>
      <t>В рамках данного мероприятия финансируюется объект: "Инженерные сети и проезды по улицам микрорайона Южный"</t>
    </r>
    <r>
      <rPr>
        <sz val="8"/>
        <rFont val="Times New Roman"/>
        <family val="1"/>
        <charset val="204"/>
      </rPr>
      <t xml:space="preserve"> (район Орбиты) в г.Урай (сети водоснабжения),  в сумме 20978,6 тыс. руб. за счет средств местного бюджета.</t>
    </r>
  </si>
  <si>
    <t>За счет остатков средств прошлого года финансируются объекты:   "Инженерные сети и проезды по улицам микрорайона Южный в сумме 411,6тыс.руб.ПИР","Инженерные сети тепло-и водоснабжения к дому № 39,мкр,1А в сумме 30,0тыс.руб.изготовление тех.планов "Инж.сети по улицам Спокойная,Южная" в сумме 540,2тыс.руб. на ПИР,СМР и изготовление тех.планов.</t>
  </si>
  <si>
    <r>
      <t xml:space="preserve">Отчет о ходе исполнения комплексного плана (сетевого графика)  по реализации финансовых средств муниципальной программы  «Обеспечение градостроительной деятельности на территории города Урай на 2018-2030 годы» </t>
    </r>
    <r>
      <rPr>
        <b/>
        <sz val="12"/>
        <rFont val="Times New Roman"/>
        <family val="1"/>
        <charset val="204"/>
      </rPr>
      <t>на 01.03.2023г.</t>
    </r>
  </si>
  <si>
    <t>Соисполнитель 1 ( МКУ "УКС г.Урай")</t>
  </si>
  <si>
    <t>Ответственный исполнитель (соисполнитель) муниципальной программы:</t>
  </si>
  <si>
    <t>Согласовано:
Комитет по финансам администрации города Урай
                                                                                                                                                                                                                                                                                                                                                                                                                                                                                                                                              _________________________________И.В. Хусаинова</t>
  </si>
  <si>
    <t>Исполнитель: экономист Семенюк Ю.Л. 2-48-06 вн.431</t>
  </si>
  <si>
    <t xml:space="preserve">В рамках данного мероприятия финансируется содержание МКУ "УКС г. Урай". </t>
  </si>
  <si>
    <t xml:space="preserve">В рамках данного мероприятия финансируется содержание МКУ "УГЗиП г. Урай". </t>
  </si>
  <si>
    <t>Исполнение мероприятия на 2023 год не запланировано</t>
  </si>
  <si>
    <t>И.о. директора  МКУ "УГЗиПг.Урай"</t>
  </si>
  <si>
    <t>__________________________________С.П. Богданов</t>
  </si>
  <si>
    <t xml:space="preserve">Отчет о ходе исполнения комплексного плана (сетевого графика) по  реализации мероприятий муниципальной программы  «Обеспечение градостроительной деятельности на территории города Урай на 2018-2030 годы» за 12 месяцев 2023 года                                         </t>
  </si>
  <si>
    <t>"_______"_______________________ 2024 г.</t>
  </si>
  <si>
    <t>"________"____________________________2024 г.</t>
  </si>
  <si>
    <t xml:space="preserve">Не исполнено плановых назначений по итогам  2023 года в сумме 537,6 тыс. руб., в том числе:
-  по объекту "Инженерные сети и проезды по улицам микрорайона "Южный" на 30,0 тыс.руб. заключен договор от 14.12.2023 на выполнение тех.плана по сетям водоснабжения со сроком исполнения в 1 квартале 2024 года; 
- по объекту "Инженерные сети по улицам Спокойная, Южная"   507,6 тыс.руб., из них на сумму на 453,2 тыс. руб. заключены договоры от 18.12.2023, от 21.12.2023  на выполнение дополнительных работ по устройству сетей водоснабжения со сроком исполнения во 2 квартале 2024 года, сумма 54,4 тыс. руб. - экономия по фактически выполненным работам.                                                                                                                                                                                     За счет  остатков местного бюджета предыдущих лет в рамках реализации МП неисполнение  плановых назначений по итогам 2023 года составило - 80,5 тыс.руб., по следующим объектам:                                                                                                                                                                                                 - по объекту "Инженерные сети тепло-и водоснабжения к ж/дому № 39, мкр.1А" - в сумме 30,0 тыс.руб. несвоевременное исполнение обязательств по договору на изготовление тех.планов. Подрядной организации будет начислена неустойка;
- по объекту "Инженерные сети по ул. Спокойная, Южная" - в сумме 50,5 тыс.руб.,  по изготовлению тех.планов на инженерные сети. Выполнение работ по договору приостановлено, в связи с возникновением дополнительных работ по СМР, которые будут выполнены во 2 квартале 2024 года. </t>
  </si>
  <si>
    <t xml:space="preserve">В рамках данного мероприятия финансируются работы по разработке документов территориального планирования и градостроительного зонирования.                                                                                                      
В 2023 году выполнено и оплачено: 
- инженерные изыскания мкр.2А (472,6 тыс. руб.); 
- разработка  и корректировка местных нормативов градостроительного проектирования (30,0 тыс. руб.); 
- разработка проекта планировки, проекта межевания и иженерные изыскания мкр.Солнечный (453,7 тыс. руб.); 
- внесение изменений в Правила землепользования и застройки городского округа Урай.  (1 091,8 тыс. руб.). 
</t>
  </si>
  <si>
    <t>В рамках данного мероприятия финансируются объекты: 
1. "Инженерные сети и проезды по улицам микрорайона Южный" (район Орбиты) в г.Урай, в сумме 19 244,3 тыс. руб. На объекте выполнены работы по строительству сетей водоснабжения на сумму 19 124,3 тыс.руб., выполнены кадастровые работы в сумме 90,0 тыс.руб.                                                                                           
2. "Инженерные сети по улицам Спокойная, Южная" в сумме 3 727,8 тыс.руб. Выполнены работы по устройству сетей водоснабжения в сумме 3 220,2 тыс.руб.                                                                                                                                                               Кроме этого, за счет остатков средств прошлого года финансируются объекты:
1. "Инженерные сети и проезды по улицам микрорайона Южный (район Орбиты)"  в сумме 411,6 тыс.руб., средства предусмотрены на выполнение проектных работ. Проектные работы выполнены и оплачены в сумме 411,6 тыс.руб.
2. "Инженерные сети тепло-и водоснабж. к дому № 39, мкр.1А" в сумме 30,0 тыс.руб. на изготовление техплана под постренные инженереные сети.                                                                                
3. "Инженерные сети по улицам Спокойная, Южная" в сумме 540,2 тыс.руб., в том числе на выполнение проектных работ 68,0 тыс.руб., строительно-монтажные работы  241,7 тыс.руб., кадастровые работы в сумме 180,0тыс.руб.
4. "Инженерные сети и проезды микрорайона Солнечный" в сумме 88,0 тыс.руб. на работы по изготовлению тех.планов.</t>
  </si>
  <si>
    <t xml:space="preserve">Отклонение факта от плана связано с наличием больничных листов, экономией по заключенным договорам на оказание услуг по виртуальной АТС, экономией по оплате услуг за утилизацию списанной оргтехники.                                                                                                                                                                                                                                                                                                                                                                                                                </t>
  </si>
  <si>
    <t xml:space="preserve">Отклонение факта от плана связано с наличием больничных листов,  экономией по выплате компенсации медосмотра при устройстве на работу;  экономией по заключенным договорам на оказание услуг связи;  экономией по поставке государственных знаков почтовой оплаты; экономией по повышению квалификации сотрудников; экономией по уплате налога на имущество, в связи с передачей служебной квартиры в муниципальную собственность, экономией по приобретению прочих материальных запасов. </t>
  </si>
  <si>
    <t xml:space="preserve">В рамках реализации данного мероприятия финансируется объект  "Снос гаражей в районе стационара" в сумме 300,0 тыс. руб., и мероприятия по выполнению кадастровых работ  в сумме 593,3 тыс. руб.    Запланированные работы выполнены и оплачены.                                                         
Кроме этого, за счет остатков средств прошлого года  в сумме 183,2 тыс. руб. выполнены и оплачены работы по заключенным договорам на выполнение кадастровых работ и оказание услуг по оценке объектов оценки. </t>
  </si>
</sst>
</file>

<file path=xl/styles.xml><?xml version="1.0" encoding="utf-8"?>
<styleSheet xmlns="http://schemas.openxmlformats.org/spreadsheetml/2006/main">
  <numFmts count="3">
    <numFmt numFmtId="164" formatCode="#,##0.0"/>
    <numFmt numFmtId="165" formatCode="0.0"/>
    <numFmt numFmtId="166" formatCode="0000"/>
  </numFmts>
  <fonts count="29">
    <font>
      <sz val="11"/>
      <color theme="1"/>
      <name val="Calibri"/>
      <family val="2"/>
      <charset val="204"/>
      <scheme val="minor"/>
    </font>
    <font>
      <sz val="8"/>
      <name val="Times New Roman"/>
      <family val="1"/>
      <charset val="204"/>
    </font>
    <font>
      <sz val="12"/>
      <name val="Times New Roman"/>
      <family val="1"/>
      <charset val="204"/>
    </font>
    <font>
      <sz val="9"/>
      <name val="Times New Roman"/>
      <family val="1"/>
      <charset val="204"/>
    </font>
    <font>
      <sz val="8"/>
      <color indexed="8"/>
      <name val="Times New Roman"/>
      <family val="1"/>
      <charset val="204"/>
    </font>
    <font>
      <sz val="10"/>
      <name val="Times New Roman"/>
      <family val="1"/>
      <charset val="204"/>
    </font>
    <font>
      <b/>
      <sz val="12"/>
      <name val="Times New Roman"/>
      <family val="1"/>
      <charset val="204"/>
    </font>
    <font>
      <sz val="9"/>
      <color theme="1"/>
      <name val="Calibri"/>
      <family val="2"/>
      <charset val="204"/>
      <scheme val="minor"/>
    </font>
    <font>
      <sz val="10"/>
      <color theme="1"/>
      <name val="Times New Roman"/>
      <family val="1"/>
      <charset val="204"/>
    </font>
    <font>
      <sz val="12"/>
      <color theme="1"/>
      <name val="Times New Roman"/>
      <family val="1"/>
      <charset val="204"/>
    </font>
    <font>
      <sz val="10"/>
      <color theme="1"/>
      <name val="Calibri"/>
      <family val="2"/>
      <charset val="204"/>
      <scheme val="minor"/>
    </font>
    <font>
      <sz val="8"/>
      <color theme="1"/>
      <name val="Times New Roman"/>
      <family val="1"/>
      <charset val="204"/>
    </font>
    <font>
      <sz val="9"/>
      <color theme="1"/>
      <name val="Times New Roman"/>
      <family val="1"/>
      <charset val="204"/>
    </font>
    <font>
      <sz val="8"/>
      <color rgb="FFFF0000"/>
      <name val="Times New Roman"/>
      <family val="1"/>
      <charset val="204"/>
    </font>
    <font>
      <sz val="11"/>
      <color rgb="FFFF0000"/>
      <name val="Calibri"/>
      <family val="2"/>
      <charset val="204"/>
      <scheme val="minor"/>
    </font>
    <font>
      <sz val="11"/>
      <name val="Calibri"/>
      <family val="2"/>
      <charset val="204"/>
      <scheme val="minor"/>
    </font>
    <font>
      <sz val="9"/>
      <name val="Calibri"/>
      <family val="2"/>
      <charset val="204"/>
      <scheme val="minor"/>
    </font>
    <font>
      <sz val="8"/>
      <color theme="1"/>
      <name val="Calibri"/>
      <family val="2"/>
      <charset val="204"/>
      <scheme val="minor"/>
    </font>
    <font>
      <sz val="7"/>
      <name val="Times New Roman"/>
      <family val="1"/>
      <charset val="204"/>
    </font>
    <font>
      <sz val="10"/>
      <name val="Calibri"/>
      <family val="2"/>
      <charset val="204"/>
      <scheme val="minor"/>
    </font>
    <font>
      <b/>
      <sz val="14"/>
      <name val="Times New Roman"/>
      <family val="1"/>
      <charset val="204"/>
    </font>
    <font>
      <b/>
      <u/>
      <sz val="14"/>
      <name val="Times New Roman"/>
      <family val="1"/>
      <charset val="204"/>
    </font>
    <font>
      <b/>
      <sz val="8"/>
      <name val="Times New Roman"/>
      <family val="1"/>
      <charset val="204"/>
    </font>
    <font>
      <sz val="8"/>
      <name val="Calibri"/>
      <family val="2"/>
      <charset val="204"/>
      <scheme val="minor"/>
    </font>
    <font>
      <sz val="11"/>
      <color theme="1"/>
      <name val="Calibri"/>
      <family val="2"/>
      <charset val="204"/>
      <scheme val="minor"/>
    </font>
    <font>
      <sz val="11"/>
      <color theme="1"/>
      <name val="Times New Roman"/>
      <family val="1"/>
      <charset val="204"/>
    </font>
    <font>
      <sz val="11"/>
      <name val="Times New Roman"/>
      <family val="1"/>
      <charset val="204"/>
    </font>
    <font>
      <sz val="9"/>
      <color theme="1"/>
      <name val="Calibri"/>
      <family val="2"/>
      <scheme val="minor"/>
    </font>
    <font>
      <b/>
      <sz val="14"/>
      <color theme="1"/>
      <name val="Calibri"/>
      <family val="2"/>
      <charset val="204"/>
      <scheme val="minor"/>
    </font>
  </fonts>
  <fills count="7">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bgColor theme="0"/>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s>
  <cellStyleXfs count="2">
    <xf numFmtId="0" fontId="0" fillId="0" borderId="0"/>
    <xf numFmtId="0" fontId="24" fillId="0" borderId="0"/>
  </cellStyleXfs>
  <cellXfs count="363">
    <xf numFmtId="0" fontId="0" fillId="0" borderId="0" xfId="0"/>
    <xf numFmtId="0" fontId="8" fillId="0" borderId="0" xfId="0" applyFont="1" applyAlignment="1">
      <alignment horizontal="justify"/>
    </xf>
    <xf numFmtId="0" fontId="9" fillId="0" borderId="0" xfId="0" applyFont="1" applyAlignment="1">
      <alignment horizontal="right"/>
    </xf>
    <xf numFmtId="0" fontId="8" fillId="0" borderId="0" xfId="0" applyFont="1"/>
    <xf numFmtId="0" fontId="10" fillId="0" borderId="0" xfId="0" applyFont="1" applyAlignment="1"/>
    <xf numFmtId="0" fontId="0" fillId="0" borderId="0" xfId="0" applyAlignment="1"/>
    <xf numFmtId="0" fontId="0" fillId="0" borderId="0" xfId="0" applyBorder="1"/>
    <xf numFmtId="164" fontId="11" fillId="2" borderId="0" xfId="0" applyNumberFormat="1" applyFont="1" applyFill="1" applyBorder="1" applyAlignment="1">
      <alignment horizontal="center" vertical="top" wrapText="1"/>
    </xf>
    <xf numFmtId="0" fontId="0" fillId="0" borderId="0" xfId="0" applyBorder="1" applyAlignment="1"/>
    <xf numFmtId="0" fontId="8" fillId="0" borderId="0" xfId="0" applyFont="1" applyAlignment="1">
      <alignment horizontal="center"/>
    </xf>
    <xf numFmtId="0" fontId="12" fillId="0" borderId="0" xfId="0" applyFont="1" applyBorder="1" applyAlignment="1">
      <alignment vertical="top"/>
    </xf>
    <xf numFmtId="0" fontId="8" fillId="0" borderId="0" xfId="0" applyFont="1" applyBorder="1" applyAlignment="1"/>
    <xf numFmtId="0" fontId="13" fillId="2" borderId="0" xfId="0" applyFont="1" applyFill="1" applyBorder="1" applyAlignment="1">
      <alignment horizontal="center" vertical="top" wrapText="1"/>
    </xf>
    <xf numFmtId="0" fontId="14" fillId="0" borderId="0" xfId="0" applyFont="1"/>
    <xf numFmtId="0" fontId="13" fillId="2" borderId="0" xfId="0" applyFont="1" applyFill="1" applyBorder="1" applyAlignment="1">
      <alignment horizontal="left" vertical="top" wrapText="1"/>
    </xf>
    <xf numFmtId="165" fontId="1" fillId="2" borderId="1" xfId="0" applyNumberFormat="1" applyFont="1" applyFill="1" applyBorder="1" applyAlignment="1">
      <alignment horizontal="center" vertical="top" wrapText="1"/>
    </xf>
    <xf numFmtId="0" fontId="1" fillId="0" borderId="1" xfId="0" applyFont="1" applyBorder="1" applyAlignment="1">
      <alignment horizontal="left" vertical="top" wrapText="1"/>
    </xf>
    <xf numFmtId="164" fontId="1" fillId="0" borderId="1" xfId="0" applyNumberFormat="1" applyFont="1" applyBorder="1" applyAlignment="1">
      <alignment horizontal="center" vertical="top" wrapText="1"/>
    </xf>
    <xf numFmtId="164" fontId="1" fillId="3" borderId="1" xfId="0" applyNumberFormat="1" applyFont="1" applyFill="1" applyBorder="1" applyAlignment="1">
      <alignment horizontal="center" vertical="top" wrapText="1"/>
    </xf>
    <xf numFmtId="164" fontId="1" fillId="4" borderId="1" xfId="0" applyNumberFormat="1" applyFont="1" applyFill="1" applyBorder="1" applyAlignment="1">
      <alignment horizontal="center" vertical="top" wrapText="1"/>
    </xf>
    <xf numFmtId="164" fontId="1" fillId="2" borderId="1" xfId="0" applyNumberFormat="1" applyFont="1" applyFill="1" applyBorder="1" applyAlignment="1">
      <alignment horizontal="center" vertical="top" wrapText="1"/>
    </xf>
    <xf numFmtId="164" fontId="1" fillId="2" borderId="0" xfId="0" applyNumberFormat="1" applyFont="1" applyFill="1" applyBorder="1" applyAlignment="1">
      <alignment horizontal="center" vertical="top" wrapText="1"/>
    </xf>
    <xf numFmtId="0" fontId="1" fillId="2" borderId="0" xfId="0" applyFont="1" applyFill="1" applyBorder="1" applyAlignment="1">
      <alignment horizontal="center" vertical="top" wrapText="1"/>
    </xf>
    <xf numFmtId="0" fontId="1" fillId="2" borderId="0" xfId="0" applyFont="1" applyFill="1" applyBorder="1" applyAlignment="1">
      <alignment horizontal="left" vertical="top" wrapText="1"/>
    </xf>
    <xf numFmtId="0" fontId="1" fillId="2" borderId="1" xfId="0" applyFont="1" applyFill="1" applyBorder="1" applyAlignment="1">
      <alignment horizontal="left" vertical="top" wrapText="1"/>
    </xf>
    <xf numFmtId="0" fontId="1" fillId="2" borderId="1" xfId="0" applyFont="1" applyFill="1" applyBorder="1" applyAlignment="1">
      <alignment horizontal="center" vertical="top" wrapText="1"/>
    </xf>
    <xf numFmtId="0" fontId="0" fillId="5" borderId="0" xfId="0" applyFill="1"/>
    <xf numFmtId="0" fontId="8" fillId="0" borderId="0" xfId="0" applyFont="1" applyBorder="1" applyAlignment="1"/>
    <xf numFmtId="0" fontId="0" fillId="0" borderId="0" xfId="0" applyAlignment="1">
      <alignment horizontal="left"/>
    </xf>
    <xf numFmtId="0" fontId="12" fillId="0" borderId="1" xfId="0" applyFont="1" applyBorder="1" applyAlignment="1">
      <alignment horizontal="left" vertical="top" wrapText="1"/>
    </xf>
    <xf numFmtId="0" fontId="12" fillId="2" borderId="1" xfId="0" applyFont="1" applyFill="1" applyBorder="1" applyAlignment="1">
      <alignment horizontal="left" vertical="top" wrapText="1"/>
    </xf>
    <xf numFmtId="0" fontId="8" fillId="0" borderId="3" xfId="0" applyFont="1" applyBorder="1" applyAlignment="1">
      <alignment horizontal="center" vertical="top" wrapText="1"/>
    </xf>
    <xf numFmtId="0" fontId="8" fillId="2" borderId="3" xfId="0" applyFont="1" applyFill="1" applyBorder="1" applyAlignment="1">
      <alignment horizontal="center" vertical="top" wrapText="1"/>
    </xf>
    <xf numFmtId="0" fontId="8" fillId="0" borderId="4" xfId="0" applyFont="1" applyBorder="1" applyAlignment="1">
      <alignment horizontal="center" vertical="top" wrapText="1"/>
    </xf>
    <xf numFmtId="164" fontId="11" fillId="4" borderId="1" xfId="0" applyNumberFormat="1" applyFont="1" applyFill="1" applyBorder="1" applyAlignment="1">
      <alignment horizontal="center" vertical="top" wrapText="1"/>
    </xf>
    <xf numFmtId="164" fontId="11" fillId="3" borderId="1" xfId="0" applyNumberFormat="1" applyFont="1" applyFill="1" applyBorder="1" applyAlignment="1">
      <alignment horizontal="center" vertical="top" wrapText="1"/>
    </xf>
    <xf numFmtId="164" fontId="1" fillId="0" borderId="1" xfId="0" applyNumberFormat="1" applyFont="1" applyFill="1" applyBorder="1" applyAlignment="1">
      <alignment horizontal="center" vertical="top" wrapText="1"/>
    </xf>
    <xf numFmtId="0" fontId="8" fillId="0" borderId="3" xfId="0" applyFont="1" applyFill="1" applyBorder="1" applyAlignment="1">
      <alignment horizontal="center" vertical="top" wrapText="1"/>
    </xf>
    <xf numFmtId="0" fontId="0" fillId="0" borderId="0" xfId="0" applyFill="1"/>
    <xf numFmtId="164" fontId="11" fillId="0" borderId="1" xfId="0" applyNumberFormat="1" applyFont="1" applyFill="1" applyBorder="1" applyAlignment="1">
      <alignment horizontal="center" vertical="top" wrapText="1"/>
    </xf>
    <xf numFmtId="0" fontId="10" fillId="0" borderId="0" xfId="0" applyFont="1" applyBorder="1" applyAlignment="1"/>
    <xf numFmtId="0" fontId="3" fillId="2" borderId="1" xfId="0" applyFont="1" applyFill="1" applyBorder="1" applyAlignment="1">
      <alignment horizontal="left" vertical="top" wrapText="1"/>
    </xf>
    <xf numFmtId="0" fontId="3" fillId="0" borderId="1" xfId="0" applyFont="1" applyFill="1" applyBorder="1" applyAlignment="1">
      <alignment vertical="top" wrapText="1"/>
    </xf>
    <xf numFmtId="0" fontId="3" fillId="0" borderId="1" xfId="0" applyFont="1" applyFill="1" applyBorder="1" applyAlignment="1">
      <alignment horizontal="left" vertical="top" wrapText="1"/>
    </xf>
    <xf numFmtId="164" fontId="1" fillId="3" borderId="1" xfId="0" applyNumberFormat="1" applyFont="1" applyFill="1" applyBorder="1" applyAlignment="1">
      <alignment horizontal="center" vertical="center" wrapText="1"/>
    </xf>
    <xf numFmtId="164" fontId="1" fillId="4"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2" borderId="0" xfId="0" applyNumberFormat="1" applyFont="1" applyFill="1" applyBorder="1" applyAlignment="1">
      <alignment horizontal="left" wrapText="1"/>
    </xf>
    <xf numFmtId="0" fontId="15" fillId="0" borderId="0" xfId="0" applyFont="1"/>
    <xf numFmtId="0" fontId="5" fillId="0" borderId="3" xfId="0" applyFont="1" applyBorder="1" applyAlignment="1">
      <alignment horizontal="center" vertical="top" wrapText="1"/>
    </xf>
    <xf numFmtId="0" fontId="5" fillId="0" borderId="0" xfId="0" applyFont="1" applyBorder="1" applyAlignment="1"/>
    <xf numFmtId="0" fontId="5" fillId="0" borderId="0" xfId="0" applyFont="1"/>
    <xf numFmtId="0" fontId="5" fillId="0" borderId="0" xfId="0" applyFont="1" applyBorder="1" applyAlignment="1">
      <alignment wrapText="1"/>
    </xf>
    <xf numFmtId="164" fontId="16" fillId="0" borderId="0" xfId="0" applyNumberFormat="1" applyFont="1"/>
    <xf numFmtId="0" fontId="3" fillId="2" borderId="1" xfId="0" applyFont="1" applyFill="1" applyBorder="1" applyAlignment="1">
      <alignment vertical="top" wrapText="1"/>
    </xf>
    <xf numFmtId="0" fontId="11" fillId="0" borderId="0" xfId="0" applyFont="1" applyAlignment="1">
      <alignment horizontal="right"/>
    </xf>
    <xf numFmtId="0" fontId="8" fillId="0" borderId="2" xfId="0" applyFont="1" applyBorder="1" applyAlignment="1">
      <alignment horizontal="center" vertical="top" wrapText="1"/>
    </xf>
    <xf numFmtId="0" fontId="1" fillId="0" borderId="1" xfId="0" applyFont="1" applyFill="1" applyBorder="1" applyAlignment="1">
      <alignment horizontal="left" vertical="top" wrapText="1"/>
    </xf>
    <xf numFmtId="0" fontId="2" fillId="0" borderId="0" xfId="0" applyFont="1" applyFill="1" applyAlignment="1">
      <alignment horizontal="right" indent="15"/>
    </xf>
    <xf numFmtId="0" fontId="15" fillId="0" borderId="0" xfId="0" applyFont="1" applyFill="1"/>
    <xf numFmtId="0" fontId="5" fillId="0" borderId="0" xfId="0" applyFont="1" applyFill="1" applyAlignment="1">
      <alignment wrapText="1"/>
    </xf>
    <xf numFmtId="0" fontId="1" fillId="0" borderId="0" xfId="0" applyFont="1" applyFill="1" applyAlignment="1">
      <alignment vertical="top" wrapText="1"/>
    </xf>
    <xf numFmtId="0" fontId="15" fillId="0" borderId="0" xfId="0" applyFont="1" applyFill="1" applyAlignment="1"/>
    <xf numFmtId="0" fontId="1" fillId="0" borderId="2" xfId="0" applyFont="1" applyFill="1" applyBorder="1" applyAlignment="1">
      <alignment horizontal="center" vertical="top" wrapText="1"/>
    </xf>
    <xf numFmtId="0" fontId="5" fillId="0" borderId="3" xfId="0" applyFont="1" applyFill="1" applyBorder="1" applyAlignment="1">
      <alignment horizontal="center" vertical="top" wrapText="1"/>
    </xf>
    <xf numFmtId="0" fontId="5" fillId="0" borderId="4" xfId="0" applyFont="1" applyFill="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Font="1" applyFill="1" applyBorder="1" applyAlignment="1">
      <alignment vertical="top" wrapText="1"/>
    </xf>
    <xf numFmtId="0" fontId="22" fillId="5" borderId="1" xfId="0" applyFont="1" applyFill="1" applyBorder="1" applyAlignment="1">
      <alignment horizontal="left" vertical="top" wrapText="1"/>
    </xf>
    <xf numFmtId="164" fontId="22" fillId="5" borderId="1" xfId="0" applyNumberFormat="1" applyFont="1" applyFill="1" applyBorder="1" applyAlignment="1">
      <alignment horizontal="center" vertical="top" wrapText="1"/>
    </xf>
    <xf numFmtId="0" fontId="22" fillId="0" borderId="1" xfId="0" applyFont="1" applyFill="1" applyBorder="1" applyAlignment="1">
      <alignment horizontal="left" vertical="top" wrapText="1"/>
    </xf>
    <xf numFmtId="164" fontId="22" fillId="0" borderId="1" xfId="0" applyNumberFormat="1" applyFont="1" applyFill="1" applyBorder="1" applyAlignment="1">
      <alignment horizontal="center" vertical="top" wrapText="1"/>
    </xf>
    <xf numFmtId="0" fontId="15" fillId="0" borderId="1" xfId="0" applyFont="1" applyFill="1" applyBorder="1" applyAlignment="1">
      <alignment vertical="top" wrapText="1"/>
    </xf>
    <xf numFmtId="0" fontId="1" fillId="0" borderId="0" xfId="0" applyFont="1" applyFill="1" applyBorder="1" applyAlignment="1">
      <alignment horizontal="center" vertical="top" wrapText="1"/>
    </xf>
    <xf numFmtId="0" fontId="1" fillId="0" borderId="0" xfId="0" applyFont="1" applyFill="1" applyBorder="1" applyAlignment="1">
      <alignment horizontal="left" vertical="top" wrapText="1"/>
    </xf>
    <xf numFmtId="164" fontId="1" fillId="0" borderId="0" xfId="0" applyNumberFormat="1" applyFont="1" applyFill="1" applyBorder="1" applyAlignment="1">
      <alignment horizontal="center" vertical="top" wrapText="1"/>
    </xf>
    <xf numFmtId="164" fontId="1" fillId="0" borderId="0" xfId="0" applyNumberFormat="1" applyFont="1" applyFill="1" applyBorder="1" applyAlignment="1">
      <alignment horizontal="left" wrapText="1"/>
    </xf>
    <xf numFmtId="0" fontId="5" fillId="0" borderId="0" xfId="0" applyFont="1" applyFill="1" applyBorder="1" applyAlignment="1"/>
    <xf numFmtId="0" fontId="15" fillId="0" borderId="0" xfId="0" applyFont="1" applyFill="1" applyBorder="1" applyAlignment="1"/>
    <xf numFmtId="0" fontId="5" fillId="0" borderId="0" xfId="0" applyFont="1" applyFill="1"/>
    <xf numFmtId="0" fontId="5" fillId="0" borderId="0" xfId="0" applyFont="1" applyFill="1" applyBorder="1" applyAlignment="1">
      <alignment wrapText="1"/>
    </xf>
    <xf numFmtId="164" fontId="5" fillId="0" borderId="0" xfId="0" applyNumberFormat="1" applyFont="1" applyFill="1"/>
    <xf numFmtId="0" fontId="5" fillId="0" borderId="0" xfId="0" applyFont="1" applyFill="1" applyAlignment="1">
      <alignment horizontal="justify"/>
    </xf>
    <xf numFmtId="0" fontId="5" fillId="0" borderId="0" xfId="0" applyFont="1" applyFill="1" applyAlignment="1">
      <alignment horizontal="center"/>
    </xf>
    <xf numFmtId="0" fontId="3" fillId="0" borderId="0" xfId="0" applyFont="1" applyFill="1" applyBorder="1" applyAlignment="1">
      <alignment vertical="top"/>
    </xf>
    <xf numFmtId="0" fontId="15" fillId="0" borderId="0" xfId="0" applyFont="1" applyFill="1" applyAlignment="1">
      <alignment horizontal="left"/>
    </xf>
    <xf numFmtId="0" fontId="15" fillId="0" borderId="0" xfId="0" applyFont="1" applyFill="1" applyBorder="1"/>
    <xf numFmtId="0" fontId="19" fillId="0" borderId="0" xfId="0" applyFont="1" applyFill="1" applyBorder="1" applyAlignment="1"/>
    <xf numFmtId="0" fontId="2" fillId="0" borderId="0" xfId="0" applyFont="1" applyFill="1" applyAlignment="1">
      <alignment horizontal="right"/>
    </xf>
    <xf numFmtId="164" fontId="16" fillId="0" borderId="0" xfId="0" applyNumberFormat="1" applyFont="1" applyFill="1"/>
    <xf numFmtId="164" fontId="1" fillId="0" borderId="1" xfId="0" applyNumberFormat="1" applyFont="1" applyFill="1" applyBorder="1" applyAlignment="1">
      <alignment horizontal="center" vertical="top" wrapText="1"/>
    </xf>
    <xf numFmtId="0" fontId="5" fillId="2" borderId="1" xfId="0" applyFont="1" applyFill="1" applyBorder="1" applyAlignment="1">
      <alignment horizontal="center" vertical="top" wrapText="1"/>
    </xf>
    <xf numFmtId="164" fontId="11" fillId="2" borderId="1" xfId="0" applyNumberFormat="1" applyFont="1" applyFill="1" applyBorder="1" applyAlignment="1">
      <alignment horizontal="center" vertical="center" wrapText="1"/>
    </xf>
    <xf numFmtId="0" fontId="11" fillId="2" borderId="5" xfId="0" applyFont="1" applyFill="1" applyBorder="1" applyAlignment="1">
      <alignment horizontal="left" vertical="top" wrapText="1"/>
    </xf>
    <xf numFmtId="0" fontId="1" fillId="0" borderId="7" xfId="0" applyFont="1" applyFill="1" applyBorder="1" applyAlignment="1">
      <alignment horizontal="left" vertical="top" wrapText="1"/>
    </xf>
    <xf numFmtId="0" fontId="1" fillId="0" borderId="7" xfId="0" applyFont="1" applyFill="1" applyBorder="1" applyAlignment="1">
      <alignment horizontal="center" vertical="top" wrapText="1"/>
    </xf>
    <xf numFmtId="164" fontId="1" fillId="0" borderId="1" xfId="0" applyNumberFormat="1" applyFont="1" applyFill="1" applyBorder="1" applyAlignment="1">
      <alignment horizontal="center" vertical="top" wrapText="1"/>
    </xf>
    <xf numFmtId="0" fontId="22" fillId="0" borderId="1" xfId="0" applyFont="1" applyFill="1" applyBorder="1" applyAlignment="1">
      <alignment horizontal="left" vertical="top" wrapText="1"/>
    </xf>
    <xf numFmtId="164" fontId="1" fillId="0" borderId="6" xfId="0" applyNumberFormat="1" applyFont="1" applyFill="1" applyBorder="1" applyAlignment="1">
      <alignment horizontal="left" vertical="top" wrapText="1"/>
    </xf>
    <xf numFmtId="0" fontId="0" fillId="2" borderId="0" xfId="0" applyFill="1"/>
    <xf numFmtId="0" fontId="25" fillId="2" borderId="0" xfId="1" applyFont="1" applyFill="1" applyAlignment="1">
      <alignment vertical="top"/>
    </xf>
    <xf numFmtId="0" fontId="24" fillId="2" borderId="0" xfId="1" applyFont="1" applyFill="1"/>
    <xf numFmtId="0" fontId="10" fillId="2" borderId="0" xfId="1" applyFont="1" applyFill="1"/>
    <xf numFmtId="4" fontId="15" fillId="6" borderId="0" xfId="0" applyNumberFormat="1" applyFont="1" applyFill="1"/>
    <xf numFmtId="0" fontId="25" fillId="2" borderId="0" xfId="1" applyFont="1" applyFill="1"/>
    <xf numFmtId="0" fontId="25" fillId="2" borderId="0" xfId="1" applyFont="1" applyFill="1" applyAlignment="1">
      <alignment wrapText="1"/>
    </xf>
    <xf numFmtId="4" fontId="26" fillId="6" borderId="0" xfId="0" applyNumberFormat="1" applyFont="1" applyFill="1"/>
    <xf numFmtId="164" fontId="26" fillId="6" borderId="0" xfId="0" applyNumberFormat="1" applyFont="1" applyFill="1"/>
    <xf numFmtId="4" fontId="15" fillId="6" borderId="0" xfId="0" applyNumberFormat="1" applyFont="1" applyFill="1" applyAlignment="1">
      <alignment horizontal="center"/>
    </xf>
    <xf numFmtId="0" fontId="25" fillId="2" borderId="0" xfId="1" applyFont="1" applyFill="1" applyAlignment="1"/>
    <xf numFmtId="4" fontId="5" fillId="6" borderId="0" xfId="0" applyNumberFormat="1" applyFont="1" applyFill="1"/>
    <xf numFmtId="4" fontId="19" fillId="6" borderId="0" xfId="0" applyNumberFormat="1" applyFont="1" applyFill="1"/>
    <xf numFmtId="0" fontId="8" fillId="2" borderId="0" xfId="1" applyFont="1" applyFill="1"/>
    <xf numFmtId="0" fontId="7" fillId="2" borderId="0" xfId="1" applyFont="1" applyFill="1"/>
    <xf numFmtId="4" fontId="16" fillId="6" borderId="0" xfId="0" applyNumberFormat="1" applyFont="1" applyFill="1"/>
    <xf numFmtId="0" fontId="8" fillId="2" borderId="0" xfId="1" applyFont="1" applyFill="1" applyAlignment="1">
      <alignment wrapText="1"/>
    </xf>
    <xf numFmtId="0" fontId="14" fillId="2" borderId="0" xfId="0" applyFont="1" applyFill="1"/>
    <xf numFmtId="0" fontId="10" fillId="2" borderId="0" xfId="0" applyFont="1" applyFill="1" applyAlignment="1"/>
    <xf numFmtId="0" fontId="15" fillId="2" borderId="0" xfId="0" applyFont="1" applyFill="1"/>
    <xf numFmtId="0" fontId="1" fillId="2" borderId="1" xfId="0" applyFont="1" applyFill="1" applyBorder="1" applyAlignment="1">
      <alignment horizontal="left" vertical="top" wrapText="1"/>
    </xf>
    <xf numFmtId="0" fontId="1" fillId="2" borderId="0" xfId="0" applyFont="1" applyFill="1" applyBorder="1" applyAlignment="1">
      <alignment horizontal="center" vertical="top" wrapText="1"/>
    </xf>
    <xf numFmtId="0" fontId="8" fillId="2" borderId="1" xfId="0" applyFont="1" applyFill="1" applyBorder="1" applyAlignment="1">
      <alignment horizontal="center" vertical="top" wrapText="1"/>
    </xf>
    <xf numFmtId="0" fontId="25" fillId="2" borderId="0" xfId="1" applyFont="1" applyFill="1" applyAlignment="1">
      <alignment vertical="top" wrapText="1"/>
    </xf>
    <xf numFmtId="0" fontId="0" fillId="2" borderId="0" xfId="0" applyFill="1" applyAlignment="1"/>
    <xf numFmtId="0" fontId="8" fillId="2" borderId="1" xfId="0" applyFont="1" applyFill="1" applyBorder="1" applyAlignment="1">
      <alignment horizontal="center" vertical="top" wrapText="1"/>
    </xf>
    <xf numFmtId="0" fontId="0" fillId="2" borderId="0" xfId="0" applyFill="1" applyAlignment="1">
      <alignment vertical="top"/>
    </xf>
    <xf numFmtId="0" fontId="11" fillId="2" borderId="1" xfId="0" applyFont="1" applyFill="1" applyBorder="1" applyAlignment="1">
      <alignment horizontal="justify" vertical="top" wrapText="1"/>
    </xf>
    <xf numFmtId="0" fontId="8" fillId="2" borderId="1" xfId="0" applyFont="1" applyFill="1" applyBorder="1" applyAlignment="1">
      <alignment horizontal="justify" vertical="top" wrapText="1"/>
    </xf>
    <xf numFmtId="164" fontId="13" fillId="2" borderId="1" xfId="0" applyNumberFormat="1" applyFont="1" applyFill="1" applyBorder="1" applyAlignment="1">
      <alignment horizontal="justify" vertical="top" wrapText="1"/>
    </xf>
    <xf numFmtId="0" fontId="12" fillId="0" borderId="1" xfId="0" applyFont="1" applyFill="1" applyBorder="1" applyAlignment="1">
      <alignment horizontal="left" vertical="top" wrapText="1"/>
    </xf>
    <xf numFmtId="164" fontId="11" fillId="0" borderId="1" xfId="0" applyNumberFormat="1" applyFont="1" applyFill="1" applyBorder="1" applyAlignment="1">
      <alignment horizontal="center" vertical="center" wrapText="1"/>
    </xf>
    <xf numFmtId="0" fontId="7" fillId="0" borderId="0" xfId="0" applyFont="1" applyAlignment="1">
      <alignment horizontal="left"/>
    </xf>
    <xf numFmtId="0" fontId="8" fillId="0" borderId="0" xfId="0" applyFont="1" applyBorder="1" applyAlignment="1">
      <alignment horizontal="left" wrapText="1"/>
    </xf>
    <xf numFmtId="0" fontId="1" fillId="2" borderId="1" xfId="0" applyFont="1" applyFill="1" applyBorder="1" applyAlignment="1">
      <alignment horizontal="center" vertical="top" wrapText="1"/>
    </xf>
    <xf numFmtId="0" fontId="1" fillId="2" borderId="6"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1" xfId="0" applyFont="1" applyFill="1" applyBorder="1" applyAlignment="1">
      <alignment horizontal="left" vertical="top" wrapText="1"/>
    </xf>
    <xf numFmtId="0" fontId="11" fillId="0" borderId="0" xfId="0" applyFont="1" applyAlignment="1">
      <alignment horizontal="justify" wrapText="1"/>
    </xf>
    <xf numFmtId="0" fontId="11" fillId="0" borderId="0" xfId="0" applyFont="1" applyAlignment="1">
      <alignment wrapText="1"/>
    </xf>
    <xf numFmtId="0" fontId="17" fillId="0" borderId="0" xfId="0" applyFont="1" applyAlignment="1"/>
    <xf numFmtId="0" fontId="8" fillId="0" borderId="0" xfId="0" applyFont="1" applyAlignment="1">
      <alignment horizontal="center"/>
    </xf>
    <xf numFmtId="0" fontId="11" fillId="2" borderId="6" xfId="0" applyFont="1" applyFill="1" applyBorder="1" applyAlignment="1">
      <alignment horizontal="center" vertical="top" wrapText="1"/>
    </xf>
    <xf numFmtId="0" fontId="11" fillId="2" borderId="7" xfId="0" applyFont="1" applyFill="1" applyBorder="1" applyAlignment="1">
      <alignment horizontal="center" vertical="top" wrapText="1"/>
    </xf>
    <xf numFmtId="0" fontId="8" fillId="0" borderId="22" xfId="0" applyFont="1" applyBorder="1" applyAlignment="1">
      <alignment horizontal="center"/>
    </xf>
    <xf numFmtId="0" fontId="12" fillId="0" borderId="6" xfId="0" applyFont="1" applyBorder="1" applyAlignment="1">
      <alignment horizontal="center" vertical="top" wrapText="1"/>
    </xf>
    <xf numFmtId="0" fontId="12" fillId="0" borderId="7" xfId="0" applyFont="1" applyBorder="1" applyAlignment="1">
      <alignment horizontal="center" vertical="top" wrapText="1"/>
    </xf>
    <xf numFmtId="0" fontId="8" fillId="0" borderId="0" xfId="0" applyFont="1" applyAlignment="1">
      <alignment horizontal="justify" wrapText="1"/>
    </xf>
    <xf numFmtId="0" fontId="8" fillId="0" borderId="0" xfId="0" applyFont="1" applyAlignment="1">
      <alignment wrapText="1"/>
    </xf>
    <xf numFmtId="0" fontId="8" fillId="0" borderId="20" xfId="0" applyFont="1" applyBorder="1" applyAlignment="1">
      <alignment horizontal="right" wrapText="1"/>
    </xf>
    <xf numFmtId="0" fontId="8" fillId="0" borderId="20" xfId="0" applyFont="1" applyBorder="1" applyAlignment="1">
      <alignment horizontal="right"/>
    </xf>
    <xf numFmtId="0" fontId="8" fillId="0" borderId="0" xfId="0" applyFont="1" applyBorder="1" applyAlignment="1">
      <alignment horizontal="justify" wrapText="1"/>
    </xf>
    <xf numFmtId="0" fontId="8" fillId="0" borderId="0" xfId="0" applyFont="1" applyBorder="1" applyAlignment="1">
      <alignment wrapText="1"/>
    </xf>
    <xf numFmtId="164" fontId="1" fillId="2" borderId="0" xfId="0" applyNumberFormat="1" applyFont="1" applyFill="1" applyBorder="1" applyAlignment="1">
      <alignment horizontal="left"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8" fillId="0" borderId="20" xfId="0" applyFont="1" applyBorder="1" applyAlignment="1">
      <alignment horizontal="left"/>
    </xf>
    <xf numFmtId="0" fontId="8" fillId="0" borderId="0" xfId="0" applyFont="1" applyAlignment="1"/>
    <xf numFmtId="0" fontId="1" fillId="2" borderId="24" xfId="0" applyFont="1" applyFill="1" applyBorder="1" applyAlignment="1">
      <alignment horizontal="left" vertical="top" wrapText="1"/>
    </xf>
    <xf numFmtId="0" fontId="0" fillId="0" borderId="22" xfId="0" applyBorder="1" applyAlignment="1">
      <alignment vertical="top" wrapText="1"/>
    </xf>
    <xf numFmtId="0" fontId="0" fillId="0" borderId="25" xfId="0" applyBorder="1" applyAlignment="1">
      <alignment vertical="top" wrapText="1"/>
    </xf>
    <xf numFmtId="0" fontId="11" fillId="0" borderId="6" xfId="0" applyFont="1" applyFill="1" applyBorder="1" applyAlignment="1">
      <alignment horizontal="left" vertical="top" wrapText="1"/>
    </xf>
    <xf numFmtId="0" fontId="11" fillId="0" borderId="7" xfId="0" applyFont="1" applyFill="1" applyBorder="1" applyAlignment="1">
      <alignment horizontal="left" vertical="top" wrapText="1"/>
    </xf>
    <xf numFmtId="0" fontId="1" fillId="2" borderId="26" xfId="0" applyFont="1" applyFill="1" applyBorder="1" applyAlignment="1">
      <alignment horizontal="left" vertical="top" wrapText="1"/>
    </xf>
    <xf numFmtId="0" fontId="0" fillId="0" borderId="27" xfId="0" applyBorder="1" applyAlignment="1">
      <alignment vertical="top" wrapText="1"/>
    </xf>
    <xf numFmtId="0" fontId="0" fillId="0" borderId="8" xfId="0" applyBorder="1" applyAlignment="1">
      <alignment vertical="top" wrapText="1"/>
    </xf>
    <xf numFmtId="0" fontId="0" fillId="0" borderId="9" xfId="0"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11" fillId="2" borderId="1" xfId="0" applyFont="1" applyFill="1" applyBorder="1" applyAlignment="1">
      <alignment horizontal="left" vertical="top" wrapText="1"/>
    </xf>
    <xf numFmtId="0" fontId="11" fillId="2" borderId="6" xfId="0" applyFont="1" applyFill="1" applyBorder="1" applyAlignment="1">
      <alignment horizontal="left" vertical="top" wrapText="1"/>
    </xf>
    <xf numFmtId="0" fontId="11" fillId="2" borderId="7" xfId="0" applyFont="1" applyFill="1" applyBorder="1" applyAlignment="1">
      <alignment horizontal="left" vertical="top" wrapText="1"/>
    </xf>
    <xf numFmtId="0" fontId="11" fillId="2" borderId="5" xfId="0" applyFont="1" applyFill="1" applyBorder="1" applyAlignment="1">
      <alignment horizontal="left" vertical="top" wrapText="1"/>
    </xf>
    <xf numFmtId="0" fontId="1" fillId="0" borderId="16" xfId="0" applyFont="1" applyBorder="1" applyAlignment="1">
      <alignment horizontal="center" vertical="top" wrapText="1"/>
    </xf>
    <xf numFmtId="0" fontId="1" fillId="0" borderId="17" xfId="0" applyFont="1" applyBorder="1" applyAlignment="1">
      <alignment horizontal="center" vertical="top" wrapText="1"/>
    </xf>
    <xf numFmtId="0" fontId="1" fillId="0" borderId="18" xfId="0" applyFont="1" applyBorder="1" applyAlignment="1">
      <alignment horizontal="center" vertical="top" wrapText="1"/>
    </xf>
    <xf numFmtId="0" fontId="1" fillId="0" borderId="19" xfId="0" applyFont="1" applyBorder="1" applyAlignment="1">
      <alignment horizontal="center" vertical="top" wrapText="1"/>
    </xf>
    <xf numFmtId="0" fontId="1" fillId="0" borderId="20" xfId="0" applyFont="1" applyBorder="1" applyAlignment="1">
      <alignment horizontal="center" vertical="top" wrapText="1"/>
    </xf>
    <xf numFmtId="0" fontId="1" fillId="0" borderId="21" xfId="0" applyFont="1" applyBorder="1" applyAlignment="1">
      <alignment horizontal="center" vertical="top" wrapText="1"/>
    </xf>
    <xf numFmtId="0" fontId="11" fillId="2" borderId="10" xfId="0" applyFont="1" applyFill="1" applyBorder="1" applyAlignment="1">
      <alignment vertical="top" wrapText="1"/>
    </xf>
    <xf numFmtId="0" fontId="11" fillId="2" borderId="12" xfId="0" applyFont="1" applyFill="1" applyBorder="1" applyAlignment="1">
      <alignment vertical="top" wrapText="1"/>
    </xf>
    <xf numFmtId="0" fontId="11" fillId="0" borderId="13" xfId="0" applyFont="1" applyBorder="1" applyAlignment="1">
      <alignment horizontal="center" vertical="top" wrapText="1"/>
    </xf>
    <xf numFmtId="0" fontId="11" fillId="0" borderId="14" xfId="0" applyFont="1" applyBorder="1" applyAlignment="1">
      <alignment horizontal="center" vertical="top" wrapText="1"/>
    </xf>
    <xf numFmtId="0" fontId="11" fillId="0" borderId="15" xfId="0" applyFont="1" applyBorder="1" applyAlignment="1">
      <alignment horizontal="center" vertical="top" wrapText="1"/>
    </xf>
    <xf numFmtId="0" fontId="11" fillId="3" borderId="10" xfId="0" applyFont="1" applyFill="1" applyBorder="1" applyAlignment="1">
      <alignment horizontal="center" vertical="top" wrapText="1"/>
    </xf>
    <xf numFmtId="0" fontId="11" fillId="3" borderId="12" xfId="0" applyFont="1" applyFill="1" applyBorder="1" applyAlignment="1">
      <alignment horizontal="center" vertical="top" wrapText="1"/>
    </xf>
    <xf numFmtId="0" fontId="11" fillId="4" borderId="10" xfId="0" applyFont="1" applyFill="1" applyBorder="1" applyAlignment="1">
      <alignment horizontal="center" vertical="top" wrapText="1"/>
    </xf>
    <xf numFmtId="0" fontId="11" fillId="4" borderId="12" xfId="0" applyFont="1" applyFill="1" applyBorder="1" applyAlignment="1">
      <alignment horizontal="center" vertical="top" wrapText="1"/>
    </xf>
    <xf numFmtId="0" fontId="11" fillId="0" borderId="10" xfId="0" applyFont="1" applyBorder="1" applyAlignment="1">
      <alignment horizontal="center" vertical="top" wrapText="1"/>
    </xf>
    <xf numFmtId="0" fontId="11" fillId="0" borderId="11" xfId="0" applyFont="1" applyBorder="1" applyAlignment="1">
      <alignment horizontal="center" vertical="top" wrapText="1"/>
    </xf>
    <xf numFmtId="0" fontId="11" fillId="0" borderId="12" xfId="0" applyFont="1" applyBorder="1" applyAlignment="1">
      <alignment horizontal="center" vertical="top" wrapText="1"/>
    </xf>
    <xf numFmtId="0" fontId="0" fillId="0" borderId="11" xfId="0" applyBorder="1" applyAlignment="1">
      <alignment vertical="top" wrapText="1"/>
    </xf>
    <xf numFmtId="0" fontId="0" fillId="0" borderId="12" xfId="0" applyBorder="1" applyAlignment="1">
      <alignment vertical="top" wrapText="1"/>
    </xf>
    <xf numFmtId="0" fontId="0" fillId="0" borderId="14" xfId="0" applyBorder="1" applyAlignment="1">
      <alignment horizontal="center" vertical="top" wrapText="1"/>
    </xf>
    <xf numFmtId="0" fontId="0" fillId="0" borderId="15" xfId="0" applyBorder="1" applyAlignment="1">
      <alignment horizontal="center" vertical="top" wrapText="1"/>
    </xf>
    <xf numFmtId="0" fontId="8" fillId="0" borderId="0" xfId="0" applyFont="1" applyAlignment="1">
      <alignment horizontal="right"/>
    </xf>
    <xf numFmtId="0" fontId="11" fillId="0" borderId="10" xfId="0" applyFont="1"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1" fillId="0" borderId="11" xfId="0" applyFont="1" applyBorder="1" applyAlignment="1">
      <alignment vertical="top" wrapText="1"/>
    </xf>
    <xf numFmtId="0" fontId="1" fillId="0" borderId="12" xfId="0" applyFont="1" applyBorder="1" applyAlignment="1">
      <alignment vertical="top" wrapText="1"/>
    </xf>
    <xf numFmtId="0" fontId="2" fillId="0" borderId="23" xfId="0" applyFont="1" applyBorder="1" applyAlignment="1">
      <alignment horizontal="center"/>
    </xf>
    <xf numFmtId="0" fontId="1" fillId="0" borderId="6" xfId="0" applyFont="1" applyFill="1" applyBorder="1" applyAlignment="1">
      <alignment horizontal="left" vertical="top" wrapText="1"/>
    </xf>
    <xf numFmtId="0" fontId="1" fillId="0" borderId="7" xfId="0" applyFont="1" applyFill="1" applyBorder="1" applyAlignment="1">
      <alignment horizontal="left" vertical="top" wrapText="1"/>
    </xf>
    <xf numFmtId="0" fontId="1" fillId="0" borderId="6" xfId="0" applyFont="1" applyFill="1" applyBorder="1" applyAlignment="1">
      <alignment horizontal="center" vertical="top" wrapText="1"/>
    </xf>
    <xf numFmtId="0" fontId="1" fillId="0" borderId="7" xfId="0" applyFont="1" applyFill="1" applyBorder="1" applyAlignment="1">
      <alignment horizontal="center" vertical="top" wrapText="1"/>
    </xf>
    <xf numFmtId="166" fontId="11" fillId="2" borderId="6" xfId="0" applyNumberFormat="1" applyFont="1" applyFill="1" applyBorder="1" applyAlignment="1">
      <alignment horizontal="center" vertical="top" wrapText="1"/>
    </xf>
    <xf numFmtId="166" fontId="11" fillId="2" borderId="7" xfId="0" applyNumberFormat="1" applyFont="1" applyFill="1" applyBorder="1" applyAlignment="1">
      <alignment horizontal="center" vertical="top" wrapText="1"/>
    </xf>
    <xf numFmtId="0" fontId="1" fillId="3" borderId="11" xfId="0" applyFont="1" applyFill="1" applyBorder="1" applyAlignment="1">
      <alignment horizontal="center" vertical="top" wrapText="1"/>
    </xf>
    <xf numFmtId="0" fontId="1" fillId="3" borderId="12" xfId="0" applyFont="1" applyFill="1" applyBorder="1" applyAlignment="1">
      <alignment horizontal="center" vertical="top" wrapText="1"/>
    </xf>
    <xf numFmtId="0" fontId="1" fillId="4" borderId="11" xfId="0" applyFont="1" applyFill="1" applyBorder="1" applyAlignment="1">
      <alignment horizontal="center" vertical="top" wrapText="1"/>
    </xf>
    <xf numFmtId="0" fontId="1" fillId="4" borderId="12" xfId="0" applyFont="1" applyFill="1" applyBorder="1" applyAlignment="1">
      <alignment horizontal="center" vertical="top" wrapText="1"/>
    </xf>
    <xf numFmtId="0" fontId="4"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18" fillId="2" borderId="6" xfId="0" applyFont="1" applyFill="1" applyBorder="1" applyAlignment="1">
      <alignment horizontal="left" vertical="top" wrapText="1"/>
    </xf>
    <xf numFmtId="0" fontId="18" fillId="2" borderId="7" xfId="0" applyFont="1" applyFill="1" applyBorder="1" applyAlignment="1">
      <alignment horizontal="left" vertical="top" wrapText="1"/>
    </xf>
    <xf numFmtId="0" fontId="18" fillId="2" borderId="5" xfId="0" applyFont="1" applyFill="1" applyBorder="1" applyAlignment="1">
      <alignment horizontal="left" vertical="top" wrapText="1"/>
    </xf>
    <xf numFmtId="0" fontId="1" fillId="0" borderId="1" xfId="0" applyFont="1" applyFill="1" applyBorder="1" applyAlignment="1">
      <alignment horizontal="left" vertical="top" wrapText="1"/>
    </xf>
    <xf numFmtId="0" fontId="11" fillId="0" borderId="10" xfId="0" applyFont="1" applyBorder="1" applyAlignment="1">
      <alignment vertical="top" wrapText="1"/>
    </xf>
    <xf numFmtId="0" fontId="11" fillId="0" borderId="11" xfId="0" applyFont="1" applyBorder="1" applyAlignment="1">
      <alignment vertical="top" wrapText="1"/>
    </xf>
    <xf numFmtId="0" fontId="11" fillId="0" borderId="12" xfId="0" applyFont="1" applyBorder="1" applyAlignment="1">
      <alignment vertical="top" wrapText="1"/>
    </xf>
    <xf numFmtId="0" fontId="11" fillId="2" borderId="10" xfId="0" applyFont="1" applyFill="1" applyBorder="1" applyAlignment="1">
      <alignment horizontal="center" vertical="top" wrapText="1"/>
    </xf>
    <xf numFmtId="0" fontId="11" fillId="2" borderId="11" xfId="0" applyFont="1" applyFill="1" applyBorder="1" applyAlignment="1">
      <alignment horizontal="center" vertical="top" wrapText="1"/>
    </xf>
    <xf numFmtId="0" fontId="11" fillId="2" borderId="12" xfId="0" applyFont="1" applyFill="1" applyBorder="1" applyAlignment="1">
      <alignment horizontal="center" vertical="top" wrapText="1"/>
    </xf>
    <xf numFmtId="0" fontId="0" fillId="2" borderId="6" xfId="0" applyFill="1" applyBorder="1" applyAlignment="1">
      <alignment horizontal="center" vertical="top" wrapText="1"/>
    </xf>
    <xf numFmtId="0" fontId="0" fillId="2" borderId="7" xfId="0" applyFill="1" applyBorder="1" applyAlignment="1">
      <alignment horizontal="center" vertical="top" wrapText="1"/>
    </xf>
    <xf numFmtId="0" fontId="0" fillId="2" borderId="5" xfId="0" applyFill="1" applyBorder="1" applyAlignment="1">
      <alignment horizontal="center" vertical="top" wrapText="1"/>
    </xf>
    <xf numFmtId="0" fontId="8" fillId="0" borderId="6" xfId="0" applyFont="1" applyBorder="1" applyAlignment="1">
      <alignment horizontal="center" vertical="top" wrapText="1"/>
    </xf>
    <xf numFmtId="0" fontId="8" fillId="0" borderId="7" xfId="0" applyFont="1" applyBorder="1" applyAlignment="1">
      <alignment horizontal="center" vertical="top" wrapText="1"/>
    </xf>
    <xf numFmtId="164" fontId="13" fillId="2" borderId="6" xfId="0" applyNumberFormat="1" applyFont="1" applyFill="1" applyBorder="1" applyAlignment="1">
      <alignment horizontal="center" vertical="top" wrapText="1"/>
    </xf>
    <xf numFmtId="164" fontId="13" fillId="2" borderId="7" xfId="0" applyNumberFormat="1" applyFont="1" applyFill="1" applyBorder="1" applyAlignment="1">
      <alignment horizontal="center" vertical="top" wrapText="1"/>
    </xf>
    <xf numFmtId="164" fontId="1" fillId="0" borderId="1" xfId="0" applyNumberFormat="1" applyFont="1" applyFill="1" applyBorder="1" applyAlignment="1">
      <alignment horizontal="left" vertical="top" wrapText="1"/>
    </xf>
    <xf numFmtId="164" fontId="11" fillId="2" borderId="6" xfId="0" applyNumberFormat="1" applyFont="1" applyFill="1" applyBorder="1" applyAlignment="1">
      <alignment horizontal="center" vertical="top" wrapText="1"/>
    </xf>
    <xf numFmtId="164" fontId="11" fillId="2" borderId="7" xfId="0" applyNumberFormat="1" applyFont="1" applyFill="1" applyBorder="1" applyAlignment="1">
      <alignment horizontal="center" vertical="top" wrapText="1"/>
    </xf>
    <xf numFmtId="0" fontId="11" fillId="2" borderId="5" xfId="0" applyFont="1" applyFill="1" applyBorder="1" applyAlignment="1">
      <alignment horizontal="center" vertical="top" wrapText="1"/>
    </xf>
    <xf numFmtId="0" fontId="1" fillId="2" borderId="5" xfId="0" applyFont="1" applyFill="1" applyBorder="1" applyAlignment="1">
      <alignment horizontal="center" vertical="top" wrapText="1"/>
    </xf>
    <xf numFmtId="0" fontId="11" fillId="0" borderId="6" xfId="0" applyFont="1" applyBorder="1" applyAlignment="1">
      <alignment horizontal="center" vertical="top" wrapText="1"/>
    </xf>
    <xf numFmtId="0" fontId="11" fillId="0" borderId="7" xfId="0" applyFont="1" applyBorder="1" applyAlignment="1">
      <alignment horizontal="center" vertical="top" wrapText="1"/>
    </xf>
    <xf numFmtId="164" fontId="11" fillId="0" borderId="1" xfId="0" applyNumberFormat="1" applyFont="1" applyFill="1" applyBorder="1" applyAlignment="1">
      <alignment horizontal="left" vertical="top" wrapText="1"/>
    </xf>
    <xf numFmtId="0" fontId="1" fillId="0" borderId="5" xfId="0" applyFont="1" applyFill="1" applyBorder="1" applyAlignment="1">
      <alignment horizontal="center" vertical="top" wrapText="1"/>
    </xf>
    <xf numFmtId="49" fontId="11" fillId="2" borderId="6" xfId="0" applyNumberFormat="1" applyFont="1" applyFill="1" applyBorder="1" applyAlignment="1">
      <alignment horizontal="center" vertical="top" wrapText="1"/>
    </xf>
    <xf numFmtId="49" fontId="11" fillId="2" borderId="7" xfId="0" applyNumberFormat="1" applyFont="1" applyFill="1" applyBorder="1" applyAlignment="1">
      <alignment horizontal="center" vertical="top" wrapText="1"/>
    </xf>
    <xf numFmtId="49" fontId="11" fillId="2" borderId="5" xfId="0" applyNumberFormat="1" applyFont="1" applyFill="1" applyBorder="1" applyAlignment="1">
      <alignment horizontal="center" vertical="top" wrapText="1"/>
    </xf>
    <xf numFmtId="0" fontId="1" fillId="0" borderId="6" xfId="0" applyFont="1" applyBorder="1" applyAlignment="1">
      <alignment horizontal="center" vertical="top" wrapText="1"/>
    </xf>
    <xf numFmtId="0" fontId="1" fillId="0" borderId="7" xfId="0" applyFont="1" applyBorder="1" applyAlignment="1">
      <alignment horizontal="center" vertical="top" wrapText="1"/>
    </xf>
    <xf numFmtId="0" fontId="1" fillId="0" borderId="5" xfId="0" applyFont="1" applyBorder="1" applyAlignment="1">
      <alignment horizontal="center" vertical="top" wrapText="1"/>
    </xf>
    <xf numFmtId="0" fontId="1" fillId="0" borderId="0" xfId="0" applyFont="1" applyFill="1" applyAlignment="1">
      <alignment horizontal="right" wrapText="1"/>
    </xf>
    <xf numFmtId="0" fontId="0" fillId="0" borderId="0" xfId="0" applyAlignment="1">
      <alignment horizontal="right" wrapText="1"/>
    </xf>
    <xf numFmtId="0" fontId="20" fillId="0" borderId="23" xfId="0" applyFont="1" applyFill="1" applyBorder="1" applyAlignment="1">
      <alignment horizontal="center"/>
    </xf>
    <xf numFmtId="0" fontId="1" fillId="0" borderId="10" xfId="0" applyFont="1" applyFill="1" applyBorder="1" applyAlignment="1">
      <alignment horizontal="center" vertical="top" wrapText="1"/>
    </xf>
    <xf numFmtId="0" fontId="1" fillId="0" borderId="11" xfId="0" applyFont="1" applyFill="1" applyBorder="1" applyAlignment="1">
      <alignment horizontal="center" vertical="top" wrapText="1"/>
    </xf>
    <xf numFmtId="0" fontId="1" fillId="0" borderId="12" xfId="0" applyFont="1" applyFill="1" applyBorder="1" applyAlignment="1">
      <alignment horizontal="center" vertical="top" wrapText="1"/>
    </xf>
    <xf numFmtId="0" fontId="1" fillId="0" borderId="10"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12" xfId="0" applyFont="1" applyFill="1" applyBorder="1" applyAlignment="1">
      <alignment horizontal="left" vertical="top" wrapText="1"/>
    </xf>
    <xf numFmtId="0" fontId="15" fillId="0" borderId="11" xfId="0" applyFont="1" applyFill="1" applyBorder="1" applyAlignment="1">
      <alignment vertical="top" wrapText="1"/>
    </xf>
    <xf numFmtId="0" fontId="15" fillId="0" borderId="12" xfId="0" applyFont="1" applyFill="1" applyBorder="1" applyAlignment="1">
      <alignment vertical="top" wrapText="1"/>
    </xf>
    <xf numFmtId="0" fontId="1" fillId="0" borderId="16" xfId="0" applyFont="1" applyFill="1" applyBorder="1" applyAlignment="1">
      <alignment horizontal="center" vertical="top" wrapText="1"/>
    </xf>
    <xf numFmtId="0" fontId="1" fillId="0" borderId="17" xfId="0" applyFont="1" applyFill="1" applyBorder="1" applyAlignment="1">
      <alignment horizontal="center" vertical="top" wrapText="1"/>
    </xf>
    <xf numFmtId="0" fontId="1" fillId="0" borderId="18" xfId="0" applyFont="1" applyFill="1" applyBorder="1" applyAlignment="1">
      <alignment horizontal="center" vertical="top" wrapText="1"/>
    </xf>
    <xf numFmtId="0" fontId="1" fillId="0" borderId="19" xfId="0" applyFont="1" applyFill="1" applyBorder="1" applyAlignment="1">
      <alignment horizontal="center" vertical="top" wrapText="1"/>
    </xf>
    <xf numFmtId="0" fontId="1" fillId="0" borderId="20" xfId="0" applyFont="1" applyFill="1" applyBorder="1" applyAlignment="1">
      <alignment horizontal="center" vertical="top" wrapText="1"/>
    </xf>
    <xf numFmtId="0" fontId="1" fillId="0" borderId="21" xfId="0" applyFont="1" applyFill="1" applyBorder="1" applyAlignment="1">
      <alignment horizontal="center" vertical="top" wrapText="1"/>
    </xf>
    <xf numFmtId="0" fontId="1" fillId="0" borderId="13" xfId="0" applyFont="1" applyFill="1" applyBorder="1" applyAlignment="1">
      <alignment horizontal="center" vertical="top" wrapText="1"/>
    </xf>
    <xf numFmtId="0" fontId="1" fillId="0" borderId="14" xfId="0" applyFont="1" applyFill="1" applyBorder="1" applyAlignment="1">
      <alignment horizontal="center" vertical="top" wrapText="1"/>
    </xf>
    <xf numFmtId="0" fontId="15" fillId="0" borderId="14" xfId="0" applyFont="1" applyFill="1" applyBorder="1" applyAlignment="1">
      <alignment horizontal="center" vertical="top" wrapText="1"/>
    </xf>
    <xf numFmtId="0" fontId="15" fillId="0" borderId="15" xfId="0" applyFont="1" applyFill="1" applyBorder="1" applyAlignment="1">
      <alignment horizontal="center" vertical="top" wrapText="1"/>
    </xf>
    <xf numFmtId="0" fontId="1" fillId="0" borderId="11" xfId="0" applyFont="1" applyFill="1" applyBorder="1" applyAlignment="1">
      <alignment vertical="top" wrapText="1"/>
    </xf>
    <xf numFmtId="0" fontId="1" fillId="0" borderId="12" xfId="0" applyFont="1" applyFill="1" applyBorder="1" applyAlignment="1">
      <alignment vertical="top" wrapText="1"/>
    </xf>
    <xf numFmtId="0" fontId="1" fillId="0" borderId="10" xfId="0" applyFont="1" applyFill="1" applyBorder="1" applyAlignment="1">
      <alignment vertical="top" wrapText="1"/>
    </xf>
    <xf numFmtId="0" fontId="1" fillId="0" borderId="15" xfId="0" applyFont="1" applyFill="1" applyBorder="1" applyAlignment="1">
      <alignment horizontal="center" vertical="top" wrapText="1"/>
    </xf>
    <xf numFmtId="166" fontId="1" fillId="0" borderId="6" xfId="0" applyNumberFormat="1" applyFont="1" applyFill="1" applyBorder="1" applyAlignment="1">
      <alignment horizontal="center" vertical="top" wrapText="1"/>
    </xf>
    <xf numFmtId="166" fontId="1" fillId="0" borderId="7" xfId="0" applyNumberFormat="1" applyFont="1" applyFill="1" applyBorder="1" applyAlignment="1">
      <alignment horizontal="center" vertical="top" wrapText="1"/>
    </xf>
    <xf numFmtId="0" fontId="1" fillId="0" borderId="1" xfId="0" applyFont="1" applyFill="1" applyBorder="1" applyAlignment="1">
      <alignment horizontal="center" vertical="top" wrapText="1"/>
    </xf>
    <xf numFmtId="0" fontId="22" fillId="0" borderId="1" xfId="0" applyFont="1" applyFill="1" applyBorder="1" applyAlignment="1">
      <alignment horizontal="left" vertical="top" wrapText="1"/>
    </xf>
    <xf numFmtId="49" fontId="1" fillId="0" borderId="1" xfId="0" applyNumberFormat="1" applyFont="1" applyFill="1" applyBorder="1" applyAlignment="1">
      <alignment horizontal="center" vertical="top" wrapText="1"/>
    </xf>
    <xf numFmtId="0" fontId="1" fillId="0" borderId="5" xfId="0" applyFont="1" applyFill="1" applyBorder="1" applyAlignment="1">
      <alignment horizontal="left" vertical="top" wrapText="1"/>
    </xf>
    <xf numFmtId="0" fontId="5" fillId="0" borderId="6" xfId="0" applyFont="1" applyFill="1" applyBorder="1" applyAlignment="1">
      <alignment horizontal="center" vertical="top" wrapText="1"/>
    </xf>
    <xf numFmtId="0" fontId="5" fillId="0" borderId="7" xfId="0" applyFont="1" applyFill="1" applyBorder="1" applyAlignment="1">
      <alignment horizontal="center" vertical="top" wrapText="1"/>
    </xf>
    <xf numFmtId="164" fontId="1" fillId="0" borderId="6" xfId="0" applyNumberFormat="1" applyFont="1" applyFill="1" applyBorder="1" applyAlignment="1">
      <alignment horizontal="center" vertical="top" wrapText="1"/>
    </xf>
    <xf numFmtId="164" fontId="1" fillId="0" borderId="7" xfId="0" applyNumberFormat="1" applyFont="1" applyFill="1" applyBorder="1" applyAlignment="1">
      <alignment horizontal="center" vertical="top" wrapText="1"/>
    </xf>
    <xf numFmtId="164" fontId="1" fillId="0" borderId="1" xfId="0" applyNumberFormat="1" applyFont="1" applyFill="1" applyBorder="1" applyAlignment="1">
      <alignment horizontal="center" vertical="top" wrapText="1"/>
    </xf>
    <xf numFmtId="0" fontId="15" fillId="0" borderId="6" xfId="0" applyFont="1" applyFill="1" applyBorder="1" applyAlignment="1">
      <alignment horizontal="center" vertical="top" wrapText="1"/>
    </xf>
    <xf numFmtId="0" fontId="15" fillId="0" borderId="7" xfId="0" applyFont="1" applyFill="1" applyBorder="1" applyAlignment="1">
      <alignment horizontal="center" vertical="top" wrapText="1"/>
    </xf>
    <xf numFmtId="0" fontId="1" fillId="0" borderId="0" xfId="0" applyFont="1" applyFill="1" applyAlignment="1">
      <alignment horizontal="justify" wrapText="1"/>
    </xf>
    <xf numFmtId="0" fontId="1" fillId="0" borderId="0" xfId="0" applyFont="1" applyFill="1" applyAlignment="1">
      <alignment wrapText="1"/>
    </xf>
    <xf numFmtId="0" fontId="23" fillId="0" borderId="0" xfId="0" applyFont="1" applyFill="1" applyAlignment="1"/>
    <xf numFmtId="0" fontId="5" fillId="0" borderId="0" xfId="0" applyFont="1" applyFill="1" applyBorder="1" applyAlignment="1">
      <alignment horizontal="justify" wrapText="1"/>
    </xf>
    <xf numFmtId="0" fontId="5" fillId="0" borderId="0" xfId="0" applyFont="1" applyFill="1" applyBorder="1" applyAlignment="1">
      <alignment wrapText="1"/>
    </xf>
    <xf numFmtId="0" fontId="5" fillId="0" borderId="0" xfId="0" applyFont="1" applyFill="1" applyBorder="1" applyAlignment="1"/>
    <xf numFmtId="0" fontId="3" fillId="0" borderId="0" xfId="0" applyFont="1" applyFill="1" applyAlignment="1">
      <alignment horizontal="justify" wrapText="1"/>
    </xf>
    <xf numFmtId="0" fontId="3" fillId="0" borderId="0" xfId="0" applyFont="1" applyFill="1" applyAlignment="1">
      <alignment wrapText="1"/>
    </xf>
    <xf numFmtId="0" fontId="5" fillId="0" borderId="0" xfId="0" applyFont="1" applyFill="1" applyBorder="1" applyAlignment="1">
      <alignment horizontal="right" wrapText="1"/>
    </xf>
    <xf numFmtId="0" fontId="5" fillId="0" borderId="0" xfId="0" applyFont="1" applyFill="1" applyBorder="1" applyAlignment="1">
      <alignment horizontal="right"/>
    </xf>
    <xf numFmtId="0" fontId="5" fillId="0" borderId="0" xfId="0" applyFont="1" applyFill="1" applyAlignment="1">
      <alignment horizontal="center"/>
    </xf>
    <xf numFmtId="0" fontId="5" fillId="0" borderId="0" xfId="0" applyFont="1" applyFill="1" applyBorder="1" applyAlignment="1">
      <alignment horizontal="center"/>
    </xf>
    <xf numFmtId="164" fontId="1" fillId="0" borderId="0" xfId="0" applyNumberFormat="1" applyFont="1" applyFill="1" applyBorder="1" applyAlignment="1">
      <alignment horizontal="left" wrapText="1"/>
    </xf>
    <xf numFmtId="0" fontId="3" fillId="0" borderId="0" xfId="0" applyFont="1" applyFill="1" applyBorder="1" applyAlignment="1">
      <alignment horizontal="left" wrapText="1"/>
    </xf>
    <xf numFmtId="0" fontId="5" fillId="0" borderId="0" xfId="0" applyFont="1" applyFill="1" applyBorder="1" applyAlignment="1">
      <alignment horizontal="left"/>
    </xf>
    <xf numFmtId="0" fontId="11" fillId="2" borderId="1" xfId="0" applyFont="1" applyFill="1" applyBorder="1" applyAlignment="1">
      <alignment horizontal="center" vertical="top" wrapText="1"/>
    </xf>
    <xf numFmtId="0" fontId="11" fillId="2" borderId="1" xfId="0" applyFont="1" applyFill="1" applyBorder="1" applyAlignment="1">
      <alignment vertical="top" wrapText="1"/>
    </xf>
    <xf numFmtId="0" fontId="1" fillId="2" borderId="30" xfId="0" applyFont="1" applyFill="1" applyBorder="1" applyAlignment="1">
      <alignment horizontal="center" vertical="top" wrapText="1"/>
    </xf>
    <xf numFmtId="0" fontId="0" fillId="2" borderId="27" xfId="0" applyFill="1" applyBorder="1" applyAlignment="1">
      <alignment horizontal="center" vertical="top" wrapText="1"/>
    </xf>
    <xf numFmtId="0" fontId="1" fillId="2" borderId="0" xfId="0" applyFont="1" applyFill="1" applyBorder="1" applyAlignment="1">
      <alignment horizontal="center" vertical="top" wrapText="1"/>
    </xf>
    <xf numFmtId="0" fontId="0" fillId="2" borderId="9" xfId="0" applyFill="1" applyBorder="1" applyAlignment="1">
      <alignment horizontal="center" vertical="top" wrapText="1"/>
    </xf>
    <xf numFmtId="0" fontId="0" fillId="2" borderId="0" xfId="0" applyFill="1" applyBorder="1" applyAlignment="1">
      <alignment vertical="top" wrapText="1"/>
    </xf>
    <xf numFmtId="0" fontId="0" fillId="2" borderId="9" xfId="0" applyFill="1" applyBorder="1" applyAlignment="1">
      <alignment vertical="top" wrapText="1"/>
    </xf>
    <xf numFmtId="0" fontId="0" fillId="2" borderId="20" xfId="0" applyFill="1" applyBorder="1" applyAlignment="1">
      <alignment vertical="top" wrapText="1"/>
    </xf>
    <xf numFmtId="0" fontId="0" fillId="2" borderId="29" xfId="0" applyFill="1" applyBorder="1" applyAlignment="1">
      <alignment vertical="top" wrapText="1"/>
    </xf>
    <xf numFmtId="164" fontId="13" fillId="2" borderId="1" xfId="0" applyNumberFormat="1" applyFont="1" applyFill="1" applyBorder="1" applyAlignment="1">
      <alignment horizontal="justify" vertical="top" wrapText="1"/>
    </xf>
    <xf numFmtId="0" fontId="0" fillId="2" borderId="1" xfId="0" applyFill="1" applyBorder="1" applyAlignment="1">
      <alignment vertical="top" wrapText="1"/>
    </xf>
    <xf numFmtId="0" fontId="0" fillId="2" borderId="7" xfId="0" applyFill="1" applyBorder="1" applyAlignment="1">
      <alignment vertical="top" wrapText="1"/>
    </xf>
    <xf numFmtId="0" fontId="0" fillId="2" borderId="5" xfId="0" applyFill="1" applyBorder="1" applyAlignment="1">
      <alignment vertical="top" wrapText="1"/>
    </xf>
    <xf numFmtId="0" fontId="1" fillId="2" borderId="6" xfId="0" applyFont="1" applyFill="1" applyBorder="1" applyAlignment="1">
      <alignment horizontal="justify" vertical="top" wrapText="1"/>
    </xf>
    <xf numFmtId="0" fontId="1" fillId="2" borderId="7" xfId="0" applyFont="1" applyFill="1" applyBorder="1" applyAlignment="1">
      <alignment horizontal="justify" vertical="top" wrapText="1"/>
    </xf>
    <xf numFmtId="0" fontId="0" fillId="2" borderId="5" xfId="0" applyFill="1" applyBorder="1" applyAlignment="1">
      <alignment horizontal="justify" vertical="top" wrapText="1"/>
    </xf>
    <xf numFmtId="0" fontId="11" fillId="2" borderId="6" xfId="0" applyFont="1" applyFill="1" applyBorder="1" applyAlignment="1">
      <alignment horizontal="justify" vertical="top" wrapText="1"/>
    </xf>
    <xf numFmtId="0" fontId="11" fillId="2" borderId="7" xfId="0" applyFont="1" applyFill="1" applyBorder="1" applyAlignment="1">
      <alignment horizontal="justify" vertical="top" wrapText="1"/>
    </xf>
    <xf numFmtId="0" fontId="11" fillId="2" borderId="1" xfId="0" applyFont="1" applyFill="1" applyBorder="1" applyAlignment="1">
      <alignment horizontal="justify" vertical="top" wrapText="1"/>
    </xf>
    <xf numFmtId="0" fontId="8" fillId="2" borderId="1" xfId="0" applyFont="1" applyFill="1" applyBorder="1" applyAlignment="1">
      <alignment horizontal="justify" vertical="top" wrapText="1"/>
    </xf>
    <xf numFmtId="0" fontId="5" fillId="2" borderId="26" xfId="0" applyFont="1" applyFill="1" applyBorder="1" applyAlignment="1">
      <alignment horizontal="center" vertical="top" wrapText="1"/>
    </xf>
    <xf numFmtId="0" fontId="10" fillId="2" borderId="30" xfId="0" applyFont="1" applyFill="1" applyBorder="1" applyAlignment="1">
      <alignment horizontal="center" vertical="top" wrapText="1"/>
    </xf>
    <xf numFmtId="0" fontId="10" fillId="2" borderId="27" xfId="0" applyFont="1" applyFill="1" applyBorder="1" applyAlignment="1">
      <alignment horizontal="center" vertical="top" wrapText="1"/>
    </xf>
    <xf numFmtId="0" fontId="10" fillId="2" borderId="8" xfId="0" applyFont="1" applyFill="1" applyBorder="1" applyAlignment="1">
      <alignment horizontal="center" vertical="top" wrapText="1"/>
    </xf>
    <xf numFmtId="0" fontId="10" fillId="2" borderId="0" xfId="0" applyFont="1" applyFill="1" applyBorder="1" applyAlignment="1">
      <alignment horizontal="center" vertical="top" wrapText="1"/>
    </xf>
    <xf numFmtId="0" fontId="10" fillId="2" borderId="9" xfId="0" applyFont="1" applyFill="1" applyBorder="1" applyAlignment="1">
      <alignment horizontal="center" vertical="top" wrapText="1"/>
    </xf>
    <xf numFmtId="0" fontId="10" fillId="2" borderId="28" xfId="0" applyFont="1" applyFill="1" applyBorder="1" applyAlignment="1">
      <alignment horizontal="center" vertical="top" wrapText="1"/>
    </xf>
    <xf numFmtId="0" fontId="10" fillId="2" borderId="20" xfId="0" applyFont="1" applyFill="1" applyBorder="1" applyAlignment="1">
      <alignment horizontal="center" vertical="top" wrapText="1"/>
    </xf>
    <xf numFmtId="0" fontId="10" fillId="2" borderId="29" xfId="0" applyFont="1" applyFill="1" applyBorder="1" applyAlignment="1">
      <alignment horizontal="center" vertical="top" wrapText="1"/>
    </xf>
    <xf numFmtId="0" fontId="0" fillId="2" borderId="22" xfId="0" applyFill="1" applyBorder="1" applyAlignment="1">
      <alignment vertical="top" wrapText="1"/>
    </xf>
    <xf numFmtId="0" fontId="0" fillId="2" borderId="25" xfId="0" applyFill="1" applyBorder="1" applyAlignment="1">
      <alignment vertical="top" wrapText="1"/>
    </xf>
    <xf numFmtId="0" fontId="1" fillId="2" borderId="26" xfId="0" applyFont="1" applyFill="1" applyBorder="1" applyAlignment="1">
      <alignment horizontal="center" vertical="top" wrapText="1"/>
    </xf>
    <xf numFmtId="0" fontId="0" fillId="2" borderId="30" xfId="0" applyFill="1" applyBorder="1" applyAlignment="1">
      <alignment horizontal="center" vertical="top" wrapText="1"/>
    </xf>
    <xf numFmtId="0" fontId="0" fillId="2" borderId="8" xfId="0" applyFill="1" applyBorder="1" applyAlignment="1">
      <alignment horizontal="center" vertical="top" wrapText="1"/>
    </xf>
    <xf numFmtId="0" fontId="0" fillId="2" borderId="0" xfId="0" applyFill="1" applyBorder="1" applyAlignment="1">
      <alignment horizontal="center" vertical="top" wrapText="1"/>
    </xf>
    <xf numFmtId="0" fontId="0" fillId="2" borderId="28" xfId="0" applyFill="1" applyBorder="1" applyAlignment="1">
      <alignment horizontal="center" vertical="top" wrapText="1"/>
    </xf>
    <xf numFmtId="0" fontId="0" fillId="2" borderId="20" xfId="0" applyFill="1" applyBorder="1" applyAlignment="1">
      <alignment horizontal="center" vertical="top" wrapText="1"/>
    </xf>
    <xf numFmtId="0" fontId="0" fillId="2" borderId="29" xfId="0" applyFill="1" applyBorder="1" applyAlignment="1">
      <alignment horizontal="center" vertical="top" wrapText="1"/>
    </xf>
    <xf numFmtId="164" fontId="11" fillId="2" borderId="6" xfId="0" applyNumberFormat="1" applyFont="1" applyFill="1" applyBorder="1" applyAlignment="1">
      <alignment horizontal="justify" vertical="top" wrapText="1"/>
    </xf>
    <xf numFmtId="164" fontId="11" fillId="2" borderId="7" xfId="0" applyNumberFormat="1" applyFont="1" applyFill="1" applyBorder="1" applyAlignment="1">
      <alignment horizontal="justify" vertical="top" wrapText="1"/>
    </xf>
    <xf numFmtId="0" fontId="0" fillId="2" borderId="5" xfId="0" applyFont="1" applyFill="1" applyBorder="1" applyAlignment="1">
      <alignment horizontal="justify" vertical="top" wrapText="1"/>
    </xf>
    <xf numFmtId="0" fontId="4" fillId="2" borderId="6" xfId="0" applyFont="1" applyFill="1" applyBorder="1" applyAlignment="1">
      <alignment horizontal="justify" vertical="top" wrapText="1"/>
    </xf>
    <xf numFmtId="0" fontId="0" fillId="2" borderId="5" xfId="0" applyFill="1" applyBorder="1" applyAlignment="1">
      <alignment horizontal="left" vertical="top" wrapText="1"/>
    </xf>
    <xf numFmtId="0" fontId="0" fillId="2" borderId="7" xfId="0" applyFill="1" applyBorder="1" applyAlignment="1">
      <alignment horizontal="justify" vertical="top" wrapText="1"/>
    </xf>
    <xf numFmtId="0" fontId="23" fillId="2" borderId="5" xfId="0" applyFont="1" applyFill="1" applyBorder="1" applyAlignment="1">
      <alignment horizontal="justify" vertical="top" wrapText="1"/>
    </xf>
    <xf numFmtId="0" fontId="12" fillId="2" borderId="6" xfId="0" applyFont="1" applyFill="1" applyBorder="1" applyAlignment="1">
      <alignment horizontal="center" vertical="top" wrapText="1"/>
    </xf>
    <xf numFmtId="0" fontId="12" fillId="2" borderId="7" xfId="0" applyFont="1" applyFill="1" applyBorder="1" applyAlignment="1">
      <alignment horizontal="center" vertical="top" wrapText="1"/>
    </xf>
    <xf numFmtId="0" fontId="15" fillId="2" borderId="5" xfId="0" applyFont="1" applyFill="1" applyBorder="1" applyAlignment="1">
      <alignment horizontal="justify" vertical="top" wrapText="1"/>
    </xf>
    <xf numFmtId="0" fontId="12" fillId="2" borderId="1" xfId="0" applyFont="1" applyFill="1" applyBorder="1" applyAlignment="1">
      <alignment horizontal="center" vertical="top" wrapText="1"/>
    </xf>
    <xf numFmtId="164" fontId="1" fillId="2" borderId="1" xfId="0" applyNumberFormat="1" applyFont="1" applyFill="1" applyBorder="1" applyAlignment="1">
      <alignment horizontal="justify" vertical="top" wrapText="1"/>
    </xf>
    <xf numFmtId="0" fontId="8" fillId="2" borderId="0" xfId="0" applyFont="1" applyFill="1" applyAlignment="1">
      <alignment horizontal="right"/>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1" fillId="2" borderId="1" xfId="0" applyFont="1" applyFill="1" applyBorder="1" applyAlignment="1">
      <alignment vertical="top" wrapText="1"/>
    </xf>
    <xf numFmtId="0" fontId="20" fillId="2" borderId="20" xfId="0" applyFont="1" applyFill="1" applyBorder="1" applyAlignment="1">
      <alignment horizontal="center" vertical="center"/>
    </xf>
    <xf numFmtId="0" fontId="28" fillId="2" borderId="20" xfId="0" applyFont="1" applyFill="1" applyBorder="1" applyAlignment="1"/>
    <xf numFmtId="0" fontId="25" fillId="2" borderId="0" xfId="1" applyFont="1" applyFill="1" applyAlignment="1">
      <alignment horizontal="left" vertical="top" wrapText="1"/>
    </xf>
    <xf numFmtId="0" fontId="25" fillId="2" borderId="0" xfId="1" applyFont="1" applyFill="1" applyAlignment="1">
      <alignment vertical="top" wrapText="1"/>
    </xf>
    <xf numFmtId="0" fontId="25" fillId="2" borderId="0" xfId="1" applyFont="1" applyFill="1" applyAlignment="1">
      <alignment horizontal="center"/>
    </xf>
    <xf numFmtId="0" fontId="24" fillId="2" borderId="0" xfId="1" applyFill="1" applyAlignment="1"/>
    <xf numFmtId="0" fontId="0" fillId="2" borderId="0" xfId="0" applyFill="1" applyAlignment="1"/>
    <xf numFmtId="0" fontId="12" fillId="2" borderId="0" xfId="1" applyFont="1" applyFill="1" applyAlignment="1">
      <alignment horizontal="left"/>
    </xf>
    <xf numFmtId="0" fontId="27" fillId="2" borderId="0" xfId="0" applyFont="1" applyFill="1" applyAlignment="1"/>
  </cellXfs>
  <cellStyles count="2">
    <cellStyle name="Обычный" xfId="0" builtinId="0"/>
    <cellStyle name="Обычный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36</xdr:col>
      <xdr:colOff>333375</xdr:colOff>
      <xdr:row>83</xdr:row>
      <xdr:rowOff>133350</xdr:rowOff>
    </xdr:to>
    <xdr:pic>
      <xdr:nvPicPr>
        <xdr:cNvPr id="2" name="Рисунок 1" descr="e04997feb21b5924dd2921df586182f7-0.jpg"/>
        <xdr:cNvPicPr>
          <a:picLocks noChangeAspect="1"/>
        </xdr:cNvPicPr>
      </xdr:nvPicPr>
      <xdr:blipFill>
        <a:blip xmlns:r="http://schemas.openxmlformats.org/officeDocument/2006/relationships" r:embed="rId1"/>
        <a:stretch>
          <a:fillRect/>
        </a:stretch>
      </xdr:blipFill>
      <xdr:spPr>
        <a:xfrm>
          <a:off x="0" y="190500"/>
          <a:ext cx="22278975" cy="15754350"/>
        </a:xfrm>
        <a:prstGeom prst="rect">
          <a:avLst/>
        </a:prstGeom>
      </xdr:spPr>
    </xdr:pic>
    <xdr:clientData/>
  </xdr:twoCellAnchor>
  <xdr:twoCellAnchor editAs="oneCell">
    <xdr:from>
      <xdr:col>0</xdr:col>
      <xdr:colOff>0</xdr:colOff>
      <xdr:row>84</xdr:row>
      <xdr:rowOff>0</xdr:rowOff>
    </xdr:from>
    <xdr:to>
      <xdr:col>36</xdr:col>
      <xdr:colOff>561975</xdr:colOff>
      <xdr:row>166</xdr:row>
      <xdr:rowOff>133350</xdr:rowOff>
    </xdr:to>
    <xdr:pic>
      <xdr:nvPicPr>
        <xdr:cNvPr id="3" name="Рисунок 2" descr="e04997feb21b5924dd2921df586182f7-1.jpg"/>
        <xdr:cNvPicPr>
          <a:picLocks noChangeAspect="1"/>
        </xdr:cNvPicPr>
      </xdr:nvPicPr>
      <xdr:blipFill>
        <a:blip xmlns:r="http://schemas.openxmlformats.org/officeDocument/2006/relationships" r:embed="rId2"/>
        <a:stretch>
          <a:fillRect/>
        </a:stretch>
      </xdr:blipFill>
      <xdr:spPr>
        <a:xfrm>
          <a:off x="0" y="16002000"/>
          <a:ext cx="22278975" cy="15754350"/>
        </a:xfrm>
        <a:prstGeom prst="rect">
          <a:avLst/>
        </a:prstGeom>
      </xdr:spPr>
    </xdr:pic>
    <xdr:clientData/>
  </xdr:twoCellAnchor>
  <xdr:twoCellAnchor editAs="oneCell">
    <xdr:from>
      <xdr:col>0</xdr:col>
      <xdr:colOff>0</xdr:colOff>
      <xdr:row>167</xdr:row>
      <xdr:rowOff>0</xdr:rowOff>
    </xdr:from>
    <xdr:to>
      <xdr:col>36</xdr:col>
      <xdr:colOff>561975</xdr:colOff>
      <xdr:row>249</xdr:row>
      <xdr:rowOff>133350</xdr:rowOff>
    </xdr:to>
    <xdr:pic>
      <xdr:nvPicPr>
        <xdr:cNvPr id="4" name="Рисунок 3" descr="e04997feb21b5924dd2921df586182f7-2.jpg"/>
        <xdr:cNvPicPr>
          <a:picLocks noChangeAspect="1"/>
        </xdr:cNvPicPr>
      </xdr:nvPicPr>
      <xdr:blipFill>
        <a:blip xmlns:r="http://schemas.openxmlformats.org/officeDocument/2006/relationships" r:embed="rId3"/>
        <a:stretch>
          <a:fillRect/>
        </a:stretch>
      </xdr:blipFill>
      <xdr:spPr>
        <a:xfrm>
          <a:off x="0" y="31813500"/>
          <a:ext cx="22278975" cy="15754350"/>
        </a:xfrm>
        <a:prstGeom prst="rect">
          <a:avLst/>
        </a:prstGeom>
      </xdr:spPr>
    </xdr:pic>
    <xdr:clientData/>
  </xdr:twoCellAnchor>
  <xdr:twoCellAnchor editAs="oneCell">
    <xdr:from>
      <xdr:col>0</xdr:col>
      <xdr:colOff>0</xdr:colOff>
      <xdr:row>250</xdr:row>
      <xdr:rowOff>0</xdr:rowOff>
    </xdr:from>
    <xdr:to>
      <xdr:col>36</xdr:col>
      <xdr:colOff>561975</xdr:colOff>
      <xdr:row>332</xdr:row>
      <xdr:rowOff>133350</xdr:rowOff>
    </xdr:to>
    <xdr:pic>
      <xdr:nvPicPr>
        <xdr:cNvPr id="5" name="Рисунок 4" descr="e04997feb21b5924dd2921df586182f7-3.jpg"/>
        <xdr:cNvPicPr>
          <a:picLocks noChangeAspect="1"/>
        </xdr:cNvPicPr>
      </xdr:nvPicPr>
      <xdr:blipFill>
        <a:blip xmlns:r="http://schemas.openxmlformats.org/officeDocument/2006/relationships" r:embed="rId4"/>
        <a:stretch>
          <a:fillRect/>
        </a:stretch>
      </xdr:blipFill>
      <xdr:spPr>
        <a:xfrm>
          <a:off x="0" y="47625000"/>
          <a:ext cx="22278975" cy="15754350"/>
        </a:xfrm>
        <a:prstGeom prst="rect">
          <a:avLst/>
        </a:prstGeom>
      </xdr:spPr>
    </xdr:pic>
    <xdr:clientData/>
  </xdr:twoCellAnchor>
  <xdr:twoCellAnchor editAs="oneCell">
    <xdr:from>
      <xdr:col>0</xdr:col>
      <xdr:colOff>0</xdr:colOff>
      <xdr:row>333</xdr:row>
      <xdr:rowOff>0</xdr:rowOff>
    </xdr:from>
    <xdr:to>
      <xdr:col>36</xdr:col>
      <xdr:colOff>561975</xdr:colOff>
      <xdr:row>415</xdr:row>
      <xdr:rowOff>133350</xdr:rowOff>
    </xdr:to>
    <xdr:pic>
      <xdr:nvPicPr>
        <xdr:cNvPr id="6" name="Рисунок 5" descr="e04997feb21b5924dd2921df586182f7-4.jpg"/>
        <xdr:cNvPicPr>
          <a:picLocks noChangeAspect="1"/>
        </xdr:cNvPicPr>
      </xdr:nvPicPr>
      <xdr:blipFill>
        <a:blip xmlns:r="http://schemas.openxmlformats.org/officeDocument/2006/relationships" r:embed="rId5"/>
        <a:stretch>
          <a:fillRect/>
        </a:stretch>
      </xdr:blipFill>
      <xdr:spPr>
        <a:xfrm>
          <a:off x="0" y="63436500"/>
          <a:ext cx="22278975" cy="15754350"/>
        </a:xfrm>
        <a:prstGeom prst="rect">
          <a:avLst/>
        </a:prstGeom>
      </xdr:spPr>
    </xdr:pic>
    <xdr:clientData/>
  </xdr:twoCellAnchor>
  <xdr:twoCellAnchor editAs="oneCell">
    <xdr:from>
      <xdr:col>0</xdr:col>
      <xdr:colOff>0</xdr:colOff>
      <xdr:row>416</xdr:row>
      <xdr:rowOff>0</xdr:rowOff>
    </xdr:from>
    <xdr:to>
      <xdr:col>36</xdr:col>
      <xdr:colOff>561975</xdr:colOff>
      <xdr:row>498</xdr:row>
      <xdr:rowOff>133350</xdr:rowOff>
    </xdr:to>
    <xdr:pic>
      <xdr:nvPicPr>
        <xdr:cNvPr id="7" name="Рисунок 6" descr="e04997feb21b5924dd2921df586182f7-5.jpg"/>
        <xdr:cNvPicPr>
          <a:picLocks noChangeAspect="1"/>
        </xdr:cNvPicPr>
      </xdr:nvPicPr>
      <xdr:blipFill>
        <a:blip xmlns:r="http://schemas.openxmlformats.org/officeDocument/2006/relationships" r:embed="rId6"/>
        <a:stretch>
          <a:fillRect/>
        </a:stretch>
      </xdr:blipFill>
      <xdr:spPr>
        <a:xfrm>
          <a:off x="0" y="79248000"/>
          <a:ext cx="22278975" cy="15754350"/>
        </a:xfrm>
        <a:prstGeom prst="rect">
          <a:avLst/>
        </a:prstGeom>
      </xdr:spPr>
    </xdr:pic>
    <xdr:clientData/>
  </xdr:twoCellAnchor>
  <xdr:twoCellAnchor editAs="oneCell">
    <xdr:from>
      <xdr:col>0</xdr:col>
      <xdr:colOff>0</xdr:colOff>
      <xdr:row>499</xdr:row>
      <xdr:rowOff>0</xdr:rowOff>
    </xdr:from>
    <xdr:to>
      <xdr:col>36</xdr:col>
      <xdr:colOff>561975</xdr:colOff>
      <xdr:row>581</xdr:row>
      <xdr:rowOff>133350</xdr:rowOff>
    </xdr:to>
    <xdr:pic>
      <xdr:nvPicPr>
        <xdr:cNvPr id="8" name="Рисунок 7" descr="e04997feb21b5924dd2921df586182f7-6.jpg"/>
        <xdr:cNvPicPr>
          <a:picLocks noChangeAspect="1"/>
        </xdr:cNvPicPr>
      </xdr:nvPicPr>
      <xdr:blipFill>
        <a:blip xmlns:r="http://schemas.openxmlformats.org/officeDocument/2006/relationships" r:embed="rId7"/>
        <a:stretch>
          <a:fillRect/>
        </a:stretch>
      </xdr:blipFill>
      <xdr:spPr>
        <a:xfrm>
          <a:off x="0" y="95059500"/>
          <a:ext cx="22278975" cy="15754350"/>
        </a:xfrm>
        <a:prstGeom prst="rect">
          <a:avLst/>
        </a:prstGeom>
      </xdr:spPr>
    </xdr:pic>
    <xdr:clientData/>
  </xdr:twoCellAnchor>
  <xdr:twoCellAnchor editAs="oneCell">
    <xdr:from>
      <xdr:col>0</xdr:col>
      <xdr:colOff>0</xdr:colOff>
      <xdr:row>582</xdr:row>
      <xdr:rowOff>0</xdr:rowOff>
    </xdr:from>
    <xdr:to>
      <xdr:col>36</xdr:col>
      <xdr:colOff>561975</xdr:colOff>
      <xdr:row>664</xdr:row>
      <xdr:rowOff>133350</xdr:rowOff>
    </xdr:to>
    <xdr:pic>
      <xdr:nvPicPr>
        <xdr:cNvPr id="9" name="Рисунок 8" descr="e04997feb21b5924dd2921df586182f7-7.jpg"/>
        <xdr:cNvPicPr>
          <a:picLocks noChangeAspect="1"/>
        </xdr:cNvPicPr>
      </xdr:nvPicPr>
      <xdr:blipFill>
        <a:blip xmlns:r="http://schemas.openxmlformats.org/officeDocument/2006/relationships" r:embed="rId8"/>
        <a:stretch>
          <a:fillRect/>
        </a:stretch>
      </xdr:blipFill>
      <xdr:spPr>
        <a:xfrm>
          <a:off x="0" y="110871000"/>
          <a:ext cx="22278975" cy="1575435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BK71"/>
  <sheetViews>
    <sheetView topLeftCell="A4" workbookViewId="0">
      <selection activeCell="N28" sqref="N28"/>
    </sheetView>
  </sheetViews>
  <sheetFormatPr defaultRowHeight="15"/>
  <cols>
    <col min="1" max="1" width="3.28515625" customWidth="1"/>
    <col min="2" max="2" width="21.42578125" customWidth="1"/>
    <col min="3" max="3" width="11.28515625" customWidth="1"/>
    <col min="4" max="4" width="13.140625" customWidth="1"/>
    <col min="5" max="5" width="9.5703125" style="49" customWidth="1"/>
    <col min="6" max="6" width="7.42578125" style="49" customWidth="1"/>
    <col min="7" max="7" width="7.7109375" style="49" customWidth="1"/>
    <col min="8" max="8" width="9" bestFit="1" customWidth="1"/>
    <col min="9" max="10" width="7.7109375" customWidth="1"/>
    <col min="11" max="11" width="9.85546875" customWidth="1"/>
    <col min="12" max="24" width="7.7109375" customWidth="1"/>
    <col min="25" max="25" width="7.5703125" customWidth="1"/>
    <col min="26" max="26" width="7.7109375" customWidth="1"/>
    <col min="27" max="27" width="6" customWidth="1"/>
    <col min="28" max="28" width="6.42578125" customWidth="1"/>
    <col min="29" max="29" width="7.140625" customWidth="1"/>
    <col min="30" max="30" width="6.140625" customWidth="1"/>
    <col min="31" max="31" width="5.140625" customWidth="1"/>
    <col min="32" max="32" width="6.7109375" customWidth="1"/>
    <col min="33" max="33" width="6.5703125" customWidth="1"/>
    <col min="34" max="34" width="7.5703125" customWidth="1"/>
    <col min="35" max="35" width="8" customWidth="1"/>
    <col min="36" max="36" width="7.7109375" customWidth="1"/>
    <col min="37" max="37" width="5.42578125" customWidth="1"/>
    <col min="38" max="38" width="7.7109375" customWidth="1"/>
    <col min="39" max="39" width="6.28515625" customWidth="1"/>
    <col min="40" max="40" width="5.28515625" customWidth="1"/>
    <col min="41" max="41" width="6.5703125" customWidth="1"/>
    <col min="42" max="42" width="4.42578125" customWidth="1"/>
    <col min="43" max="43" width="6.85546875" customWidth="1"/>
    <col min="44" max="44" width="37" customWidth="1"/>
    <col min="45" max="45" width="32.28515625" customWidth="1"/>
  </cols>
  <sheetData>
    <row r="1" spans="1:63">
      <c r="A1" s="195"/>
      <c r="B1" s="195"/>
      <c r="C1" s="195"/>
      <c r="D1" s="195"/>
      <c r="E1" s="195"/>
      <c r="F1" s="195"/>
      <c r="G1" s="195"/>
      <c r="H1" s="195"/>
      <c r="I1" s="195"/>
      <c r="J1" s="195"/>
      <c r="K1" s="195"/>
      <c r="L1" s="195"/>
      <c r="M1" s="195"/>
      <c r="N1" s="195"/>
      <c r="O1" s="195"/>
      <c r="P1" s="195"/>
      <c r="Q1" s="195"/>
      <c r="R1" s="195"/>
      <c r="S1" s="5"/>
      <c r="T1" s="5"/>
      <c r="U1" s="4"/>
    </row>
    <row r="2" spans="1:63" ht="21.6" customHeight="1" thickBot="1">
      <c r="A2" s="201" t="s">
        <v>78</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5"/>
      <c r="AJ2" s="5"/>
      <c r="AK2" s="5"/>
      <c r="AL2" s="5"/>
      <c r="AM2" s="5"/>
      <c r="AN2" s="5"/>
      <c r="AO2" s="5"/>
      <c r="AP2" s="5"/>
      <c r="AQ2" s="5"/>
      <c r="AR2" s="5"/>
      <c r="AS2" s="5"/>
    </row>
    <row r="3" spans="1:63" ht="12" customHeight="1" thickBot="1">
      <c r="A3" s="188" t="s">
        <v>0</v>
      </c>
      <c r="B3" s="196" t="s">
        <v>33</v>
      </c>
      <c r="C3" s="188" t="s">
        <v>42</v>
      </c>
      <c r="D3" s="188" t="s">
        <v>9</v>
      </c>
      <c r="E3" s="173" t="s">
        <v>34</v>
      </c>
      <c r="F3" s="174"/>
      <c r="G3" s="175"/>
      <c r="H3" s="181" t="s">
        <v>1</v>
      </c>
      <c r="I3" s="182"/>
      <c r="J3" s="182"/>
      <c r="K3" s="182"/>
      <c r="L3" s="182"/>
      <c r="M3" s="182"/>
      <c r="N3" s="182"/>
      <c r="O3" s="182"/>
      <c r="P3" s="182"/>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4"/>
      <c r="AR3" s="221" t="s">
        <v>2</v>
      </c>
      <c r="AS3" s="218" t="s">
        <v>3</v>
      </c>
    </row>
    <row r="4" spans="1:63" ht="15" customHeight="1" thickBot="1">
      <c r="A4" s="189"/>
      <c r="B4" s="197"/>
      <c r="C4" s="189"/>
      <c r="D4" s="191"/>
      <c r="E4" s="176"/>
      <c r="F4" s="177"/>
      <c r="G4" s="178"/>
      <c r="H4" s="181" t="s">
        <v>4</v>
      </c>
      <c r="I4" s="182"/>
      <c r="J4" s="183"/>
      <c r="K4" s="181" t="s">
        <v>10</v>
      </c>
      <c r="L4" s="182"/>
      <c r="M4" s="183"/>
      <c r="N4" s="181" t="s">
        <v>11</v>
      </c>
      <c r="O4" s="182"/>
      <c r="P4" s="183"/>
      <c r="Q4" s="181" t="s">
        <v>12</v>
      </c>
      <c r="R4" s="182"/>
      <c r="S4" s="183"/>
      <c r="T4" s="181" t="s">
        <v>13</v>
      </c>
      <c r="U4" s="182"/>
      <c r="V4" s="183"/>
      <c r="W4" s="181" t="s">
        <v>14</v>
      </c>
      <c r="X4" s="182"/>
      <c r="Y4" s="183"/>
      <c r="Z4" s="181" t="s">
        <v>15</v>
      </c>
      <c r="AA4" s="182"/>
      <c r="AB4" s="183"/>
      <c r="AC4" s="181" t="s">
        <v>16</v>
      </c>
      <c r="AD4" s="182"/>
      <c r="AE4" s="183"/>
      <c r="AF4" s="181" t="s">
        <v>17</v>
      </c>
      <c r="AG4" s="182"/>
      <c r="AH4" s="183"/>
      <c r="AI4" s="181" t="s">
        <v>18</v>
      </c>
      <c r="AJ4" s="182"/>
      <c r="AK4" s="183"/>
      <c r="AL4" s="181" t="s">
        <v>19</v>
      </c>
      <c r="AM4" s="182"/>
      <c r="AN4" s="183"/>
      <c r="AO4" s="181" t="s">
        <v>5</v>
      </c>
      <c r="AP4" s="182"/>
      <c r="AQ4" s="183"/>
      <c r="AR4" s="222"/>
      <c r="AS4" s="219"/>
      <c r="BC4" s="38"/>
      <c r="BD4" s="38"/>
      <c r="BE4" s="38"/>
      <c r="BF4" s="38"/>
      <c r="BG4" s="38"/>
      <c r="BH4" s="38"/>
      <c r="BI4" s="38"/>
      <c r="BJ4" s="38"/>
      <c r="BK4" s="38"/>
    </row>
    <row r="5" spans="1:63">
      <c r="A5" s="189"/>
      <c r="B5" s="197"/>
      <c r="C5" s="189"/>
      <c r="D5" s="191"/>
      <c r="E5" s="208" t="s">
        <v>6</v>
      </c>
      <c r="F5" s="210" t="s">
        <v>7</v>
      </c>
      <c r="G5" s="199" t="s">
        <v>8</v>
      </c>
      <c r="H5" s="184" t="s">
        <v>6</v>
      </c>
      <c r="I5" s="186" t="s">
        <v>7</v>
      </c>
      <c r="J5" s="179" t="s">
        <v>8</v>
      </c>
      <c r="K5" s="184" t="s">
        <v>6</v>
      </c>
      <c r="L5" s="186" t="s">
        <v>7</v>
      </c>
      <c r="M5" s="179" t="s">
        <v>8</v>
      </c>
      <c r="N5" s="184" t="s">
        <v>6</v>
      </c>
      <c r="O5" s="186" t="s">
        <v>7</v>
      </c>
      <c r="P5" s="179" t="s">
        <v>8</v>
      </c>
      <c r="Q5" s="184" t="s">
        <v>6</v>
      </c>
      <c r="R5" s="186" t="s">
        <v>7</v>
      </c>
      <c r="S5" s="179" t="s">
        <v>8</v>
      </c>
      <c r="T5" s="184" t="s">
        <v>6</v>
      </c>
      <c r="U5" s="186" t="s">
        <v>7</v>
      </c>
      <c r="V5" s="179" t="s">
        <v>8</v>
      </c>
      <c r="W5" s="184" t="s">
        <v>6</v>
      </c>
      <c r="X5" s="186" t="s">
        <v>7</v>
      </c>
      <c r="Y5" s="179" t="s">
        <v>8</v>
      </c>
      <c r="Z5" s="184" t="s">
        <v>6</v>
      </c>
      <c r="AA5" s="186" t="s">
        <v>7</v>
      </c>
      <c r="AB5" s="179" t="s">
        <v>8</v>
      </c>
      <c r="AC5" s="184" t="s">
        <v>6</v>
      </c>
      <c r="AD5" s="186" t="s">
        <v>7</v>
      </c>
      <c r="AE5" s="179" t="s">
        <v>8</v>
      </c>
      <c r="AF5" s="184" t="s">
        <v>6</v>
      </c>
      <c r="AG5" s="186" t="s">
        <v>7</v>
      </c>
      <c r="AH5" s="179" t="s">
        <v>8</v>
      </c>
      <c r="AI5" s="184" t="s">
        <v>6</v>
      </c>
      <c r="AJ5" s="186" t="s">
        <v>7</v>
      </c>
      <c r="AK5" s="179" t="s">
        <v>8</v>
      </c>
      <c r="AL5" s="184" t="s">
        <v>6</v>
      </c>
      <c r="AM5" s="186" t="s">
        <v>7</v>
      </c>
      <c r="AN5" s="179" t="s">
        <v>8</v>
      </c>
      <c r="AO5" s="184" t="s">
        <v>6</v>
      </c>
      <c r="AP5" s="186" t="s">
        <v>7</v>
      </c>
      <c r="AQ5" s="179" t="s">
        <v>8</v>
      </c>
      <c r="AR5" s="222"/>
      <c r="AS5" s="219"/>
      <c r="BC5" s="38"/>
      <c r="BD5" s="38"/>
      <c r="BE5" s="38"/>
      <c r="BF5" s="38"/>
      <c r="BG5" s="38"/>
      <c r="BH5" s="38"/>
      <c r="BI5" s="38"/>
      <c r="BJ5" s="38"/>
      <c r="BK5" s="38"/>
    </row>
    <row r="6" spans="1:63" ht="37.5" customHeight="1" thickBot="1">
      <c r="A6" s="190"/>
      <c r="B6" s="198"/>
      <c r="C6" s="190"/>
      <c r="D6" s="192"/>
      <c r="E6" s="209"/>
      <c r="F6" s="211"/>
      <c r="G6" s="200"/>
      <c r="H6" s="185"/>
      <c r="I6" s="187"/>
      <c r="J6" s="180"/>
      <c r="K6" s="185"/>
      <c r="L6" s="187"/>
      <c r="M6" s="180"/>
      <c r="N6" s="185"/>
      <c r="O6" s="187"/>
      <c r="P6" s="180"/>
      <c r="Q6" s="185"/>
      <c r="R6" s="187"/>
      <c r="S6" s="180"/>
      <c r="T6" s="185"/>
      <c r="U6" s="187"/>
      <c r="V6" s="180"/>
      <c r="W6" s="185"/>
      <c r="X6" s="187"/>
      <c r="Y6" s="180"/>
      <c r="Z6" s="185"/>
      <c r="AA6" s="187"/>
      <c r="AB6" s="180"/>
      <c r="AC6" s="185"/>
      <c r="AD6" s="187"/>
      <c r="AE6" s="180"/>
      <c r="AF6" s="185"/>
      <c r="AG6" s="187"/>
      <c r="AH6" s="180"/>
      <c r="AI6" s="185"/>
      <c r="AJ6" s="187"/>
      <c r="AK6" s="180"/>
      <c r="AL6" s="185"/>
      <c r="AM6" s="187"/>
      <c r="AN6" s="180"/>
      <c r="AO6" s="185"/>
      <c r="AP6" s="187"/>
      <c r="AQ6" s="180"/>
      <c r="AR6" s="223"/>
      <c r="AS6" s="220"/>
      <c r="BC6" s="38"/>
      <c r="BD6" s="38"/>
      <c r="BE6" s="38"/>
      <c r="BF6" s="38"/>
      <c r="BG6" s="38"/>
      <c r="BH6" s="38"/>
      <c r="BI6" s="38"/>
      <c r="BJ6" s="38"/>
      <c r="BK6" s="38"/>
    </row>
    <row r="7" spans="1:63" ht="14.25" customHeight="1">
      <c r="A7" s="57">
        <v>1</v>
      </c>
      <c r="B7" s="31">
        <v>2</v>
      </c>
      <c r="C7" s="31">
        <v>3</v>
      </c>
      <c r="D7" s="31">
        <v>4</v>
      </c>
      <c r="E7" s="50">
        <v>5</v>
      </c>
      <c r="F7" s="50">
        <v>6</v>
      </c>
      <c r="G7" s="50" t="s">
        <v>29</v>
      </c>
      <c r="H7" s="32">
        <v>8</v>
      </c>
      <c r="I7" s="32">
        <v>9</v>
      </c>
      <c r="J7" s="32">
        <v>10</v>
      </c>
      <c r="K7" s="32">
        <v>11</v>
      </c>
      <c r="L7" s="32">
        <v>12</v>
      </c>
      <c r="M7" s="32">
        <v>13</v>
      </c>
      <c r="N7" s="32">
        <v>14</v>
      </c>
      <c r="O7" s="32">
        <v>15</v>
      </c>
      <c r="P7" s="32">
        <v>16</v>
      </c>
      <c r="Q7" s="32">
        <v>17</v>
      </c>
      <c r="R7" s="32">
        <v>18</v>
      </c>
      <c r="S7" s="32">
        <v>19</v>
      </c>
      <c r="T7" s="32">
        <v>20</v>
      </c>
      <c r="U7" s="32">
        <v>21</v>
      </c>
      <c r="V7" s="32">
        <v>22</v>
      </c>
      <c r="W7" s="32">
        <v>23</v>
      </c>
      <c r="X7" s="32">
        <v>24</v>
      </c>
      <c r="Y7" s="32">
        <v>25</v>
      </c>
      <c r="Z7" s="32">
        <v>26</v>
      </c>
      <c r="AA7" s="32">
        <v>27</v>
      </c>
      <c r="AB7" s="32">
        <v>28</v>
      </c>
      <c r="AC7" s="32">
        <v>29</v>
      </c>
      <c r="AD7" s="32">
        <v>30</v>
      </c>
      <c r="AE7" s="32">
        <v>31</v>
      </c>
      <c r="AF7" s="32">
        <v>32</v>
      </c>
      <c r="AG7" s="32">
        <v>33</v>
      </c>
      <c r="AH7" s="32">
        <v>34</v>
      </c>
      <c r="AI7" s="32">
        <v>35</v>
      </c>
      <c r="AJ7" s="32">
        <v>36</v>
      </c>
      <c r="AK7" s="32">
        <v>37</v>
      </c>
      <c r="AL7" s="32">
        <v>38</v>
      </c>
      <c r="AM7" s="32">
        <v>39</v>
      </c>
      <c r="AN7" s="32">
        <v>40</v>
      </c>
      <c r="AO7" s="32">
        <v>41</v>
      </c>
      <c r="AP7" s="37">
        <v>42</v>
      </c>
      <c r="AQ7" s="32">
        <v>43</v>
      </c>
      <c r="AR7" s="31">
        <v>44</v>
      </c>
      <c r="AS7" s="33">
        <v>45</v>
      </c>
      <c r="BC7" s="38"/>
      <c r="BD7" s="38"/>
      <c r="BE7" s="38"/>
      <c r="BF7" s="38"/>
      <c r="BG7" s="38"/>
      <c r="BH7" s="38"/>
      <c r="BI7" s="38"/>
      <c r="BJ7" s="38"/>
      <c r="BK7" s="38"/>
    </row>
    <row r="8" spans="1:63" ht="12.75" customHeight="1">
      <c r="A8" s="135" t="s">
        <v>58</v>
      </c>
      <c r="B8" s="137" t="s">
        <v>30</v>
      </c>
      <c r="C8" s="134" t="s">
        <v>24</v>
      </c>
      <c r="D8" s="41" t="s">
        <v>22</v>
      </c>
      <c r="E8" s="18">
        <f>SUM(H8,K8,N8,Q8,T8,W8,Z8,AC8,AF8,AI8,AL8,AO8)</f>
        <v>5363.7</v>
      </c>
      <c r="F8" s="19">
        <f>SUM(F9:F12)</f>
        <v>0</v>
      </c>
      <c r="G8" s="36">
        <v>0</v>
      </c>
      <c r="H8" s="18">
        <f t="shared" ref="H8:AQ8" si="0">SUM(H9:H12)</f>
        <v>0</v>
      </c>
      <c r="I8" s="19">
        <f t="shared" si="0"/>
        <v>0</v>
      </c>
      <c r="J8" s="36">
        <f t="shared" si="0"/>
        <v>0</v>
      </c>
      <c r="K8" s="18">
        <f t="shared" si="0"/>
        <v>0</v>
      </c>
      <c r="L8" s="19">
        <f t="shared" si="0"/>
        <v>0</v>
      </c>
      <c r="M8" s="20">
        <f t="shared" si="0"/>
        <v>0</v>
      </c>
      <c r="N8" s="18">
        <f t="shared" si="0"/>
        <v>0</v>
      </c>
      <c r="O8" s="19">
        <f t="shared" si="0"/>
        <v>0</v>
      </c>
      <c r="P8" s="36">
        <v>0</v>
      </c>
      <c r="Q8" s="18">
        <f t="shared" si="0"/>
        <v>0</v>
      </c>
      <c r="R8" s="19">
        <f t="shared" si="0"/>
        <v>0</v>
      </c>
      <c r="S8" s="20">
        <f t="shared" si="0"/>
        <v>0</v>
      </c>
      <c r="T8" s="18">
        <f t="shared" si="0"/>
        <v>0</v>
      </c>
      <c r="U8" s="19">
        <f t="shared" si="0"/>
        <v>0</v>
      </c>
      <c r="V8" s="36">
        <f t="shared" si="0"/>
        <v>0</v>
      </c>
      <c r="W8" s="18">
        <f t="shared" si="0"/>
        <v>0</v>
      </c>
      <c r="X8" s="19">
        <f t="shared" si="0"/>
        <v>0</v>
      </c>
      <c r="Y8" s="36">
        <f t="shared" si="0"/>
        <v>0</v>
      </c>
      <c r="Z8" s="18">
        <f t="shared" si="0"/>
        <v>0</v>
      </c>
      <c r="AA8" s="19">
        <f t="shared" si="0"/>
        <v>0</v>
      </c>
      <c r="AB8" s="36">
        <f t="shared" si="0"/>
        <v>0</v>
      </c>
      <c r="AC8" s="18">
        <f t="shared" si="0"/>
        <v>0</v>
      </c>
      <c r="AD8" s="19">
        <f t="shared" si="0"/>
        <v>0</v>
      </c>
      <c r="AE8" s="36">
        <f t="shared" si="0"/>
        <v>0</v>
      </c>
      <c r="AF8" s="18">
        <f t="shared" si="0"/>
        <v>0</v>
      </c>
      <c r="AG8" s="19">
        <f t="shared" si="0"/>
        <v>0</v>
      </c>
      <c r="AH8" s="36">
        <v>0</v>
      </c>
      <c r="AI8" s="18">
        <f t="shared" si="0"/>
        <v>1382</v>
      </c>
      <c r="AJ8" s="19">
        <f t="shared" si="0"/>
        <v>0</v>
      </c>
      <c r="AK8" s="36">
        <f t="shared" si="0"/>
        <v>0</v>
      </c>
      <c r="AL8" s="18">
        <f t="shared" si="0"/>
        <v>0</v>
      </c>
      <c r="AM8" s="19">
        <f t="shared" si="0"/>
        <v>0</v>
      </c>
      <c r="AN8" s="36">
        <f t="shared" si="0"/>
        <v>0</v>
      </c>
      <c r="AO8" s="18">
        <f t="shared" si="0"/>
        <v>3981.7</v>
      </c>
      <c r="AP8" s="19">
        <f t="shared" si="0"/>
        <v>0</v>
      </c>
      <c r="AQ8" s="36">
        <f t="shared" si="0"/>
        <v>0</v>
      </c>
      <c r="AR8" s="213"/>
      <c r="AS8" s="212"/>
      <c r="BC8" s="38"/>
      <c r="BD8" s="38"/>
      <c r="BE8" s="38"/>
      <c r="BF8" s="38"/>
      <c r="BG8" s="38"/>
      <c r="BH8" s="38"/>
      <c r="BI8" s="38"/>
      <c r="BJ8" s="38"/>
      <c r="BK8" s="38"/>
    </row>
    <row r="9" spans="1:63" ht="24">
      <c r="A9" s="136"/>
      <c r="B9" s="137"/>
      <c r="C9" s="134"/>
      <c r="D9" s="41" t="s">
        <v>38</v>
      </c>
      <c r="E9" s="18">
        <f>SUM(H9,K9,N9,Q9,T9,W9,Z9,AC9,AF9,AI9,AL9,AO9)</f>
        <v>0</v>
      </c>
      <c r="F9" s="19">
        <f>I9+L9+O9+R9+U9+X9+AA9+AD9+AG9+AJ9+AM9+AP9</f>
        <v>0</v>
      </c>
      <c r="G9" s="20">
        <v>0</v>
      </c>
      <c r="H9" s="18">
        <v>0</v>
      </c>
      <c r="I9" s="19">
        <v>0</v>
      </c>
      <c r="J9" s="20">
        <v>0</v>
      </c>
      <c r="K9" s="18">
        <v>0</v>
      </c>
      <c r="L9" s="19">
        <v>0</v>
      </c>
      <c r="M9" s="20">
        <v>0</v>
      </c>
      <c r="N9" s="18">
        <v>0</v>
      </c>
      <c r="O9" s="19">
        <v>0</v>
      </c>
      <c r="P9" s="20">
        <v>0</v>
      </c>
      <c r="Q9" s="18">
        <v>0</v>
      </c>
      <c r="R9" s="19">
        <v>0</v>
      </c>
      <c r="S9" s="20">
        <v>0</v>
      </c>
      <c r="T9" s="18">
        <v>0</v>
      </c>
      <c r="U9" s="19">
        <v>0</v>
      </c>
      <c r="V9" s="20">
        <v>0</v>
      </c>
      <c r="W9" s="18">
        <v>0</v>
      </c>
      <c r="X9" s="19">
        <v>0</v>
      </c>
      <c r="Y9" s="20">
        <v>0</v>
      </c>
      <c r="Z9" s="18">
        <v>0</v>
      </c>
      <c r="AA9" s="19">
        <v>0</v>
      </c>
      <c r="AB9" s="20">
        <v>0</v>
      </c>
      <c r="AC9" s="18">
        <v>0</v>
      </c>
      <c r="AD9" s="19">
        <v>0</v>
      </c>
      <c r="AE9" s="20">
        <v>0</v>
      </c>
      <c r="AF9" s="18">
        <v>0</v>
      </c>
      <c r="AG9" s="19">
        <v>0</v>
      </c>
      <c r="AH9" s="20">
        <v>0</v>
      </c>
      <c r="AI9" s="18">
        <v>0</v>
      </c>
      <c r="AJ9" s="19">
        <v>0</v>
      </c>
      <c r="AK9" s="20">
        <v>0</v>
      </c>
      <c r="AL9" s="18">
        <v>0</v>
      </c>
      <c r="AM9" s="19">
        <v>0</v>
      </c>
      <c r="AN9" s="20">
        <v>0</v>
      </c>
      <c r="AO9" s="18">
        <v>0</v>
      </c>
      <c r="AP9" s="19">
        <v>0</v>
      </c>
      <c r="AQ9" s="36">
        <v>0</v>
      </c>
      <c r="AR9" s="213"/>
      <c r="AS9" s="213"/>
      <c r="BC9" s="38"/>
      <c r="BD9" s="38"/>
      <c r="BE9" s="38"/>
      <c r="BF9" s="38"/>
      <c r="BG9" s="38"/>
      <c r="BH9" s="38"/>
      <c r="BI9" s="38"/>
      <c r="BJ9" s="38"/>
      <c r="BK9" s="38"/>
    </row>
    <row r="10" spans="1:63" ht="24">
      <c r="A10" s="136"/>
      <c r="B10" s="137"/>
      <c r="C10" s="134"/>
      <c r="D10" s="41" t="s">
        <v>23</v>
      </c>
      <c r="E10" s="18">
        <f>SUM(H10,K10,N10,Q10,T10,W10,Z10,AC10,AF10,AI10,AL10,AO10)</f>
        <v>3782.6</v>
      </c>
      <c r="F10" s="19">
        <f>I10+L10+O10+R10+U10+X10+AA10+AD10+AG10+AJ10+AM10+AP10</f>
        <v>0</v>
      </c>
      <c r="G10" s="36">
        <v>0</v>
      </c>
      <c r="H10" s="18">
        <v>0</v>
      </c>
      <c r="I10" s="19">
        <v>0</v>
      </c>
      <c r="J10" s="20">
        <v>0</v>
      </c>
      <c r="K10" s="18">
        <v>0</v>
      </c>
      <c r="L10" s="19">
        <v>0</v>
      </c>
      <c r="M10" s="20">
        <v>0</v>
      </c>
      <c r="N10" s="18">
        <v>0</v>
      </c>
      <c r="O10" s="19">
        <v>0</v>
      </c>
      <c r="P10" s="36">
        <v>0</v>
      </c>
      <c r="Q10" s="18">
        <v>0</v>
      </c>
      <c r="R10" s="19">
        <v>0</v>
      </c>
      <c r="S10" s="20">
        <v>0</v>
      </c>
      <c r="T10" s="18">
        <v>0</v>
      </c>
      <c r="U10" s="19">
        <v>0</v>
      </c>
      <c r="V10" s="20">
        <v>0</v>
      </c>
      <c r="W10" s="18">
        <v>0</v>
      </c>
      <c r="X10" s="19">
        <v>0</v>
      </c>
      <c r="Y10" s="20">
        <v>0</v>
      </c>
      <c r="Z10" s="18">
        <v>0</v>
      </c>
      <c r="AA10" s="19">
        <v>0</v>
      </c>
      <c r="AB10" s="20">
        <v>0</v>
      </c>
      <c r="AC10" s="18">
        <v>0</v>
      </c>
      <c r="AD10" s="19">
        <v>0</v>
      </c>
      <c r="AE10" s="20">
        <v>0</v>
      </c>
      <c r="AF10" s="18">
        <v>0</v>
      </c>
      <c r="AG10" s="19">
        <v>0</v>
      </c>
      <c r="AH10" s="20">
        <v>0</v>
      </c>
      <c r="AI10" s="18">
        <v>0</v>
      </c>
      <c r="AJ10" s="19">
        <v>0</v>
      </c>
      <c r="AK10" s="20">
        <v>0</v>
      </c>
      <c r="AL10" s="18">
        <v>0</v>
      </c>
      <c r="AM10" s="19">
        <v>0</v>
      </c>
      <c r="AN10" s="20">
        <v>0</v>
      </c>
      <c r="AO10" s="18">
        <v>3782.6</v>
      </c>
      <c r="AP10" s="19">
        <v>0</v>
      </c>
      <c r="AQ10" s="36">
        <v>0</v>
      </c>
      <c r="AR10" s="213"/>
      <c r="AS10" s="213"/>
      <c r="BC10" s="38"/>
      <c r="BD10" s="38"/>
      <c r="BE10" s="38"/>
      <c r="BF10" s="38"/>
      <c r="BG10" s="38"/>
      <c r="BH10" s="38"/>
      <c r="BI10" s="38"/>
      <c r="BJ10" s="38"/>
      <c r="BK10" s="38"/>
    </row>
    <row r="11" spans="1:63">
      <c r="A11" s="136"/>
      <c r="B11" s="137"/>
      <c r="C11" s="134"/>
      <c r="D11" s="41" t="s">
        <v>43</v>
      </c>
      <c r="E11" s="18">
        <f>SUM(H11,K11,N11,Q11,T11,W11,Z11,AC11,AF11,AI11,AL11,AO11)</f>
        <v>1581.1</v>
      </c>
      <c r="F11" s="19">
        <f>I11+L11+O11+R11+U11+X11+AA11+AD11+AG11+AJ11+AM11+AP11</f>
        <v>0</v>
      </c>
      <c r="G11" s="36">
        <v>0</v>
      </c>
      <c r="H11" s="18">
        <v>0</v>
      </c>
      <c r="I11" s="19">
        <v>0</v>
      </c>
      <c r="J11" s="20">
        <v>0</v>
      </c>
      <c r="K11" s="18">
        <v>0</v>
      </c>
      <c r="L11" s="19">
        <v>0</v>
      </c>
      <c r="M11" s="20">
        <v>0</v>
      </c>
      <c r="N11" s="18"/>
      <c r="O11" s="19"/>
      <c r="P11" s="36">
        <v>0</v>
      </c>
      <c r="Q11" s="18">
        <v>0</v>
      </c>
      <c r="R11" s="19">
        <v>0</v>
      </c>
      <c r="S11" s="20">
        <v>0</v>
      </c>
      <c r="T11" s="18">
        <v>0</v>
      </c>
      <c r="U11" s="19">
        <v>0</v>
      </c>
      <c r="V11" s="20">
        <v>0</v>
      </c>
      <c r="W11" s="18">
        <v>0</v>
      </c>
      <c r="X11" s="19">
        <v>0</v>
      </c>
      <c r="Y11" s="20">
        <v>0</v>
      </c>
      <c r="Z11" s="18">
        <v>0</v>
      </c>
      <c r="AA11" s="19">
        <v>0</v>
      </c>
      <c r="AB11" s="20">
        <v>0</v>
      </c>
      <c r="AC11" s="18">
        <v>0</v>
      </c>
      <c r="AD11" s="19">
        <v>0</v>
      </c>
      <c r="AE11" s="20">
        <v>0</v>
      </c>
      <c r="AF11" s="18">
        <v>0</v>
      </c>
      <c r="AG11" s="19">
        <v>0</v>
      </c>
      <c r="AH11" s="20">
        <v>0</v>
      </c>
      <c r="AI11" s="18">
        <v>1382</v>
      </c>
      <c r="AJ11" s="19">
        <v>0</v>
      </c>
      <c r="AK11" s="20">
        <v>0</v>
      </c>
      <c r="AL11" s="18">
        <v>0</v>
      </c>
      <c r="AM11" s="19">
        <v>0</v>
      </c>
      <c r="AN11" s="20">
        <v>0</v>
      </c>
      <c r="AO11" s="18">
        <v>199.1</v>
      </c>
      <c r="AP11" s="19">
        <v>0</v>
      </c>
      <c r="AQ11" s="36">
        <v>0</v>
      </c>
      <c r="AR11" s="213"/>
      <c r="AS11" s="213"/>
      <c r="BC11" s="38"/>
      <c r="BD11" s="38"/>
      <c r="BE11" s="38"/>
      <c r="BF11" s="38"/>
      <c r="BG11" s="38"/>
      <c r="BH11" s="38"/>
      <c r="BI11" s="38"/>
      <c r="BJ11" s="38"/>
      <c r="BK11" s="38"/>
    </row>
    <row r="12" spans="1:63" ht="27.75" customHeight="1">
      <c r="A12" s="136"/>
      <c r="B12" s="137"/>
      <c r="C12" s="134"/>
      <c r="D12" s="41" t="s">
        <v>39</v>
      </c>
      <c r="E12" s="18">
        <f>H12+K12+N12+Q12+T12+W12+Z12+AC12+AF12+AI12+AL12+AO12</f>
        <v>0</v>
      </c>
      <c r="F12" s="19">
        <f>I12+L12+O12+R12+U12+X12+AA12+AD12+AG12+AJ12+AM12+AP12</f>
        <v>0</v>
      </c>
      <c r="G12" s="36">
        <v>0</v>
      </c>
      <c r="H12" s="18">
        <v>0</v>
      </c>
      <c r="I12" s="19">
        <v>0</v>
      </c>
      <c r="J12" s="36">
        <v>0</v>
      </c>
      <c r="K12" s="18">
        <v>0</v>
      </c>
      <c r="L12" s="19">
        <v>0</v>
      </c>
      <c r="M12" s="36">
        <v>0</v>
      </c>
      <c r="N12" s="18">
        <v>0</v>
      </c>
      <c r="O12" s="19">
        <v>0</v>
      </c>
      <c r="P12" s="36">
        <v>0</v>
      </c>
      <c r="Q12" s="18">
        <v>0</v>
      </c>
      <c r="R12" s="19">
        <v>0</v>
      </c>
      <c r="S12" s="36">
        <v>0</v>
      </c>
      <c r="T12" s="18">
        <v>0</v>
      </c>
      <c r="U12" s="19">
        <v>0</v>
      </c>
      <c r="V12" s="36">
        <v>0</v>
      </c>
      <c r="W12" s="18">
        <v>0</v>
      </c>
      <c r="X12" s="19">
        <v>0</v>
      </c>
      <c r="Y12" s="36">
        <v>0</v>
      </c>
      <c r="Z12" s="18">
        <v>0</v>
      </c>
      <c r="AA12" s="19">
        <v>0</v>
      </c>
      <c r="AB12" s="36">
        <v>0</v>
      </c>
      <c r="AC12" s="18">
        <v>0</v>
      </c>
      <c r="AD12" s="19">
        <v>0</v>
      </c>
      <c r="AE12" s="20">
        <v>0</v>
      </c>
      <c r="AF12" s="18">
        <v>0</v>
      </c>
      <c r="AG12" s="19">
        <v>0</v>
      </c>
      <c r="AH12" s="20">
        <v>0</v>
      </c>
      <c r="AI12" s="18">
        <v>0</v>
      </c>
      <c r="AJ12" s="19">
        <v>0</v>
      </c>
      <c r="AK12" s="20">
        <v>0</v>
      </c>
      <c r="AL12" s="18">
        <v>0</v>
      </c>
      <c r="AM12" s="19">
        <v>0</v>
      </c>
      <c r="AN12" s="20">
        <v>0</v>
      </c>
      <c r="AO12" s="18">
        <v>0</v>
      </c>
      <c r="AP12" s="19">
        <v>0</v>
      </c>
      <c r="AQ12" s="36">
        <v>0</v>
      </c>
      <c r="AR12" s="213"/>
      <c r="AS12" s="213"/>
      <c r="BC12" s="38"/>
      <c r="BD12" s="38"/>
      <c r="BE12" s="38"/>
      <c r="BF12" s="38"/>
      <c r="BG12" s="38"/>
      <c r="BH12" s="38"/>
      <c r="BI12" s="38"/>
      <c r="BJ12" s="38"/>
      <c r="BK12" s="38"/>
    </row>
    <row r="13" spans="1:63" s="26" customFormat="1">
      <c r="A13" s="206" t="s">
        <v>21</v>
      </c>
      <c r="B13" s="154" t="s">
        <v>31</v>
      </c>
      <c r="C13" s="204" t="s">
        <v>24</v>
      </c>
      <c r="D13" s="55" t="s">
        <v>22</v>
      </c>
      <c r="E13" s="18">
        <f>H13+K13+N13+Q13+T13+W13+Z13+AC13+AF13+AI13+AL13+AO13</f>
        <v>24217.9</v>
      </c>
      <c r="F13" s="19">
        <f>SUM(F14:F17)</f>
        <v>5763.6</v>
      </c>
      <c r="G13" s="36">
        <f>F13/E13*100</f>
        <v>23.798925588098061</v>
      </c>
      <c r="H13" s="18">
        <v>652.5</v>
      </c>
      <c r="I13" s="19">
        <f t="shared" ref="I13:AQ13" si="1">SUM(I14:I17)</f>
        <v>347</v>
      </c>
      <c r="J13" s="36">
        <f>I13/H13*100</f>
        <v>53.180076628352488</v>
      </c>
      <c r="K13" s="18">
        <f>K16</f>
        <v>4136.5999999999995</v>
      </c>
      <c r="L13" s="19">
        <f t="shared" si="1"/>
        <v>3715.6</v>
      </c>
      <c r="M13" s="36">
        <f>L13/K13*100</f>
        <v>89.822559590001461</v>
      </c>
      <c r="N13" s="18">
        <v>1701</v>
      </c>
      <c r="O13" s="19">
        <v>1701</v>
      </c>
      <c r="P13" s="36">
        <f>O13/N13*100</f>
        <v>100</v>
      </c>
      <c r="Q13" s="18">
        <f t="shared" si="1"/>
        <v>2067.1</v>
      </c>
      <c r="R13" s="19">
        <f t="shared" si="1"/>
        <v>0</v>
      </c>
      <c r="S13" s="36">
        <f t="shared" si="1"/>
        <v>0</v>
      </c>
      <c r="T13" s="18">
        <f t="shared" si="1"/>
        <v>2002.9</v>
      </c>
      <c r="U13" s="19">
        <f t="shared" si="1"/>
        <v>0</v>
      </c>
      <c r="V13" s="36">
        <f t="shared" si="1"/>
        <v>0</v>
      </c>
      <c r="W13" s="18">
        <f t="shared" si="1"/>
        <v>2084.2000000000003</v>
      </c>
      <c r="X13" s="19">
        <f t="shared" si="1"/>
        <v>0</v>
      </c>
      <c r="Y13" s="36">
        <f t="shared" si="1"/>
        <v>0</v>
      </c>
      <c r="Z13" s="18">
        <f t="shared" si="1"/>
        <v>1727.6</v>
      </c>
      <c r="AA13" s="19">
        <f t="shared" si="1"/>
        <v>0</v>
      </c>
      <c r="AB13" s="36">
        <f t="shared" si="1"/>
        <v>0</v>
      </c>
      <c r="AC13" s="18">
        <f t="shared" si="1"/>
        <v>1728.8</v>
      </c>
      <c r="AD13" s="19">
        <f t="shared" si="1"/>
        <v>0</v>
      </c>
      <c r="AE13" s="36">
        <f t="shared" si="1"/>
        <v>0</v>
      </c>
      <c r="AF13" s="18">
        <f t="shared" si="1"/>
        <v>2657.2</v>
      </c>
      <c r="AG13" s="19">
        <f t="shared" si="1"/>
        <v>0</v>
      </c>
      <c r="AH13" s="36">
        <f t="shared" si="1"/>
        <v>0</v>
      </c>
      <c r="AI13" s="18">
        <f t="shared" si="1"/>
        <v>1669.2</v>
      </c>
      <c r="AJ13" s="19">
        <f t="shared" si="1"/>
        <v>0</v>
      </c>
      <c r="AK13" s="36">
        <f t="shared" si="1"/>
        <v>0</v>
      </c>
      <c r="AL13" s="18">
        <f t="shared" si="1"/>
        <v>1660.9</v>
      </c>
      <c r="AM13" s="19">
        <f t="shared" si="1"/>
        <v>0</v>
      </c>
      <c r="AN13" s="36">
        <f t="shared" si="1"/>
        <v>0</v>
      </c>
      <c r="AO13" s="18">
        <f t="shared" si="1"/>
        <v>2129.9</v>
      </c>
      <c r="AP13" s="19">
        <f t="shared" si="1"/>
        <v>0</v>
      </c>
      <c r="AQ13" s="36">
        <f t="shared" si="1"/>
        <v>0</v>
      </c>
      <c r="AR13" s="217"/>
      <c r="AS13" s="214"/>
      <c r="AT13" s="38"/>
      <c r="AU13" s="38"/>
      <c r="AV13" s="38"/>
      <c r="AW13" s="38"/>
      <c r="AX13" s="38"/>
      <c r="AY13" s="38"/>
      <c r="AZ13" s="38"/>
      <c r="BA13" s="38"/>
      <c r="BB13" s="38"/>
      <c r="BC13" s="38"/>
      <c r="BD13" s="38"/>
      <c r="BE13" s="38"/>
      <c r="BF13" s="38"/>
      <c r="BG13" s="38"/>
      <c r="BH13" s="38"/>
      <c r="BI13" s="38"/>
      <c r="BJ13" s="38"/>
      <c r="BK13" s="38"/>
    </row>
    <row r="14" spans="1:63" s="26" customFormat="1" ht="24">
      <c r="A14" s="207"/>
      <c r="B14" s="155"/>
      <c r="C14" s="205"/>
      <c r="D14" s="42" t="s">
        <v>38</v>
      </c>
      <c r="E14" s="18">
        <f>H14+K14+N14+Q14+T14+W14+Z14+AC14+AF14+AI14+AL14+AO14</f>
        <v>0</v>
      </c>
      <c r="F14" s="19">
        <f>I14+L14+O14+R14+U14+X14+AA14+AD14+AG14+AJ14+AM14+AP14</f>
        <v>0</v>
      </c>
      <c r="G14" s="36">
        <v>0</v>
      </c>
      <c r="H14" s="18">
        <v>0</v>
      </c>
      <c r="I14" s="19">
        <v>0</v>
      </c>
      <c r="J14" s="36">
        <v>0</v>
      </c>
      <c r="K14" s="18">
        <v>0</v>
      </c>
      <c r="L14" s="19">
        <v>0</v>
      </c>
      <c r="M14" s="36">
        <v>0</v>
      </c>
      <c r="N14" s="18">
        <v>0</v>
      </c>
      <c r="O14" s="19">
        <v>0</v>
      </c>
      <c r="P14" s="36">
        <v>0</v>
      </c>
      <c r="Q14" s="18">
        <v>0</v>
      </c>
      <c r="R14" s="19">
        <v>0</v>
      </c>
      <c r="S14" s="36">
        <v>0</v>
      </c>
      <c r="T14" s="18">
        <v>0</v>
      </c>
      <c r="U14" s="19">
        <v>0</v>
      </c>
      <c r="V14" s="36">
        <v>0</v>
      </c>
      <c r="W14" s="18">
        <v>0</v>
      </c>
      <c r="X14" s="19">
        <v>0</v>
      </c>
      <c r="Y14" s="36">
        <v>0</v>
      </c>
      <c r="Z14" s="18">
        <v>0</v>
      </c>
      <c r="AA14" s="19">
        <v>0</v>
      </c>
      <c r="AB14" s="36">
        <v>0</v>
      </c>
      <c r="AC14" s="18">
        <v>0</v>
      </c>
      <c r="AD14" s="19">
        <v>0</v>
      </c>
      <c r="AE14" s="36">
        <v>0</v>
      </c>
      <c r="AF14" s="18">
        <v>0</v>
      </c>
      <c r="AG14" s="19">
        <v>0</v>
      </c>
      <c r="AH14" s="36">
        <v>0</v>
      </c>
      <c r="AI14" s="18">
        <v>0</v>
      </c>
      <c r="AJ14" s="19">
        <v>0</v>
      </c>
      <c r="AK14" s="36">
        <v>0</v>
      </c>
      <c r="AL14" s="18">
        <v>0</v>
      </c>
      <c r="AM14" s="19">
        <v>0</v>
      </c>
      <c r="AN14" s="36">
        <v>0</v>
      </c>
      <c r="AO14" s="18">
        <v>0</v>
      </c>
      <c r="AP14" s="19">
        <v>0</v>
      </c>
      <c r="AQ14" s="36">
        <v>0</v>
      </c>
      <c r="AR14" s="217"/>
      <c r="AS14" s="215"/>
      <c r="AT14" s="38"/>
      <c r="AU14" s="38"/>
      <c r="AV14" s="38"/>
      <c r="AW14" s="38"/>
      <c r="AX14" s="38"/>
      <c r="AY14" s="38"/>
      <c r="AZ14" s="38"/>
      <c r="BA14" s="38"/>
      <c r="BB14" s="38"/>
      <c r="BC14" s="38"/>
      <c r="BD14" s="38"/>
      <c r="BE14" s="38"/>
      <c r="BF14" s="38"/>
      <c r="BG14" s="38"/>
      <c r="BH14" s="38"/>
      <c r="BI14" s="38"/>
      <c r="BJ14" s="38"/>
      <c r="BK14" s="38"/>
    </row>
    <row r="15" spans="1:63" s="26" customFormat="1" ht="24">
      <c r="A15" s="207"/>
      <c r="B15" s="155"/>
      <c r="C15" s="205"/>
      <c r="D15" s="43" t="s">
        <v>23</v>
      </c>
      <c r="E15" s="18">
        <f>H15+K15+N15+Q15+T15+W15+Z15+AC15+AF15+AI15+AL15+AO15</f>
        <v>0</v>
      </c>
      <c r="F15" s="19">
        <f>I15+L15+O15+R15+U15+X15+AA15+AD15+AG15+AJ15+AM15+AP15</f>
        <v>0</v>
      </c>
      <c r="G15" s="36">
        <v>0</v>
      </c>
      <c r="H15" s="18">
        <v>0</v>
      </c>
      <c r="I15" s="19">
        <v>0</v>
      </c>
      <c r="J15" s="36">
        <v>0</v>
      </c>
      <c r="K15" s="18">
        <v>0</v>
      </c>
      <c r="L15" s="19">
        <v>0</v>
      </c>
      <c r="M15" s="36">
        <v>0</v>
      </c>
      <c r="N15" s="18">
        <v>0</v>
      </c>
      <c r="O15" s="19">
        <v>0</v>
      </c>
      <c r="P15" s="36">
        <v>0</v>
      </c>
      <c r="Q15" s="18">
        <v>0</v>
      </c>
      <c r="R15" s="19">
        <v>0</v>
      </c>
      <c r="S15" s="36">
        <v>0</v>
      </c>
      <c r="T15" s="18">
        <v>0</v>
      </c>
      <c r="U15" s="19">
        <v>0</v>
      </c>
      <c r="V15" s="36">
        <v>0</v>
      </c>
      <c r="W15" s="18">
        <v>0</v>
      </c>
      <c r="X15" s="19">
        <v>0</v>
      </c>
      <c r="Y15" s="36">
        <v>0</v>
      </c>
      <c r="Z15" s="18">
        <v>0</v>
      </c>
      <c r="AA15" s="19">
        <v>0</v>
      </c>
      <c r="AB15" s="36">
        <v>0</v>
      </c>
      <c r="AC15" s="18">
        <v>0</v>
      </c>
      <c r="AD15" s="19">
        <v>0</v>
      </c>
      <c r="AE15" s="36">
        <v>0</v>
      </c>
      <c r="AF15" s="18">
        <v>0</v>
      </c>
      <c r="AG15" s="19">
        <v>0</v>
      </c>
      <c r="AH15" s="36">
        <v>0</v>
      </c>
      <c r="AI15" s="18">
        <v>0</v>
      </c>
      <c r="AJ15" s="19">
        <v>0</v>
      </c>
      <c r="AK15" s="36">
        <v>0</v>
      </c>
      <c r="AL15" s="18">
        <v>0</v>
      </c>
      <c r="AM15" s="19">
        <v>0</v>
      </c>
      <c r="AN15" s="36">
        <v>0</v>
      </c>
      <c r="AO15" s="18">
        <v>0</v>
      </c>
      <c r="AP15" s="19">
        <v>0</v>
      </c>
      <c r="AQ15" s="36">
        <v>0</v>
      </c>
      <c r="AR15" s="217"/>
      <c r="AS15" s="215"/>
      <c r="AT15" s="38"/>
      <c r="AU15" s="38"/>
      <c r="AV15" s="38"/>
      <c r="AW15" s="38"/>
      <c r="AX15" s="38"/>
      <c r="AY15" s="38"/>
      <c r="AZ15" s="38"/>
      <c r="BA15" s="38"/>
      <c r="BB15" s="38"/>
      <c r="BC15" s="38"/>
      <c r="BD15" s="38"/>
      <c r="BE15" s="38"/>
      <c r="BF15" s="38"/>
      <c r="BG15" s="38"/>
      <c r="BH15" s="38"/>
      <c r="BI15" s="38"/>
      <c r="BJ15" s="38"/>
      <c r="BK15" s="38"/>
    </row>
    <row r="16" spans="1:63" s="26" customFormat="1">
      <c r="A16" s="207"/>
      <c r="B16" s="155"/>
      <c r="C16" s="205"/>
      <c r="D16" s="41" t="s">
        <v>43</v>
      </c>
      <c r="E16" s="18">
        <f>H16+K16+N16+Q16+T16+W16+Z16+AC16+AF16+AI16+AL16+AO16</f>
        <v>24217.9</v>
      </c>
      <c r="F16" s="19">
        <f>I16+L16+O16+R16+U16+X16+AA16+AD16+AG16+AJ16+AM16+AP16</f>
        <v>5763.6</v>
      </c>
      <c r="G16" s="36">
        <f>F16/E16*100</f>
        <v>23.798925588098061</v>
      </c>
      <c r="H16" s="18">
        <v>652.5</v>
      </c>
      <c r="I16" s="19">
        <v>347</v>
      </c>
      <c r="J16" s="36">
        <f>I16/H16*100</f>
        <v>53.180076628352488</v>
      </c>
      <c r="K16" s="18">
        <f>4130.7+5.9</f>
        <v>4136.5999999999995</v>
      </c>
      <c r="L16" s="19">
        <v>3715.6</v>
      </c>
      <c r="M16" s="36">
        <f>L16/K16*100</f>
        <v>89.822559590001461</v>
      </c>
      <c r="N16" s="18">
        <v>1701</v>
      </c>
      <c r="O16" s="19">
        <v>1701</v>
      </c>
      <c r="P16" s="36">
        <v>100</v>
      </c>
      <c r="Q16" s="18">
        <v>2067.1</v>
      </c>
      <c r="R16" s="19">
        <v>0</v>
      </c>
      <c r="S16" s="20">
        <v>0</v>
      </c>
      <c r="T16" s="18">
        <v>2002.9</v>
      </c>
      <c r="U16" s="19">
        <v>0</v>
      </c>
      <c r="V16" s="20">
        <v>0</v>
      </c>
      <c r="W16" s="18">
        <f>2084.3-0.1</f>
        <v>2084.2000000000003</v>
      </c>
      <c r="X16" s="19">
        <v>0</v>
      </c>
      <c r="Y16" s="20">
        <v>0</v>
      </c>
      <c r="Z16" s="18">
        <v>1727.6</v>
      </c>
      <c r="AA16" s="19">
        <v>0</v>
      </c>
      <c r="AB16" s="36">
        <v>0</v>
      </c>
      <c r="AC16" s="18">
        <v>1728.8</v>
      </c>
      <c r="AD16" s="19">
        <v>0</v>
      </c>
      <c r="AE16" s="36">
        <v>0</v>
      </c>
      <c r="AF16" s="18">
        <f>2663.2-0.1-5.9</f>
        <v>2657.2</v>
      </c>
      <c r="AG16" s="19">
        <v>0</v>
      </c>
      <c r="AH16" s="36">
        <v>0</v>
      </c>
      <c r="AI16" s="18">
        <v>1669.2</v>
      </c>
      <c r="AJ16" s="19">
        <v>0</v>
      </c>
      <c r="AK16" s="36">
        <v>0</v>
      </c>
      <c r="AL16" s="18">
        <v>1660.9</v>
      </c>
      <c r="AM16" s="19">
        <v>0</v>
      </c>
      <c r="AN16" s="36">
        <v>0</v>
      </c>
      <c r="AO16" s="18">
        <f>2129.8+0.1</f>
        <v>2129.9</v>
      </c>
      <c r="AP16" s="19">
        <v>0</v>
      </c>
      <c r="AQ16" s="36">
        <v>0</v>
      </c>
      <c r="AR16" s="217"/>
      <c r="AS16" s="215"/>
      <c r="AT16" s="38"/>
      <c r="AU16" s="38"/>
      <c r="AV16" s="38"/>
      <c r="AW16" s="38"/>
      <c r="AX16" s="38"/>
      <c r="AY16" s="38"/>
      <c r="AZ16" s="38"/>
      <c r="BA16" s="38"/>
      <c r="BB16" s="38"/>
      <c r="BC16" s="38"/>
      <c r="BD16" s="38"/>
      <c r="BE16" s="38"/>
      <c r="BF16" s="38"/>
      <c r="BG16" s="38"/>
      <c r="BH16" s="38"/>
      <c r="BI16" s="38"/>
      <c r="BJ16" s="38"/>
      <c r="BK16" s="38"/>
    </row>
    <row r="17" spans="1:63" s="26" customFormat="1" ht="27" customHeight="1">
      <c r="A17" s="207"/>
      <c r="B17" s="155"/>
      <c r="C17" s="205"/>
      <c r="D17" s="42" t="s">
        <v>39</v>
      </c>
      <c r="E17" s="18">
        <f t="shared" ref="E17:F22" si="2">H17+K17+N17+Q17+T17+W17+Z17+AC17+AF17+AI17+AL17+AO17</f>
        <v>0</v>
      </c>
      <c r="F17" s="19">
        <f>I17+L17+O17+R17+U17+X17+AA17+AD17+AG17+AJ17+AM17+AP17</f>
        <v>0</v>
      </c>
      <c r="G17" s="36">
        <v>0</v>
      </c>
      <c r="H17" s="18">
        <v>0</v>
      </c>
      <c r="I17" s="19">
        <v>0</v>
      </c>
      <c r="J17" s="36">
        <v>0</v>
      </c>
      <c r="K17" s="18">
        <v>0</v>
      </c>
      <c r="L17" s="19">
        <v>0</v>
      </c>
      <c r="M17" s="36">
        <v>0</v>
      </c>
      <c r="N17" s="18">
        <v>0</v>
      </c>
      <c r="O17" s="19">
        <v>0</v>
      </c>
      <c r="P17" s="36">
        <v>0</v>
      </c>
      <c r="Q17" s="18">
        <v>0</v>
      </c>
      <c r="R17" s="19">
        <v>0</v>
      </c>
      <c r="S17" s="36">
        <v>0</v>
      </c>
      <c r="T17" s="18">
        <v>0</v>
      </c>
      <c r="U17" s="19">
        <v>0</v>
      </c>
      <c r="V17" s="36">
        <v>0</v>
      </c>
      <c r="W17" s="18">
        <v>0</v>
      </c>
      <c r="X17" s="19">
        <v>0</v>
      </c>
      <c r="Y17" s="36">
        <v>0</v>
      </c>
      <c r="Z17" s="18">
        <v>0</v>
      </c>
      <c r="AA17" s="19">
        <v>0</v>
      </c>
      <c r="AB17" s="36">
        <v>0</v>
      </c>
      <c r="AC17" s="18">
        <v>0</v>
      </c>
      <c r="AD17" s="19">
        <v>0</v>
      </c>
      <c r="AE17" s="36">
        <v>0</v>
      </c>
      <c r="AF17" s="18">
        <v>0</v>
      </c>
      <c r="AG17" s="19">
        <v>0</v>
      </c>
      <c r="AH17" s="36">
        <v>0</v>
      </c>
      <c r="AI17" s="18">
        <v>0</v>
      </c>
      <c r="AJ17" s="19">
        <v>0</v>
      </c>
      <c r="AK17" s="36">
        <v>0</v>
      </c>
      <c r="AL17" s="18">
        <v>0</v>
      </c>
      <c r="AM17" s="19">
        <v>0</v>
      </c>
      <c r="AN17" s="36">
        <v>0</v>
      </c>
      <c r="AO17" s="18">
        <v>0</v>
      </c>
      <c r="AP17" s="19">
        <v>0</v>
      </c>
      <c r="AQ17" s="36">
        <v>0</v>
      </c>
      <c r="AR17" s="217"/>
      <c r="AS17" s="216"/>
      <c r="AT17" s="38"/>
      <c r="AU17" s="38"/>
      <c r="AV17" s="38"/>
      <c r="AW17" s="38"/>
      <c r="AX17" s="38"/>
      <c r="AY17" s="38"/>
      <c r="AZ17" s="38"/>
      <c r="BA17" s="38"/>
      <c r="BB17" s="38"/>
      <c r="BC17" s="38"/>
      <c r="BD17" s="38"/>
      <c r="BE17" s="38"/>
      <c r="BF17" s="38"/>
      <c r="BG17" s="38"/>
      <c r="BH17" s="38"/>
      <c r="BI17" s="38"/>
      <c r="BJ17" s="38"/>
      <c r="BK17" s="38"/>
    </row>
    <row r="18" spans="1:63" s="26" customFormat="1" ht="15" customHeight="1">
      <c r="A18" s="142" t="s">
        <v>25</v>
      </c>
      <c r="B18" s="170" t="s">
        <v>50</v>
      </c>
      <c r="C18" s="145" t="s">
        <v>20</v>
      </c>
      <c r="D18" s="29" t="s">
        <v>22</v>
      </c>
      <c r="E18" s="18">
        <f t="shared" si="2"/>
        <v>0</v>
      </c>
      <c r="F18" s="19">
        <f>SUM(F20:F21)</f>
        <v>0</v>
      </c>
      <c r="G18" s="36">
        <f t="shared" ref="G18:AQ18" si="3">SUM(G20:G21)</f>
        <v>0</v>
      </c>
      <c r="H18" s="35">
        <f t="shared" si="3"/>
        <v>0</v>
      </c>
      <c r="I18" s="34">
        <f t="shared" si="3"/>
        <v>0</v>
      </c>
      <c r="J18" s="39">
        <f t="shared" si="3"/>
        <v>0</v>
      </c>
      <c r="K18" s="35">
        <f t="shared" si="3"/>
        <v>0</v>
      </c>
      <c r="L18" s="34">
        <f t="shared" si="3"/>
        <v>0</v>
      </c>
      <c r="M18" s="39">
        <f t="shared" si="3"/>
        <v>0</v>
      </c>
      <c r="N18" s="35">
        <f t="shared" si="3"/>
        <v>0</v>
      </c>
      <c r="O18" s="34">
        <f t="shared" si="3"/>
        <v>0</v>
      </c>
      <c r="P18" s="39">
        <f t="shared" si="3"/>
        <v>0</v>
      </c>
      <c r="Q18" s="35">
        <f t="shared" si="3"/>
        <v>0</v>
      </c>
      <c r="R18" s="34">
        <f t="shared" si="3"/>
        <v>0</v>
      </c>
      <c r="S18" s="39">
        <f t="shared" si="3"/>
        <v>0</v>
      </c>
      <c r="T18" s="35">
        <f t="shared" si="3"/>
        <v>0</v>
      </c>
      <c r="U18" s="34">
        <f t="shared" si="3"/>
        <v>0</v>
      </c>
      <c r="V18" s="39">
        <f t="shared" si="3"/>
        <v>0</v>
      </c>
      <c r="W18" s="35">
        <f t="shared" si="3"/>
        <v>0</v>
      </c>
      <c r="X18" s="34">
        <f t="shared" si="3"/>
        <v>0</v>
      </c>
      <c r="Y18" s="39">
        <f t="shared" si="3"/>
        <v>0</v>
      </c>
      <c r="Z18" s="35">
        <f t="shared" si="3"/>
        <v>0</v>
      </c>
      <c r="AA18" s="34">
        <f t="shared" si="3"/>
        <v>0</v>
      </c>
      <c r="AB18" s="39">
        <f t="shared" si="3"/>
        <v>0</v>
      </c>
      <c r="AC18" s="35">
        <f t="shared" si="3"/>
        <v>0</v>
      </c>
      <c r="AD18" s="34">
        <f t="shared" si="3"/>
        <v>0</v>
      </c>
      <c r="AE18" s="39">
        <f t="shared" si="3"/>
        <v>0</v>
      </c>
      <c r="AF18" s="35">
        <f t="shared" si="3"/>
        <v>0</v>
      </c>
      <c r="AG18" s="34">
        <f t="shared" si="3"/>
        <v>0</v>
      </c>
      <c r="AH18" s="39">
        <f t="shared" si="3"/>
        <v>0</v>
      </c>
      <c r="AI18" s="35">
        <f t="shared" si="3"/>
        <v>0</v>
      </c>
      <c r="AJ18" s="34">
        <f t="shared" si="3"/>
        <v>0</v>
      </c>
      <c r="AK18" s="39">
        <f t="shared" si="3"/>
        <v>0</v>
      </c>
      <c r="AL18" s="35">
        <f t="shared" si="3"/>
        <v>0</v>
      </c>
      <c r="AM18" s="34">
        <f t="shared" si="3"/>
        <v>0</v>
      </c>
      <c r="AN18" s="39">
        <f t="shared" si="3"/>
        <v>0</v>
      </c>
      <c r="AO18" s="35">
        <f t="shared" si="3"/>
        <v>0</v>
      </c>
      <c r="AP18" s="34">
        <f t="shared" si="3"/>
        <v>0</v>
      </c>
      <c r="AQ18" s="39">
        <f t="shared" si="3"/>
        <v>0</v>
      </c>
      <c r="AR18" s="213"/>
      <c r="AS18" s="161"/>
      <c r="AT18" s="38"/>
      <c r="AU18" s="38"/>
      <c r="AV18" s="38"/>
      <c r="AW18" s="38"/>
      <c r="AX18" s="38"/>
      <c r="AY18" s="38"/>
      <c r="AZ18" s="38"/>
      <c r="BA18" s="38"/>
      <c r="BB18" s="38"/>
      <c r="BC18" s="38"/>
      <c r="BD18" s="38"/>
      <c r="BE18" s="38"/>
      <c r="BF18" s="38"/>
      <c r="BG18" s="38"/>
      <c r="BH18" s="38"/>
      <c r="BI18" s="38"/>
      <c r="BJ18" s="38"/>
      <c r="BK18" s="38"/>
    </row>
    <row r="19" spans="1:63" s="26" customFormat="1" ht="24">
      <c r="A19" s="143"/>
      <c r="B19" s="171"/>
      <c r="C19" s="146"/>
      <c r="D19" s="41" t="s">
        <v>38</v>
      </c>
      <c r="E19" s="18">
        <f t="shared" si="2"/>
        <v>0</v>
      </c>
      <c r="F19" s="19">
        <v>0</v>
      </c>
      <c r="G19" s="36">
        <v>0</v>
      </c>
      <c r="H19" s="35">
        <v>0</v>
      </c>
      <c r="I19" s="34">
        <v>0</v>
      </c>
      <c r="J19" s="39">
        <v>0</v>
      </c>
      <c r="K19" s="35">
        <v>0</v>
      </c>
      <c r="L19" s="34">
        <v>0</v>
      </c>
      <c r="M19" s="39">
        <v>0</v>
      </c>
      <c r="N19" s="35">
        <v>0</v>
      </c>
      <c r="O19" s="34">
        <v>0</v>
      </c>
      <c r="P19" s="39">
        <v>0</v>
      </c>
      <c r="Q19" s="35">
        <v>0</v>
      </c>
      <c r="R19" s="34">
        <v>0</v>
      </c>
      <c r="S19" s="39">
        <v>0</v>
      </c>
      <c r="T19" s="35">
        <v>0</v>
      </c>
      <c r="U19" s="34">
        <v>0</v>
      </c>
      <c r="V19" s="39">
        <v>0</v>
      </c>
      <c r="W19" s="35">
        <v>0</v>
      </c>
      <c r="X19" s="34">
        <v>0</v>
      </c>
      <c r="Y19" s="39">
        <v>0</v>
      </c>
      <c r="Z19" s="35">
        <v>0</v>
      </c>
      <c r="AA19" s="34">
        <v>0</v>
      </c>
      <c r="AB19" s="39">
        <v>0</v>
      </c>
      <c r="AC19" s="35">
        <v>0</v>
      </c>
      <c r="AD19" s="34">
        <v>0</v>
      </c>
      <c r="AE19" s="39">
        <v>0</v>
      </c>
      <c r="AF19" s="35">
        <v>0</v>
      </c>
      <c r="AG19" s="34">
        <v>0</v>
      </c>
      <c r="AH19" s="39">
        <v>0</v>
      </c>
      <c r="AI19" s="35">
        <v>0</v>
      </c>
      <c r="AJ19" s="34">
        <v>0</v>
      </c>
      <c r="AK19" s="39">
        <v>0</v>
      </c>
      <c r="AL19" s="35">
        <v>0</v>
      </c>
      <c r="AM19" s="34">
        <v>0</v>
      </c>
      <c r="AN19" s="39">
        <v>0</v>
      </c>
      <c r="AO19" s="35">
        <v>0</v>
      </c>
      <c r="AP19" s="34">
        <v>0</v>
      </c>
      <c r="AQ19" s="39">
        <v>0</v>
      </c>
      <c r="AR19" s="213"/>
      <c r="AS19" s="162"/>
      <c r="AT19" s="38"/>
      <c r="AU19" s="38"/>
      <c r="AV19" s="38"/>
      <c r="AW19" s="38"/>
      <c r="AX19" s="38"/>
      <c r="AY19" s="38"/>
      <c r="AZ19" s="38"/>
      <c r="BA19" s="38"/>
      <c r="BB19" s="38"/>
      <c r="BC19" s="38"/>
      <c r="BD19" s="38"/>
      <c r="BE19" s="38"/>
      <c r="BF19" s="38"/>
      <c r="BG19" s="38"/>
      <c r="BH19" s="38"/>
      <c r="BI19" s="38"/>
      <c r="BJ19" s="38"/>
      <c r="BK19" s="38"/>
    </row>
    <row r="20" spans="1:63" s="26" customFormat="1" ht="24">
      <c r="A20" s="143"/>
      <c r="B20" s="171"/>
      <c r="C20" s="146"/>
      <c r="D20" s="30" t="s">
        <v>23</v>
      </c>
      <c r="E20" s="18">
        <f t="shared" si="2"/>
        <v>0</v>
      </c>
      <c r="F20" s="19">
        <v>0</v>
      </c>
      <c r="G20" s="36">
        <v>0</v>
      </c>
      <c r="H20" s="35">
        <v>0</v>
      </c>
      <c r="I20" s="34">
        <v>0</v>
      </c>
      <c r="J20" s="39">
        <v>0</v>
      </c>
      <c r="K20" s="35">
        <v>0</v>
      </c>
      <c r="L20" s="34">
        <v>0</v>
      </c>
      <c r="M20" s="39">
        <v>0</v>
      </c>
      <c r="N20" s="35">
        <v>0</v>
      </c>
      <c r="O20" s="34">
        <v>0</v>
      </c>
      <c r="P20" s="39">
        <v>0</v>
      </c>
      <c r="Q20" s="35">
        <v>0</v>
      </c>
      <c r="R20" s="34">
        <v>0</v>
      </c>
      <c r="S20" s="39">
        <v>0</v>
      </c>
      <c r="T20" s="35">
        <v>0</v>
      </c>
      <c r="U20" s="34">
        <v>0</v>
      </c>
      <c r="V20" s="39">
        <v>0</v>
      </c>
      <c r="W20" s="35">
        <v>0</v>
      </c>
      <c r="X20" s="34">
        <v>0</v>
      </c>
      <c r="Y20" s="39">
        <v>0</v>
      </c>
      <c r="Z20" s="35">
        <v>0</v>
      </c>
      <c r="AA20" s="34">
        <v>0</v>
      </c>
      <c r="AB20" s="39">
        <v>0</v>
      </c>
      <c r="AC20" s="35">
        <v>0</v>
      </c>
      <c r="AD20" s="34">
        <v>0</v>
      </c>
      <c r="AE20" s="39">
        <v>0</v>
      </c>
      <c r="AF20" s="35">
        <v>0</v>
      </c>
      <c r="AG20" s="34">
        <v>0</v>
      </c>
      <c r="AH20" s="39">
        <v>0</v>
      </c>
      <c r="AI20" s="35">
        <v>0</v>
      </c>
      <c r="AJ20" s="34">
        <v>0</v>
      </c>
      <c r="AK20" s="39">
        <v>0</v>
      </c>
      <c r="AL20" s="35">
        <v>0</v>
      </c>
      <c r="AM20" s="34">
        <v>0</v>
      </c>
      <c r="AN20" s="39">
        <v>0</v>
      </c>
      <c r="AO20" s="35">
        <v>0</v>
      </c>
      <c r="AP20" s="34">
        <v>0</v>
      </c>
      <c r="AQ20" s="39">
        <v>0</v>
      </c>
      <c r="AR20" s="213"/>
      <c r="AS20" s="162"/>
      <c r="AT20" s="38"/>
      <c r="AU20" s="38"/>
      <c r="AV20" s="38"/>
      <c r="AW20" s="38"/>
      <c r="AX20" s="38"/>
      <c r="AY20" s="38"/>
      <c r="AZ20" s="38"/>
      <c r="BA20" s="38"/>
      <c r="BB20" s="38"/>
      <c r="BC20" s="38"/>
      <c r="BD20" s="38"/>
      <c r="BE20" s="38"/>
      <c r="BF20" s="38"/>
      <c r="BG20" s="38"/>
      <c r="BH20" s="38"/>
      <c r="BI20" s="38"/>
      <c r="BJ20" s="38"/>
      <c r="BK20" s="38"/>
    </row>
    <row r="21" spans="1:63" s="26" customFormat="1">
      <c r="A21" s="143"/>
      <c r="B21" s="171"/>
      <c r="C21" s="146"/>
      <c r="D21" s="29" t="s">
        <v>43</v>
      </c>
      <c r="E21" s="18">
        <f t="shared" si="2"/>
        <v>0</v>
      </c>
      <c r="F21" s="19">
        <f t="shared" si="2"/>
        <v>0</v>
      </c>
      <c r="G21" s="36">
        <v>0</v>
      </c>
      <c r="H21" s="35"/>
      <c r="I21" s="34">
        <v>0</v>
      </c>
      <c r="J21" s="36">
        <v>0</v>
      </c>
      <c r="K21" s="35"/>
      <c r="L21" s="34">
        <v>0</v>
      </c>
      <c r="M21" s="36">
        <v>0</v>
      </c>
      <c r="N21" s="35"/>
      <c r="O21" s="34">
        <v>0</v>
      </c>
      <c r="P21" s="36">
        <v>0</v>
      </c>
      <c r="Q21" s="35"/>
      <c r="R21" s="34">
        <v>0</v>
      </c>
      <c r="S21" s="36">
        <v>0</v>
      </c>
      <c r="T21" s="35"/>
      <c r="U21" s="34">
        <v>0</v>
      </c>
      <c r="V21" s="36">
        <v>0</v>
      </c>
      <c r="W21" s="35"/>
      <c r="X21" s="34">
        <v>0</v>
      </c>
      <c r="Y21" s="36">
        <v>0</v>
      </c>
      <c r="Z21" s="35"/>
      <c r="AA21" s="34">
        <v>0</v>
      </c>
      <c r="AB21" s="36">
        <v>0</v>
      </c>
      <c r="AC21" s="35"/>
      <c r="AD21" s="34">
        <v>0</v>
      </c>
      <c r="AE21" s="36">
        <v>0</v>
      </c>
      <c r="AF21" s="35"/>
      <c r="AG21" s="34">
        <v>0</v>
      </c>
      <c r="AH21" s="36">
        <v>0</v>
      </c>
      <c r="AI21" s="35"/>
      <c r="AJ21" s="34">
        <v>0</v>
      </c>
      <c r="AK21" s="39">
        <v>0</v>
      </c>
      <c r="AL21" s="35"/>
      <c r="AM21" s="34">
        <v>0</v>
      </c>
      <c r="AN21" s="39">
        <v>0</v>
      </c>
      <c r="AO21" s="35"/>
      <c r="AP21" s="34">
        <v>0</v>
      </c>
      <c r="AQ21" s="39">
        <v>0</v>
      </c>
      <c r="AR21" s="213"/>
      <c r="AS21" s="162"/>
      <c r="AT21" s="38"/>
      <c r="AU21" s="38"/>
      <c r="AV21" s="38"/>
      <c r="AW21" s="38"/>
      <c r="AX21" s="38"/>
      <c r="AY21" s="38"/>
      <c r="AZ21" s="38"/>
      <c r="BA21" s="38"/>
      <c r="BB21" s="38"/>
      <c r="BC21" s="38"/>
      <c r="BD21" s="38"/>
      <c r="BE21" s="38"/>
      <c r="BF21" s="38"/>
      <c r="BG21" s="38"/>
      <c r="BH21" s="38"/>
      <c r="BI21" s="38"/>
      <c r="BJ21" s="38"/>
      <c r="BK21" s="38"/>
    </row>
    <row r="22" spans="1:63" s="26" customFormat="1" ht="24">
      <c r="A22" s="143"/>
      <c r="B22" s="171"/>
      <c r="C22" s="146"/>
      <c r="D22" s="41" t="s">
        <v>39</v>
      </c>
      <c r="E22" s="18">
        <f t="shared" si="2"/>
        <v>0</v>
      </c>
      <c r="F22" s="19">
        <v>0</v>
      </c>
      <c r="G22" s="36">
        <v>0</v>
      </c>
      <c r="H22" s="35">
        <v>0</v>
      </c>
      <c r="I22" s="34">
        <v>0</v>
      </c>
      <c r="J22" s="39">
        <v>0</v>
      </c>
      <c r="K22" s="35">
        <v>0</v>
      </c>
      <c r="L22" s="34">
        <v>0</v>
      </c>
      <c r="M22" s="39">
        <v>0</v>
      </c>
      <c r="N22" s="35">
        <v>0</v>
      </c>
      <c r="O22" s="34">
        <v>0</v>
      </c>
      <c r="P22" s="39">
        <v>0</v>
      </c>
      <c r="Q22" s="35">
        <v>0</v>
      </c>
      <c r="R22" s="34">
        <v>0</v>
      </c>
      <c r="S22" s="39">
        <v>0</v>
      </c>
      <c r="T22" s="35">
        <v>0</v>
      </c>
      <c r="U22" s="34">
        <v>0</v>
      </c>
      <c r="V22" s="39">
        <v>0</v>
      </c>
      <c r="W22" s="35">
        <v>0</v>
      </c>
      <c r="X22" s="34">
        <v>0</v>
      </c>
      <c r="Y22" s="39">
        <v>0</v>
      </c>
      <c r="Z22" s="35">
        <v>0</v>
      </c>
      <c r="AA22" s="34">
        <v>0</v>
      </c>
      <c r="AB22" s="39">
        <v>0</v>
      </c>
      <c r="AC22" s="35">
        <v>0</v>
      </c>
      <c r="AD22" s="34">
        <v>0</v>
      </c>
      <c r="AE22" s="39">
        <v>0</v>
      </c>
      <c r="AF22" s="35">
        <v>0</v>
      </c>
      <c r="AG22" s="34">
        <v>0</v>
      </c>
      <c r="AH22" s="39">
        <v>0</v>
      </c>
      <c r="AI22" s="35">
        <v>0</v>
      </c>
      <c r="AJ22" s="34">
        <v>0</v>
      </c>
      <c r="AK22" s="39">
        <v>0</v>
      </c>
      <c r="AL22" s="35">
        <v>0</v>
      </c>
      <c r="AM22" s="34">
        <v>0</v>
      </c>
      <c r="AN22" s="39">
        <v>0</v>
      </c>
      <c r="AO22" s="35">
        <v>0</v>
      </c>
      <c r="AP22" s="34">
        <v>0</v>
      </c>
      <c r="AQ22" s="39">
        <v>0</v>
      </c>
      <c r="AR22" s="213"/>
      <c r="AS22" s="162"/>
      <c r="AT22" s="38"/>
      <c r="AU22" s="38"/>
      <c r="AV22" s="38"/>
      <c r="AW22" s="38"/>
      <c r="AX22" s="38"/>
      <c r="AY22" s="38"/>
      <c r="AZ22" s="38"/>
      <c r="BA22" s="38"/>
      <c r="BB22" s="38"/>
      <c r="BC22" s="38"/>
      <c r="BD22" s="38"/>
      <c r="BE22" s="38"/>
      <c r="BF22" s="38"/>
      <c r="BG22" s="38"/>
      <c r="BH22" s="38"/>
      <c r="BI22" s="38"/>
      <c r="BJ22" s="38"/>
      <c r="BK22" s="38"/>
    </row>
    <row r="23" spans="1:63" ht="15" customHeight="1">
      <c r="A23" s="240" t="s">
        <v>44</v>
      </c>
      <c r="B23" s="204" t="s">
        <v>32</v>
      </c>
      <c r="C23" s="243" t="s">
        <v>46</v>
      </c>
      <c r="D23" s="16" t="s">
        <v>22</v>
      </c>
      <c r="E23" s="18">
        <f t="shared" ref="E23:F27" si="4">H23+K23+N23+Q23+T23+W23+Z23+AC23+AF23+AI23+AL23+AO23</f>
        <v>192.3</v>
      </c>
      <c r="F23" s="19">
        <f>SUM(F24:F27)</f>
        <v>0</v>
      </c>
      <c r="G23" s="36">
        <f t="shared" ref="G23:AQ23" si="5">SUM(G24:G27)</f>
        <v>0</v>
      </c>
      <c r="H23" s="18">
        <f t="shared" si="5"/>
        <v>0</v>
      </c>
      <c r="I23" s="19">
        <f t="shared" si="5"/>
        <v>0</v>
      </c>
      <c r="J23" s="36">
        <f t="shared" si="5"/>
        <v>0</v>
      </c>
      <c r="K23" s="18">
        <f t="shared" si="5"/>
        <v>0</v>
      </c>
      <c r="L23" s="19">
        <f t="shared" si="5"/>
        <v>0</v>
      </c>
      <c r="M23" s="36">
        <f t="shared" si="5"/>
        <v>0</v>
      </c>
      <c r="N23" s="18">
        <f t="shared" si="5"/>
        <v>0</v>
      </c>
      <c r="O23" s="19">
        <f t="shared" si="5"/>
        <v>0</v>
      </c>
      <c r="P23" s="36">
        <v>0</v>
      </c>
      <c r="Q23" s="18">
        <f t="shared" si="5"/>
        <v>0</v>
      </c>
      <c r="R23" s="19">
        <f t="shared" si="5"/>
        <v>0</v>
      </c>
      <c r="S23" s="36">
        <f t="shared" si="5"/>
        <v>0</v>
      </c>
      <c r="T23" s="18">
        <f t="shared" si="5"/>
        <v>0</v>
      </c>
      <c r="U23" s="19">
        <f t="shared" si="5"/>
        <v>0</v>
      </c>
      <c r="V23" s="36">
        <f t="shared" si="5"/>
        <v>0</v>
      </c>
      <c r="W23" s="18">
        <f t="shared" si="5"/>
        <v>0</v>
      </c>
      <c r="X23" s="19">
        <f t="shared" si="5"/>
        <v>0</v>
      </c>
      <c r="Y23" s="36">
        <v>0</v>
      </c>
      <c r="Z23" s="18">
        <f t="shared" si="5"/>
        <v>0</v>
      </c>
      <c r="AA23" s="19">
        <f t="shared" si="5"/>
        <v>0</v>
      </c>
      <c r="AB23" s="36">
        <f t="shared" si="5"/>
        <v>0</v>
      </c>
      <c r="AC23" s="18">
        <f t="shared" si="5"/>
        <v>0</v>
      </c>
      <c r="AD23" s="19">
        <f t="shared" si="5"/>
        <v>0</v>
      </c>
      <c r="AE23" s="36">
        <f t="shared" si="5"/>
        <v>0</v>
      </c>
      <c r="AF23" s="18">
        <f t="shared" si="5"/>
        <v>88</v>
      </c>
      <c r="AG23" s="19">
        <f t="shared" si="5"/>
        <v>0</v>
      </c>
      <c r="AH23" s="36">
        <f t="shared" si="5"/>
        <v>0</v>
      </c>
      <c r="AI23" s="18">
        <f t="shared" si="5"/>
        <v>0</v>
      </c>
      <c r="AJ23" s="19">
        <f t="shared" si="5"/>
        <v>0</v>
      </c>
      <c r="AK23" s="36">
        <f t="shared" si="5"/>
        <v>0</v>
      </c>
      <c r="AL23" s="18">
        <f t="shared" si="5"/>
        <v>0</v>
      </c>
      <c r="AM23" s="19">
        <f t="shared" si="5"/>
        <v>0</v>
      </c>
      <c r="AN23" s="36">
        <f t="shared" si="5"/>
        <v>0</v>
      </c>
      <c r="AO23" s="18">
        <f t="shared" si="5"/>
        <v>104.3</v>
      </c>
      <c r="AP23" s="19">
        <f t="shared" si="5"/>
        <v>0</v>
      </c>
      <c r="AQ23" s="36">
        <f t="shared" si="5"/>
        <v>0</v>
      </c>
      <c r="AR23" s="170"/>
      <c r="AS23" s="170"/>
      <c r="AT23" s="38"/>
      <c r="AU23" s="38"/>
      <c r="AV23" s="38"/>
      <c r="AW23" s="38"/>
      <c r="AX23" s="38"/>
      <c r="AY23" s="38"/>
      <c r="AZ23" s="38"/>
      <c r="BA23" s="38"/>
      <c r="BB23" s="38"/>
      <c r="BC23" s="38"/>
      <c r="BD23" s="38"/>
      <c r="BE23" s="38"/>
      <c r="BF23" s="38"/>
      <c r="BG23" s="38"/>
      <c r="BH23" s="38"/>
      <c r="BI23" s="38"/>
      <c r="BJ23" s="38"/>
      <c r="BK23" s="38"/>
    </row>
    <row r="24" spans="1:63" ht="22.5">
      <c r="A24" s="241"/>
      <c r="B24" s="205"/>
      <c r="C24" s="244"/>
      <c r="D24" s="16" t="s">
        <v>38</v>
      </c>
      <c r="E24" s="18">
        <f t="shared" si="4"/>
        <v>0</v>
      </c>
      <c r="F24" s="19">
        <f t="shared" si="4"/>
        <v>0</v>
      </c>
      <c r="G24" s="36">
        <v>0</v>
      </c>
      <c r="H24" s="18">
        <v>0</v>
      </c>
      <c r="I24" s="19">
        <v>0</v>
      </c>
      <c r="J24" s="36">
        <v>0</v>
      </c>
      <c r="K24" s="18">
        <v>0</v>
      </c>
      <c r="L24" s="19">
        <v>0</v>
      </c>
      <c r="M24" s="36">
        <v>0</v>
      </c>
      <c r="N24" s="18">
        <v>0</v>
      </c>
      <c r="O24" s="19">
        <v>0</v>
      </c>
      <c r="P24" s="36">
        <v>0</v>
      </c>
      <c r="Q24" s="18">
        <v>0</v>
      </c>
      <c r="R24" s="19">
        <v>0</v>
      </c>
      <c r="S24" s="36">
        <v>0</v>
      </c>
      <c r="T24" s="44">
        <v>0</v>
      </c>
      <c r="U24" s="45">
        <v>0</v>
      </c>
      <c r="V24" s="46">
        <v>0</v>
      </c>
      <c r="W24" s="44">
        <v>0</v>
      </c>
      <c r="X24" s="45">
        <v>0</v>
      </c>
      <c r="Y24" s="46">
        <v>0</v>
      </c>
      <c r="Z24" s="44">
        <v>0</v>
      </c>
      <c r="AA24" s="45">
        <v>0</v>
      </c>
      <c r="AB24" s="46">
        <v>0</v>
      </c>
      <c r="AC24" s="18">
        <v>0</v>
      </c>
      <c r="AD24" s="19">
        <v>0</v>
      </c>
      <c r="AE24" s="36">
        <v>0</v>
      </c>
      <c r="AF24" s="18">
        <v>0</v>
      </c>
      <c r="AG24" s="19">
        <v>0</v>
      </c>
      <c r="AH24" s="36">
        <v>0</v>
      </c>
      <c r="AI24" s="18">
        <v>0</v>
      </c>
      <c r="AJ24" s="19">
        <v>0</v>
      </c>
      <c r="AK24" s="36">
        <v>0</v>
      </c>
      <c r="AL24" s="18">
        <v>0</v>
      </c>
      <c r="AM24" s="19">
        <v>0</v>
      </c>
      <c r="AN24" s="36">
        <v>0</v>
      </c>
      <c r="AO24" s="18">
        <v>0</v>
      </c>
      <c r="AP24" s="19">
        <v>0</v>
      </c>
      <c r="AQ24" s="36">
        <v>0</v>
      </c>
      <c r="AR24" s="171"/>
      <c r="AS24" s="171"/>
      <c r="BC24" s="38"/>
      <c r="BD24" s="38"/>
      <c r="BE24" s="38"/>
      <c r="BF24" s="38"/>
      <c r="BG24" s="38"/>
      <c r="BH24" s="38"/>
      <c r="BI24" s="38"/>
      <c r="BJ24" s="38"/>
      <c r="BK24" s="38"/>
    </row>
    <row r="25" spans="1:63" ht="22.5">
      <c r="A25" s="241"/>
      <c r="B25" s="205"/>
      <c r="C25" s="244"/>
      <c r="D25" s="24" t="s">
        <v>23</v>
      </c>
      <c r="E25" s="18">
        <f t="shared" si="4"/>
        <v>0</v>
      </c>
      <c r="F25" s="19">
        <f t="shared" si="4"/>
        <v>0</v>
      </c>
      <c r="G25" s="36">
        <v>0</v>
      </c>
      <c r="H25" s="18">
        <v>0</v>
      </c>
      <c r="I25" s="19">
        <v>0</v>
      </c>
      <c r="J25" s="20">
        <v>0</v>
      </c>
      <c r="K25" s="18">
        <v>0</v>
      </c>
      <c r="L25" s="19">
        <v>0</v>
      </c>
      <c r="M25" s="36">
        <v>0</v>
      </c>
      <c r="N25" s="18">
        <v>0</v>
      </c>
      <c r="O25" s="19">
        <v>0</v>
      </c>
      <c r="P25" s="36">
        <v>0</v>
      </c>
      <c r="Q25" s="18">
        <v>0</v>
      </c>
      <c r="R25" s="19">
        <v>0</v>
      </c>
      <c r="S25" s="36">
        <v>0</v>
      </c>
      <c r="T25" s="44">
        <v>0</v>
      </c>
      <c r="U25" s="45">
        <v>0</v>
      </c>
      <c r="V25" s="47">
        <v>0</v>
      </c>
      <c r="W25" s="44">
        <v>0</v>
      </c>
      <c r="X25" s="45">
        <v>0</v>
      </c>
      <c r="Y25" s="46">
        <v>0</v>
      </c>
      <c r="Z25" s="44">
        <v>0</v>
      </c>
      <c r="AA25" s="45">
        <v>0</v>
      </c>
      <c r="AB25" s="47">
        <v>0</v>
      </c>
      <c r="AC25" s="18">
        <v>0</v>
      </c>
      <c r="AD25" s="19">
        <v>0</v>
      </c>
      <c r="AE25" s="20">
        <v>0</v>
      </c>
      <c r="AF25" s="18">
        <v>0</v>
      </c>
      <c r="AG25" s="19">
        <v>0</v>
      </c>
      <c r="AH25" s="20">
        <v>0</v>
      </c>
      <c r="AI25" s="18">
        <v>0</v>
      </c>
      <c r="AJ25" s="19">
        <v>0</v>
      </c>
      <c r="AK25" s="20">
        <v>0</v>
      </c>
      <c r="AL25" s="18">
        <v>0</v>
      </c>
      <c r="AM25" s="19">
        <v>0</v>
      </c>
      <c r="AN25" s="20">
        <v>0</v>
      </c>
      <c r="AO25" s="18">
        <v>0</v>
      </c>
      <c r="AP25" s="19">
        <v>0</v>
      </c>
      <c r="AQ25" s="20">
        <v>0</v>
      </c>
      <c r="AR25" s="171"/>
      <c r="AS25" s="171"/>
      <c r="BC25" s="38"/>
      <c r="BD25" s="38"/>
      <c r="BE25" s="38"/>
      <c r="BF25" s="38"/>
      <c r="BG25" s="38"/>
      <c r="BH25" s="38"/>
      <c r="BI25" s="38"/>
      <c r="BJ25" s="38"/>
      <c r="BK25" s="38"/>
    </row>
    <row r="26" spans="1:63" ht="18" customHeight="1">
      <c r="A26" s="241"/>
      <c r="B26" s="205"/>
      <c r="C26" s="244"/>
      <c r="D26" s="24" t="s">
        <v>43</v>
      </c>
      <c r="E26" s="18">
        <f>H26+K26+N26+Q26+T26+W26+Z26+AC26+AF26+AI26+AL26+AO26</f>
        <v>192.3</v>
      </c>
      <c r="F26" s="19">
        <f t="shared" si="4"/>
        <v>0</v>
      </c>
      <c r="G26" s="17">
        <f>F26/E26*100</f>
        <v>0</v>
      </c>
      <c r="H26" s="18">
        <v>0</v>
      </c>
      <c r="I26" s="19">
        <v>0</v>
      </c>
      <c r="J26" s="20">
        <v>0</v>
      </c>
      <c r="K26" s="18">
        <v>0</v>
      </c>
      <c r="L26" s="19">
        <v>0</v>
      </c>
      <c r="M26" s="20">
        <v>0</v>
      </c>
      <c r="N26" s="18">
        <v>0</v>
      </c>
      <c r="O26" s="19">
        <v>0</v>
      </c>
      <c r="P26" s="20">
        <v>0</v>
      </c>
      <c r="Q26" s="18">
        <v>0</v>
      </c>
      <c r="R26" s="19">
        <v>0</v>
      </c>
      <c r="S26" s="20">
        <v>0</v>
      </c>
      <c r="T26" s="44">
        <v>0</v>
      </c>
      <c r="U26" s="45">
        <v>0</v>
      </c>
      <c r="V26" s="36">
        <v>0</v>
      </c>
      <c r="W26" s="44">
        <v>0</v>
      </c>
      <c r="X26" s="45">
        <v>0</v>
      </c>
      <c r="Y26" s="36">
        <v>0</v>
      </c>
      <c r="Z26" s="44">
        <v>0</v>
      </c>
      <c r="AA26" s="45">
        <v>0</v>
      </c>
      <c r="AB26" s="36">
        <v>0</v>
      </c>
      <c r="AC26" s="18">
        <v>0</v>
      </c>
      <c r="AD26" s="19">
        <v>0</v>
      </c>
      <c r="AE26" s="20">
        <v>0</v>
      </c>
      <c r="AF26" s="18">
        <v>88</v>
      </c>
      <c r="AG26" s="19">
        <v>0</v>
      </c>
      <c r="AH26" s="20">
        <f>AG26/AF26*100</f>
        <v>0</v>
      </c>
      <c r="AI26" s="18">
        <v>0</v>
      </c>
      <c r="AJ26" s="19">
        <v>0</v>
      </c>
      <c r="AK26" s="20">
        <v>0</v>
      </c>
      <c r="AL26" s="18">
        <v>0</v>
      </c>
      <c r="AM26" s="19">
        <v>0</v>
      </c>
      <c r="AN26" s="20">
        <v>0</v>
      </c>
      <c r="AO26" s="18">
        <v>104.3</v>
      </c>
      <c r="AP26" s="19">
        <v>0</v>
      </c>
      <c r="AQ26" s="20">
        <v>0</v>
      </c>
      <c r="AR26" s="171"/>
      <c r="AS26" s="171"/>
      <c r="BC26" s="38"/>
      <c r="BD26" s="38"/>
      <c r="BE26" s="38"/>
      <c r="BF26" s="38"/>
      <c r="BG26" s="38"/>
      <c r="BH26" s="38"/>
      <c r="BI26" s="38"/>
      <c r="BJ26" s="38"/>
      <c r="BK26" s="38"/>
    </row>
    <row r="27" spans="1:63" ht="26.25" customHeight="1">
      <c r="A27" s="241"/>
      <c r="B27" s="205"/>
      <c r="C27" s="244"/>
      <c r="D27" s="16" t="s">
        <v>39</v>
      </c>
      <c r="E27" s="18">
        <f t="shared" si="4"/>
        <v>0</v>
      </c>
      <c r="F27" s="19">
        <f t="shared" si="4"/>
        <v>0</v>
      </c>
      <c r="G27" s="17">
        <v>0</v>
      </c>
      <c r="H27" s="18">
        <v>0</v>
      </c>
      <c r="I27" s="19">
        <v>0</v>
      </c>
      <c r="J27" s="20">
        <v>0</v>
      </c>
      <c r="K27" s="18">
        <v>0</v>
      </c>
      <c r="L27" s="19">
        <v>0</v>
      </c>
      <c r="M27" s="20">
        <v>0</v>
      </c>
      <c r="N27" s="18">
        <v>0</v>
      </c>
      <c r="O27" s="19">
        <v>0</v>
      </c>
      <c r="P27" s="20">
        <v>0</v>
      </c>
      <c r="Q27" s="18">
        <v>0</v>
      </c>
      <c r="R27" s="19">
        <v>0</v>
      </c>
      <c r="S27" s="20">
        <v>0</v>
      </c>
      <c r="T27" s="18">
        <v>0</v>
      </c>
      <c r="U27" s="19">
        <v>0</v>
      </c>
      <c r="V27" s="20">
        <v>0</v>
      </c>
      <c r="W27" s="18">
        <v>0</v>
      </c>
      <c r="X27" s="19">
        <v>0</v>
      </c>
      <c r="Y27" s="20">
        <v>0</v>
      </c>
      <c r="Z27" s="18">
        <v>0</v>
      </c>
      <c r="AA27" s="19">
        <v>0</v>
      </c>
      <c r="AB27" s="20">
        <v>0</v>
      </c>
      <c r="AC27" s="18">
        <v>0</v>
      </c>
      <c r="AD27" s="19">
        <v>0</v>
      </c>
      <c r="AE27" s="20">
        <v>0</v>
      </c>
      <c r="AF27" s="18">
        <v>0</v>
      </c>
      <c r="AG27" s="19">
        <v>0</v>
      </c>
      <c r="AH27" s="20">
        <v>0</v>
      </c>
      <c r="AI27" s="18">
        <v>0</v>
      </c>
      <c r="AJ27" s="19">
        <v>0</v>
      </c>
      <c r="AK27" s="20">
        <v>0</v>
      </c>
      <c r="AL27" s="18">
        <v>0</v>
      </c>
      <c r="AM27" s="19">
        <v>0</v>
      </c>
      <c r="AN27" s="20">
        <v>0</v>
      </c>
      <c r="AO27" s="18">
        <v>0</v>
      </c>
      <c r="AP27" s="19">
        <v>0</v>
      </c>
      <c r="AQ27" s="20">
        <v>0</v>
      </c>
      <c r="AR27" s="172"/>
      <c r="AS27" s="172"/>
    </row>
    <row r="28" spans="1:63" ht="89.25" customHeight="1">
      <c r="A28" s="242"/>
      <c r="B28" s="239"/>
      <c r="C28" s="245"/>
      <c r="D28" s="98" t="s">
        <v>27</v>
      </c>
      <c r="E28" s="18">
        <f>H28+K28+N28+Q28+T28+W28+Z28+AC28+AF28+AI28+AL28+AO28</f>
        <v>204</v>
      </c>
      <c r="F28" s="19">
        <f>I28+L28+O28+R28+U28+X28+AA28+AD28+AG28+AJ28+AM28+AP28</f>
        <v>0</v>
      </c>
      <c r="G28" s="17">
        <v>0</v>
      </c>
      <c r="H28" s="18">
        <v>0</v>
      </c>
      <c r="I28" s="19">
        <v>0</v>
      </c>
      <c r="J28" s="20">
        <v>0</v>
      </c>
      <c r="K28" s="18">
        <v>0</v>
      </c>
      <c r="L28" s="19">
        <v>0</v>
      </c>
      <c r="M28" s="20">
        <v>0</v>
      </c>
      <c r="N28" s="18">
        <v>204</v>
      </c>
      <c r="O28" s="19">
        <v>0</v>
      </c>
      <c r="P28" s="20">
        <v>0</v>
      </c>
      <c r="Q28" s="18">
        <v>0</v>
      </c>
      <c r="R28" s="19">
        <v>0</v>
      </c>
      <c r="S28" s="20">
        <v>0</v>
      </c>
      <c r="T28" s="18">
        <v>0</v>
      </c>
      <c r="U28" s="19">
        <v>0</v>
      </c>
      <c r="V28" s="20">
        <v>0</v>
      </c>
      <c r="W28" s="18">
        <v>0</v>
      </c>
      <c r="X28" s="19">
        <v>0</v>
      </c>
      <c r="Y28" s="20">
        <v>0</v>
      </c>
      <c r="Z28" s="18">
        <v>0</v>
      </c>
      <c r="AA28" s="19">
        <v>0</v>
      </c>
      <c r="AB28" s="20">
        <v>0</v>
      </c>
      <c r="AC28" s="18">
        <v>0</v>
      </c>
      <c r="AD28" s="19">
        <v>0</v>
      </c>
      <c r="AE28" s="20">
        <v>0</v>
      </c>
      <c r="AF28" s="18">
        <v>0</v>
      </c>
      <c r="AG28" s="19">
        <v>0</v>
      </c>
      <c r="AH28" s="20">
        <v>0</v>
      </c>
      <c r="AI28" s="18">
        <v>0</v>
      </c>
      <c r="AJ28" s="19">
        <v>0</v>
      </c>
      <c r="AK28" s="20">
        <v>0</v>
      </c>
      <c r="AL28" s="18">
        <v>0</v>
      </c>
      <c r="AM28" s="19">
        <v>0</v>
      </c>
      <c r="AN28" s="20">
        <v>0</v>
      </c>
      <c r="AO28" s="18">
        <v>0</v>
      </c>
      <c r="AP28" s="19">
        <v>0</v>
      </c>
      <c r="AQ28" s="20">
        <v>0</v>
      </c>
      <c r="AR28" s="94"/>
      <c r="AS28" s="94"/>
    </row>
    <row r="29" spans="1:63">
      <c r="A29" s="142" t="s">
        <v>28</v>
      </c>
      <c r="B29" s="202" t="s">
        <v>49</v>
      </c>
      <c r="C29" s="135" t="s">
        <v>24</v>
      </c>
      <c r="D29" s="16" t="s">
        <v>22</v>
      </c>
      <c r="E29" s="18">
        <f>H29+K29+N29+Q29+T29+W29+Z29+AC29+AF29+AI29+AL29+AO29</f>
        <v>0</v>
      </c>
      <c r="F29" s="19">
        <f>SUM(F30:F33)</f>
        <v>0</v>
      </c>
      <c r="G29" s="36">
        <f t="shared" ref="G29:AQ29" si="6">SUM(G30:G33)</f>
        <v>0</v>
      </c>
      <c r="H29" s="18">
        <f t="shared" si="6"/>
        <v>0</v>
      </c>
      <c r="I29" s="19">
        <f t="shared" si="6"/>
        <v>0</v>
      </c>
      <c r="J29" s="36">
        <f t="shared" si="6"/>
        <v>0</v>
      </c>
      <c r="K29" s="18">
        <f t="shared" si="6"/>
        <v>0</v>
      </c>
      <c r="L29" s="19">
        <f t="shared" si="6"/>
        <v>0</v>
      </c>
      <c r="M29" s="36">
        <f t="shared" si="6"/>
        <v>0</v>
      </c>
      <c r="N29" s="18">
        <f t="shared" si="6"/>
        <v>0</v>
      </c>
      <c r="O29" s="19">
        <f t="shared" si="6"/>
        <v>0</v>
      </c>
      <c r="P29" s="36">
        <f t="shared" si="6"/>
        <v>0</v>
      </c>
      <c r="Q29" s="18">
        <f t="shared" si="6"/>
        <v>0</v>
      </c>
      <c r="R29" s="19">
        <f t="shared" si="6"/>
        <v>0</v>
      </c>
      <c r="S29" s="36">
        <f t="shared" si="6"/>
        <v>0</v>
      </c>
      <c r="T29" s="18">
        <f t="shared" si="6"/>
        <v>0</v>
      </c>
      <c r="U29" s="19">
        <f t="shared" si="6"/>
        <v>0</v>
      </c>
      <c r="V29" s="36">
        <f t="shared" si="6"/>
        <v>0</v>
      </c>
      <c r="W29" s="18">
        <f t="shared" si="6"/>
        <v>0</v>
      </c>
      <c r="X29" s="19">
        <f t="shared" si="6"/>
        <v>0</v>
      </c>
      <c r="Y29" s="36">
        <f t="shared" si="6"/>
        <v>0</v>
      </c>
      <c r="Z29" s="18">
        <f t="shared" si="6"/>
        <v>0</v>
      </c>
      <c r="AA29" s="19">
        <f t="shared" si="6"/>
        <v>0</v>
      </c>
      <c r="AB29" s="36">
        <f t="shared" si="6"/>
        <v>0</v>
      </c>
      <c r="AC29" s="18">
        <f t="shared" si="6"/>
        <v>0</v>
      </c>
      <c r="AD29" s="19">
        <f t="shared" si="6"/>
        <v>0</v>
      </c>
      <c r="AE29" s="36">
        <f t="shared" si="6"/>
        <v>0</v>
      </c>
      <c r="AF29" s="18">
        <f t="shared" si="6"/>
        <v>0</v>
      </c>
      <c r="AG29" s="19">
        <f t="shared" si="6"/>
        <v>0</v>
      </c>
      <c r="AH29" s="36">
        <f t="shared" si="6"/>
        <v>0</v>
      </c>
      <c r="AI29" s="18">
        <f t="shared" si="6"/>
        <v>0</v>
      </c>
      <c r="AJ29" s="19">
        <f t="shared" si="6"/>
        <v>0</v>
      </c>
      <c r="AK29" s="36">
        <f t="shared" si="6"/>
        <v>0</v>
      </c>
      <c r="AL29" s="18">
        <f t="shared" si="6"/>
        <v>0</v>
      </c>
      <c r="AM29" s="19">
        <f t="shared" si="6"/>
        <v>0</v>
      </c>
      <c r="AN29" s="36">
        <f t="shared" si="6"/>
        <v>0</v>
      </c>
      <c r="AO29" s="18">
        <f t="shared" si="6"/>
        <v>0</v>
      </c>
      <c r="AP29" s="19">
        <f t="shared" si="6"/>
        <v>0</v>
      </c>
      <c r="AQ29" s="36">
        <f t="shared" si="6"/>
        <v>0</v>
      </c>
      <c r="AR29" s="169"/>
      <c r="AS29" s="169"/>
    </row>
    <row r="30" spans="1:63" ht="22.5">
      <c r="A30" s="143"/>
      <c r="B30" s="203"/>
      <c r="C30" s="136"/>
      <c r="D30" s="16" t="s">
        <v>38</v>
      </c>
      <c r="E30" s="18">
        <f>H30+K30+N30+Q30+T30+W30+Z30+AC30+AF30+AI30+AL30+AO30</f>
        <v>0</v>
      </c>
      <c r="F30" s="19">
        <f>I30+L30+O30+R30+U30+X30+AA30+AD30+AG30+AJ30+AM30+AP30</f>
        <v>0</v>
      </c>
      <c r="G30" s="17">
        <v>0</v>
      </c>
      <c r="H30" s="18">
        <v>0</v>
      </c>
      <c r="I30" s="19">
        <v>0</v>
      </c>
      <c r="J30" s="20">
        <v>0</v>
      </c>
      <c r="K30" s="18">
        <v>0</v>
      </c>
      <c r="L30" s="19">
        <v>0</v>
      </c>
      <c r="M30" s="20">
        <v>0</v>
      </c>
      <c r="N30" s="18">
        <v>0</v>
      </c>
      <c r="O30" s="19">
        <v>0</v>
      </c>
      <c r="P30" s="20">
        <v>0</v>
      </c>
      <c r="Q30" s="18">
        <v>0</v>
      </c>
      <c r="R30" s="19">
        <v>0</v>
      </c>
      <c r="S30" s="20">
        <v>0</v>
      </c>
      <c r="T30" s="18">
        <v>0</v>
      </c>
      <c r="U30" s="19">
        <v>0</v>
      </c>
      <c r="V30" s="20">
        <v>0</v>
      </c>
      <c r="W30" s="18">
        <v>0</v>
      </c>
      <c r="X30" s="19">
        <v>0</v>
      </c>
      <c r="Y30" s="20">
        <v>0</v>
      </c>
      <c r="Z30" s="18">
        <v>0</v>
      </c>
      <c r="AA30" s="19">
        <v>0</v>
      </c>
      <c r="AB30" s="20">
        <v>0</v>
      </c>
      <c r="AC30" s="18">
        <v>0</v>
      </c>
      <c r="AD30" s="19">
        <v>0</v>
      </c>
      <c r="AE30" s="20">
        <v>0</v>
      </c>
      <c r="AF30" s="18">
        <v>0</v>
      </c>
      <c r="AG30" s="19">
        <v>0</v>
      </c>
      <c r="AH30" s="20">
        <v>0</v>
      </c>
      <c r="AI30" s="18">
        <v>0</v>
      </c>
      <c r="AJ30" s="19">
        <v>0</v>
      </c>
      <c r="AK30" s="20">
        <v>0</v>
      </c>
      <c r="AL30" s="18">
        <v>0</v>
      </c>
      <c r="AM30" s="19">
        <v>0</v>
      </c>
      <c r="AN30" s="20">
        <v>0</v>
      </c>
      <c r="AO30" s="18">
        <v>0</v>
      </c>
      <c r="AP30" s="19">
        <v>0</v>
      </c>
      <c r="AQ30" s="20">
        <v>0</v>
      </c>
      <c r="AR30" s="169"/>
      <c r="AS30" s="169"/>
    </row>
    <row r="31" spans="1:63" ht="22.5">
      <c r="A31" s="143"/>
      <c r="B31" s="203"/>
      <c r="C31" s="136"/>
      <c r="D31" s="24" t="s">
        <v>23</v>
      </c>
      <c r="E31" s="18">
        <v>0</v>
      </c>
      <c r="F31" s="19">
        <v>0</v>
      </c>
      <c r="G31" s="17">
        <v>0</v>
      </c>
      <c r="H31" s="18">
        <v>0</v>
      </c>
      <c r="I31" s="19">
        <v>0</v>
      </c>
      <c r="J31" s="20">
        <v>0</v>
      </c>
      <c r="K31" s="18">
        <v>0</v>
      </c>
      <c r="L31" s="19">
        <v>0</v>
      </c>
      <c r="M31" s="20">
        <v>0</v>
      </c>
      <c r="N31" s="18">
        <v>0</v>
      </c>
      <c r="O31" s="19">
        <v>0</v>
      </c>
      <c r="P31" s="20">
        <v>0</v>
      </c>
      <c r="Q31" s="18">
        <v>0</v>
      </c>
      <c r="R31" s="19">
        <v>0</v>
      </c>
      <c r="S31" s="20">
        <v>0</v>
      </c>
      <c r="T31" s="18">
        <v>0</v>
      </c>
      <c r="U31" s="19">
        <v>0</v>
      </c>
      <c r="V31" s="20">
        <v>0</v>
      </c>
      <c r="W31" s="18">
        <v>0</v>
      </c>
      <c r="X31" s="19">
        <v>0</v>
      </c>
      <c r="Y31" s="20">
        <v>0</v>
      </c>
      <c r="Z31" s="18">
        <v>0</v>
      </c>
      <c r="AA31" s="19">
        <v>0</v>
      </c>
      <c r="AB31" s="20">
        <v>0</v>
      </c>
      <c r="AC31" s="18">
        <v>0</v>
      </c>
      <c r="AD31" s="19">
        <v>0</v>
      </c>
      <c r="AE31" s="20">
        <v>0</v>
      </c>
      <c r="AF31" s="18">
        <v>0</v>
      </c>
      <c r="AG31" s="19">
        <v>0</v>
      </c>
      <c r="AH31" s="20">
        <v>0</v>
      </c>
      <c r="AI31" s="18">
        <v>0</v>
      </c>
      <c r="AJ31" s="19">
        <v>0</v>
      </c>
      <c r="AK31" s="20">
        <v>0</v>
      </c>
      <c r="AL31" s="18">
        <v>0</v>
      </c>
      <c r="AM31" s="19">
        <v>0</v>
      </c>
      <c r="AN31" s="20">
        <v>0</v>
      </c>
      <c r="AO31" s="18">
        <v>0</v>
      </c>
      <c r="AP31" s="19">
        <v>0</v>
      </c>
      <c r="AQ31" s="20">
        <v>0</v>
      </c>
      <c r="AR31" s="169"/>
      <c r="AS31" s="169"/>
    </row>
    <row r="32" spans="1:63">
      <c r="A32" s="143"/>
      <c r="B32" s="203"/>
      <c r="C32" s="136"/>
      <c r="D32" s="24" t="s">
        <v>43</v>
      </c>
      <c r="E32" s="18">
        <f>H32+K32+N32+Q32+T32+W32+Z32+AC32+AF32+AI32+AL32+AO32</f>
        <v>0</v>
      </c>
      <c r="F32" s="19">
        <f>O32+R32+U32+X32+AA32+AD32+AG32+AJ32+AM32+AP32</f>
        <v>0</v>
      </c>
      <c r="G32" s="17">
        <v>0</v>
      </c>
      <c r="H32" s="18">
        <v>0</v>
      </c>
      <c r="I32" s="19">
        <v>0</v>
      </c>
      <c r="J32" s="20">
        <v>0</v>
      </c>
      <c r="K32" s="18">
        <v>0</v>
      </c>
      <c r="L32" s="19">
        <v>0</v>
      </c>
      <c r="M32" s="20">
        <v>0</v>
      </c>
      <c r="N32" s="18">
        <v>0</v>
      </c>
      <c r="O32" s="19">
        <v>0</v>
      </c>
      <c r="P32" s="20">
        <v>0</v>
      </c>
      <c r="Q32" s="18">
        <v>0</v>
      </c>
      <c r="R32" s="19">
        <v>0</v>
      </c>
      <c r="S32" s="20">
        <v>0</v>
      </c>
      <c r="T32" s="18">
        <v>0</v>
      </c>
      <c r="U32" s="19">
        <v>0</v>
      </c>
      <c r="V32" s="20">
        <v>0</v>
      </c>
      <c r="W32" s="18">
        <v>0</v>
      </c>
      <c r="X32" s="19">
        <v>0</v>
      </c>
      <c r="Y32" s="20">
        <v>0</v>
      </c>
      <c r="Z32" s="18">
        <v>0</v>
      </c>
      <c r="AA32" s="19">
        <v>0</v>
      </c>
      <c r="AB32" s="20">
        <v>0</v>
      </c>
      <c r="AC32" s="18">
        <v>0</v>
      </c>
      <c r="AD32" s="19">
        <v>0</v>
      </c>
      <c r="AE32" s="20">
        <v>0</v>
      </c>
      <c r="AF32" s="18">
        <v>0</v>
      </c>
      <c r="AG32" s="19">
        <v>0</v>
      </c>
      <c r="AH32" s="20">
        <v>0</v>
      </c>
      <c r="AI32" s="18">
        <v>0</v>
      </c>
      <c r="AJ32" s="19">
        <v>0</v>
      </c>
      <c r="AK32" s="20">
        <v>0</v>
      </c>
      <c r="AL32" s="18">
        <v>0</v>
      </c>
      <c r="AM32" s="19">
        <v>0</v>
      </c>
      <c r="AN32" s="20">
        <v>0</v>
      </c>
      <c r="AO32" s="18">
        <v>0</v>
      </c>
      <c r="AP32" s="19">
        <v>0</v>
      </c>
      <c r="AQ32" s="20">
        <v>0</v>
      </c>
      <c r="AR32" s="169"/>
      <c r="AS32" s="169"/>
    </row>
    <row r="33" spans="1:45" ht="22.5">
      <c r="A33" s="143"/>
      <c r="B33" s="203"/>
      <c r="C33" s="136"/>
      <c r="D33" s="16" t="s">
        <v>39</v>
      </c>
      <c r="E33" s="18">
        <f>H33+K33+N33+Q33+T33+W33+Z33+AC33+AF33+AI33+AL33+AO33</f>
        <v>0</v>
      </c>
      <c r="F33" s="19">
        <f>I33+L33+O33+R33+U33+X33+AA33+AD33+AG33+AJ33+AM33+AP33</f>
        <v>0</v>
      </c>
      <c r="G33" s="17">
        <v>0</v>
      </c>
      <c r="H33" s="18">
        <v>0</v>
      </c>
      <c r="I33" s="19">
        <v>0</v>
      </c>
      <c r="J33" s="20">
        <v>0</v>
      </c>
      <c r="K33" s="18">
        <v>0</v>
      </c>
      <c r="L33" s="19">
        <v>0</v>
      </c>
      <c r="M33" s="20">
        <v>0</v>
      </c>
      <c r="N33" s="18">
        <v>0</v>
      </c>
      <c r="O33" s="19">
        <v>0</v>
      </c>
      <c r="P33" s="20">
        <v>0</v>
      </c>
      <c r="Q33" s="18">
        <v>0</v>
      </c>
      <c r="R33" s="19">
        <v>0</v>
      </c>
      <c r="S33" s="20">
        <v>0</v>
      </c>
      <c r="T33" s="18">
        <v>0</v>
      </c>
      <c r="U33" s="19">
        <v>0</v>
      </c>
      <c r="V33" s="20">
        <v>0</v>
      </c>
      <c r="W33" s="18">
        <v>0</v>
      </c>
      <c r="X33" s="19">
        <v>0</v>
      </c>
      <c r="Y33" s="20">
        <v>0</v>
      </c>
      <c r="Z33" s="18">
        <v>0</v>
      </c>
      <c r="AA33" s="19">
        <v>0</v>
      </c>
      <c r="AB33" s="20">
        <v>0</v>
      </c>
      <c r="AC33" s="18">
        <v>0</v>
      </c>
      <c r="AD33" s="19">
        <v>0</v>
      </c>
      <c r="AE33" s="20">
        <v>0</v>
      </c>
      <c r="AF33" s="18">
        <v>0</v>
      </c>
      <c r="AG33" s="19">
        <v>0</v>
      </c>
      <c r="AH33" s="20">
        <v>0</v>
      </c>
      <c r="AI33" s="18">
        <v>0</v>
      </c>
      <c r="AJ33" s="19">
        <v>0</v>
      </c>
      <c r="AK33" s="20">
        <v>0</v>
      </c>
      <c r="AL33" s="18">
        <v>0</v>
      </c>
      <c r="AM33" s="19">
        <v>0</v>
      </c>
      <c r="AN33" s="20">
        <v>0</v>
      </c>
      <c r="AO33" s="18">
        <v>0</v>
      </c>
      <c r="AP33" s="19">
        <v>0</v>
      </c>
      <c r="AQ33" s="20">
        <v>0</v>
      </c>
      <c r="AR33" s="169"/>
      <c r="AS33" s="169"/>
    </row>
    <row r="34" spans="1:45" ht="15" customHeight="1">
      <c r="A34" s="142" t="s">
        <v>48</v>
      </c>
      <c r="B34" s="161" t="s">
        <v>47</v>
      </c>
      <c r="C34" s="145" t="s">
        <v>20</v>
      </c>
      <c r="D34" s="29" t="s">
        <v>22</v>
      </c>
      <c r="E34" s="18">
        <f t="shared" ref="E34:E45" si="7">H34+K34+N34+Q34+T34+W34+Z34+AC34+AF34+AI34+AL34+AO34</f>
        <v>0</v>
      </c>
      <c r="F34" s="19">
        <f t="shared" ref="F34:AQ34" si="8">SUM(F35:F38)</f>
        <v>0</v>
      </c>
      <c r="G34" s="36">
        <f t="shared" si="8"/>
        <v>0</v>
      </c>
      <c r="H34" s="18">
        <f t="shared" si="8"/>
        <v>0</v>
      </c>
      <c r="I34" s="19">
        <f t="shared" si="8"/>
        <v>0</v>
      </c>
      <c r="J34" s="36">
        <f t="shared" si="8"/>
        <v>0</v>
      </c>
      <c r="K34" s="18">
        <f t="shared" si="8"/>
        <v>0</v>
      </c>
      <c r="L34" s="19">
        <f t="shared" si="8"/>
        <v>0</v>
      </c>
      <c r="M34" s="36">
        <f t="shared" si="8"/>
        <v>0</v>
      </c>
      <c r="N34" s="18">
        <f t="shared" si="8"/>
        <v>0</v>
      </c>
      <c r="O34" s="19">
        <f t="shared" si="8"/>
        <v>0</v>
      </c>
      <c r="P34" s="36">
        <f t="shared" si="8"/>
        <v>0</v>
      </c>
      <c r="Q34" s="18">
        <f t="shared" si="8"/>
        <v>0</v>
      </c>
      <c r="R34" s="19">
        <f t="shared" si="8"/>
        <v>0</v>
      </c>
      <c r="S34" s="36">
        <f t="shared" si="8"/>
        <v>0</v>
      </c>
      <c r="T34" s="18">
        <f t="shared" si="8"/>
        <v>0</v>
      </c>
      <c r="U34" s="19">
        <f t="shared" si="8"/>
        <v>0</v>
      </c>
      <c r="V34" s="36">
        <f t="shared" si="8"/>
        <v>0</v>
      </c>
      <c r="W34" s="18">
        <f t="shared" si="8"/>
        <v>0</v>
      </c>
      <c r="X34" s="19">
        <f t="shared" si="8"/>
        <v>0</v>
      </c>
      <c r="Y34" s="36">
        <f t="shared" si="8"/>
        <v>0</v>
      </c>
      <c r="Z34" s="18">
        <f t="shared" si="8"/>
        <v>0</v>
      </c>
      <c r="AA34" s="19">
        <f t="shared" si="8"/>
        <v>0</v>
      </c>
      <c r="AB34" s="36">
        <f t="shared" si="8"/>
        <v>0</v>
      </c>
      <c r="AC34" s="18">
        <f t="shared" si="8"/>
        <v>0</v>
      </c>
      <c r="AD34" s="19">
        <f t="shared" si="8"/>
        <v>0</v>
      </c>
      <c r="AE34" s="36">
        <f t="shared" si="8"/>
        <v>0</v>
      </c>
      <c r="AF34" s="18">
        <f t="shared" si="8"/>
        <v>0</v>
      </c>
      <c r="AG34" s="19">
        <f t="shared" si="8"/>
        <v>0</v>
      </c>
      <c r="AH34" s="36">
        <f t="shared" si="8"/>
        <v>0</v>
      </c>
      <c r="AI34" s="18">
        <f t="shared" si="8"/>
        <v>0</v>
      </c>
      <c r="AJ34" s="19">
        <f t="shared" si="8"/>
        <v>0</v>
      </c>
      <c r="AK34" s="36">
        <f t="shared" si="8"/>
        <v>0</v>
      </c>
      <c r="AL34" s="18">
        <f t="shared" si="8"/>
        <v>0</v>
      </c>
      <c r="AM34" s="19">
        <f t="shared" si="8"/>
        <v>0</v>
      </c>
      <c r="AN34" s="36">
        <f t="shared" si="8"/>
        <v>0</v>
      </c>
      <c r="AO34" s="18">
        <f t="shared" si="8"/>
        <v>0</v>
      </c>
      <c r="AP34" s="19">
        <f t="shared" si="8"/>
        <v>0</v>
      </c>
      <c r="AQ34" s="36">
        <f t="shared" si="8"/>
        <v>0</v>
      </c>
      <c r="AR34" s="238"/>
      <c r="AS34" s="231"/>
    </row>
    <row r="35" spans="1:45" ht="24">
      <c r="A35" s="143"/>
      <c r="B35" s="162"/>
      <c r="C35" s="146"/>
      <c r="D35" s="41" t="s">
        <v>38</v>
      </c>
      <c r="E35" s="18">
        <f t="shared" si="7"/>
        <v>0</v>
      </c>
      <c r="F35" s="19">
        <f t="shared" ref="F35:F39" si="9">I35+L35+O35+R35+U35+X35+AA35+AD35+AG35+AJ35+AM35+AP35</f>
        <v>0</v>
      </c>
      <c r="G35" s="36">
        <v>0</v>
      </c>
      <c r="H35" s="35">
        <v>0</v>
      </c>
      <c r="I35" s="34">
        <v>0</v>
      </c>
      <c r="J35" s="39">
        <v>0</v>
      </c>
      <c r="K35" s="35">
        <v>0</v>
      </c>
      <c r="L35" s="34">
        <v>0</v>
      </c>
      <c r="M35" s="39">
        <v>0</v>
      </c>
      <c r="N35" s="35">
        <v>0</v>
      </c>
      <c r="O35" s="34">
        <v>0</v>
      </c>
      <c r="P35" s="39">
        <v>0</v>
      </c>
      <c r="Q35" s="35">
        <v>0</v>
      </c>
      <c r="R35" s="34">
        <v>0</v>
      </c>
      <c r="S35" s="39">
        <v>0</v>
      </c>
      <c r="T35" s="35">
        <v>0</v>
      </c>
      <c r="U35" s="34">
        <v>0</v>
      </c>
      <c r="V35" s="39">
        <v>0</v>
      </c>
      <c r="W35" s="35">
        <v>0</v>
      </c>
      <c r="X35" s="34">
        <v>0</v>
      </c>
      <c r="Y35" s="39">
        <v>0</v>
      </c>
      <c r="Z35" s="35">
        <v>0</v>
      </c>
      <c r="AA35" s="34">
        <v>0</v>
      </c>
      <c r="AB35" s="39">
        <v>0</v>
      </c>
      <c r="AC35" s="35">
        <v>0</v>
      </c>
      <c r="AD35" s="34">
        <v>0</v>
      </c>
      <c r="AE35" s="39">
        <v>0</v>
      </c>
      <c r="AF35" s="35">
        <v>0</v>
      </c>
      <c r="AG35" s="34">
        <v>0</v>
      </c>
      <c r="AH35" s="39">
        <v>0</v>
      </c>
      <c r="AI35" s="35">
        <v>0</v>
      </c>
      <c r="AJ35" s="34">
        <v>0</v>
      </c>
      <c r="AK35" s="39">
        <v>0</v>
      </c>
      <c r="AL35" s="35">
        <v>0</v>
      </c>
      <c r="AM35" s="34">
        <v>0</v>
      </c>
      <c r="AN35" s="39">
        <v>0</v>
      </c>
      <c r="AO35" s="35">
        <v>0</v>
      </c>
      <c r="AP35" s="34">
        <v>0</v>
      </c>
      <c r="AQ35" s="39">
        <v>0</v>
      </c>
      <c r="AR35" s="238"/>
      <c r="AS35" s="231"/>
    </row>
    <row r="36" spans="1:45" ht="24">
      <c r="A36" s="143"/>
      <c r="B36" s="162"/>
      <c r="C36" s="146"/>
      <c r="D36" s="30" t="s">
        <v>23</v>
      </c>
      <c r="E36" s="18">
        <f t="shared" si="7"/>
        <v>0</v>
      </c>
      <c r="F36" s="19">
        <f t="shared" si="9"/>
        <v>0</v>
      </c>
      <c r="G36" s="36">
        <v>0</v>
      </c>
      <c r="H36" s="35">
        <v>0</v>
      </c>
      <c r="I36" s="34">
        <v>0</v>
      </c>
      <c r="J36" s="39">
        <v>0</v>
      </c>
      <c r="K36" s="35">
        <v>0</v>
      </c>
      <c r="L36" s="34">
        <v>0</v>
      </c>
      <c r="M36" s="39">
        <v>0</v>
      </c>
      <c r="N36" s="35">
        <v>0</v>
      </c>
      <c r="O36" s="34">
        <v>0</v>
      </c>
      <c r="P36" s="39">
        <v>0</v>
      </c>
      <c r="Q36" s="35">
        <v>0</v>
      </c>
      <c r="R36" s="34">
        <v>0</v>
      </c>
      <c r="S36" s="39">
        <v>0</v>
      </c>
      <c r="T36" s="35">
        <v>0</v>
      </c>
      <c r="U36" s="34">
        <v>0</v>
      </c>
      <c r="V36" s="39">
        <v>0</v>
      </c>
      <c r="W36" s="35">
        <v>0</v>
      </c>
      <c r="X36" s="34">
        <v>0</v>
      </c>
      <c r="Y36" s="39">
        <v>0</v>
      </c>
      <c r="Z36" s="35">
        <v>0</v>
      </c>
      <c r="AA36" s="34">
        <v>0</v>
      </c>
      <c r="AB36" s="39">
        <v>0</v>
      </c>
      <c r="AC36" s="35">
        <v>0</v>
      </c>
      <c r="AD36" s="34">
        <v>0</v>
      </c>
      <c r="AE36" s="39">
        <v>0</v>
      </c>
      <c r="AF36" s="35">
        <v>0</v>
      </c>
      <c r="AG36" s="34">
        <v>0</v>
      </c>
      <c r="AH36" s="39">
        <v>0</v>
      </c>
      <c r="AI36" s="35">
        <v>0</v>
      </c>
      <c r="AJ36" s="34">
        <v>0</v>
      </c>
      <c r="AK36" s="39">
        <v>0</v>
      </c>
      <c r="AL36" s="35">
        <v>0</v>
      </c>
      <c r="AM36" s="34">
        <v>0</v>
      </c>
      <c r="AN36" s="39">
        <v>0</v>
      </c>
      <c r="AO36" s="35">
        <v>0</v>
      </c>
      <c r="AP36" s="34">
        <v>0</v>
      </c>
      <c r="AQ36" s="39">
        <v>0</v>
      </c>
      <c r="AR36" s="238"/>
      <c r="AS36" s="231"/>
    </row>
    <row r="37" spans="1:45">
      <c r="A37" s="143"/>
      <c r="B37" s="162"/>
      <c r="C37" s="146"/>
      <c r="D37" s="29" t="s">
        <v>43</v>
      </c>
      <c r="E37" s="18">
        <f t="shared" si="7"/>
        <v>0</v>
      </c>
      <c r="F37" s="19">
        <f t="shared" si="9"/>
        <v>0</v>
      </c>
      <c r="G37" s="17">
        <v>0</v>
      </c>
      <c r="H37" s="35">
        <v>0</v>
      </c>
      <c r="I37" s="34">
        <v>0</v>
      </c>
      <c r="J37" s="36">
        <v>0</v>
      </c>
      <c r="K37" s="35">
        <v>0</v>
      </c>
      <c r="L37" s="34">
        <v>0</v>
      </c>
      <c r="M37" s="36">
        <v>0</v>
      </c>
      <c r="N37" s="35">
        <v>0</v>
      </c>
      <c r="O37" s="34">
        <v>0</v>
      </c>
      <c r="P37" s="36">
        <v>0</v>
      </c>
      <c r="Q37" s="35">
        <v>0</v>
      </c>
      <c r="R37" s="34">
        <v>0</v>
      </c>
      <c r="S37" s="39">
        <v>0</v>
      </c>
      <c r="T37" s="35">
        <v>0</v>
      </c>
      <c r="U37" s="34">
        <v>0</v>
      </c>
      <c r="V37" s="36">
        <v>0</v>
      </c>
      <c r="W37" s="35">
        <v>0</v>
      </c>
      <c r="X37" s="34">
        <v>0</v>
      </c>
      <c r="Y37" s="36">
        <v>0</v>
      </c>
      <c r="Z37" s="35">
        <v>0</v>
      </c>
      <c r="AA37" s="34">
        <v>0</v>
      </c>
      <c r="AB37" s="36">
        <v>0</v>
      </c>
      <c r="AC37" s="35">
        <v>0</v>
      </c>
      <c r="AD37" s="34">
        <v>0</v>
      </c>
      <c r="AE37" s="36">
        <v>0</v>
      </c>
      <c r="AF37" s="35">
        <v>0</v>
      </c>
      <c r="AG37" s="34">
        <v>0</v>
      </c>
      <c r="AH37" s="36">
        <v>0</v>
      </c>
      <c r="AI37" s="35">
        <v>0</v>
      </c>
      <c r="AJ37" s="34">
        <v>0</v>
      </c>
      <c r="AK37" s="36">
        <v>0</v>
      </c>
      <c r="AL37" s="35">
        <v>0</v>
      </c>
      <c r="AM37" s="34">
        <v>0</v>
      </c>
      <c r="AN37" s="36">
        <v>0</v>
      </c>
      <c r="AO37" s="35">
        <v>0</v>
      </c>
      <c r="AP37" s="34">
        <v>0</v>
      </c>
      <c r="AQ37" s="36">
        <v>0</v>
      </c>
      <c r="AR37" s="238"/>
      <c r="AS37" s="231"/>
    </row>
    <row r="38" spans="1:45" ht="24">
      <c r="A38" s="143"/>
      <c r="B38" s="162"/>
      <c r="C38" s="146"/>
      <c r="D38" s="41" t="s">
        <v>39</v>
      </c>
      <c r="E38" s="18">
        <f t="shared" si="7"/>
        <v>0</v>
      </c>
      <c r="F38" s="19">
        <f t="shared" si="9"/>
        <v>0</v>
      </c>
      <c r="G38" s="36">
        <v>0</v>
      </c>
      <c r="H38" s="35">
        <v>0</v>
      </c>
      <c r="I38" s="34">
        <v>0</v>
      </c>
      <c r="J38" s="39">
        <v>0</v>
      </c>
      <c r="K38" s="35">
        <v>0</v>
      </c>
      <c r="L38" s="34">
        <v>0</v>
      </c>
      <c r="M38" s="39">
        <v>0</v>
      </c>
      <c r="N38" s="35">
        <v>0</v>
      </c>
      <c r="O38" s="34">
        <v>0</v>
      </c>
      <c r="P38" s="39">
        <v>0</v>
      </c>
      <c r="Q38" s="35">
        <v>0</v>
      </c>
      <c r="R38" s="34">
        <v>0</v>
      </c>
      <c r="S38" s="39">
        <v>0</v>
      </c>
      <c r="T38" s="35">
        <v>0</v>
      </c>
      <c r="U38" s="34">
        <v>0</v>
      </c>
      <c r="V38" s="39">
        <v>0</v>
      </c>
      <c r="W38" s="35">
        <v>0</v>
      </c>
      <c r="X38" s="34">
        <v>0</v>
      </c>
      <c r="Y38" s="39">
        <v>0</v>
      </c>
      <c r="Z38" s="35">
        <v>0</v>
      </c>
      <c r="AA38" s="34">
        <v>0</v>
      </c>
      <c r="AB38" s="39">
        <v>0</v>
      </c>
      <c r="AC38" s="35">
        <v>0</v>
      </c>
      <c r="AD38" s="34">
        <v>0</v>
      </c>
      <c r="AE38" s="39">
        <v>0</v>
      </c>
      <c r="AF38" s="35">
        <v>0</v>
      </c>
      <c r="AG38" s="34">
        <v>0</v>
      </c>
      <c r="AH38" s="39">
        <v>0</v>
      </c>
      <c r="AI38" s="35">
        <v>0</v>
      </c>
      <c r="AJ38" s="34">
        <v>0</v>
      </c>
      <c r="AK38" s="39">
        <v>0</v>
      </c>
      <c r="AL38" s="35">
        <v>0</v>
      </c>
      <c r="AM38" s="34">
        <v>0</v>
      </c>
      <c r="AN38" s="39">
        <v>0</v>
      </c>
      <c r="AO38" s="35">
        <v>0</v>
      </c>
      <c r="AP38" s="34">
        <v>0</v>
      </c>
      <c r="AQ38" s="39">
        <v>0</v>
      </c>
      <c r="AR38" s="238"/>
      <c r="AS38" s="231"/>
    </row>
    <row r="39" spans="1:45" ht="15" customHeight="1">
      <c r="A39" s="163" t="s">
        <v>54</v>
      </c>
      <c r="B39" s="164"/>
      <c r="C39" s="134"/>
      <c r="D39" s="24" t="s">
        <v>22</v>
      </c>
      <c r="E39" s="18">
        <f>H39+K39+N39+Q39+T39+W39+Z39+AC39+AF39+AI39+AL39+AO39</f>
        <v>29773.9</v>
      </c>
      <c r="F39" s="19">
        <f t="shared" si="9"/>
        <v>5763.6</v>
      </c>
      <c r="G39" s="36">
        <f>F39/E39*100</f>
        <v>19.357893994404495</v>
      </c>
      <c r="H39" s="18">
        <f>SUM(H40:H42)</f>
        <v>652.5</v>
      </c>
      <c r="I39" s="19">
        <f>SUM(I40:I43)</f>
        <v>347</v>
      </c>
      <c r="J39" s="36">
        <v>0</v>
      </c>
      <c r="K39" s="18">
        <f>SUM(K40:K42)</f>
        <v>4136.5999999999995</v>
      </c>
      <c r="L39" s="19">
        <f>SUM(L40:L43)</f>
        <v>3715.6</v>
      </c>
      <c r="M39" s="36">
        <v>0</v>
      </c>
      <c r="N39" s="18">
        <f>SUM(N40:N42)</f>
        <v>1701</v>
      </c>
      <c r="O39" s="19">
        <f>SUM(O40:O43)</f>
        <v>1701</v>
      </c>
      <c r="P39" s="36">
        <v>0</v>
      </c>
      <c r="Q39" s="18">
        <f>SUM(Q40:Q42)</f>
        <v>2067.1</v>
      </c>
      <c r="R39" s="19">
        <f>SUM(R40:R43)</f>
        <v>0</v>
      </c>
      <c r="S39" s="36">
        <v>0</v>
      </c>
      <c r="T39" s="18">
        <f>SUM(T40:T42)</f>
        <v>2002.9</v>
      </c>
      <c r="U39" s="19">
        <f>SUM(U40:U43)</f>
        <v>0</v>
      </c>
      <c r="V39" s="36">
        <v>0</v>
      </c>
      <c r="W39" s="18">
        <f>SUM(W40:W42)</f>
        <v>2084.2000000000003</v>
      </c>
      <c r="X39" s="19">
        <f>SUM(X40:X43)</f>
        <v>0</v>
      </c>
      <c r="Y39" s="36">
        <v>0</v>
      </c>
      <c r="Z39" s="18">
        <f>SUM(Z40:Z42)</f>
        <v>1727.6</v>
      </c>
      <c r="AA39" s="19">
        <f>SUM(AA40:AA43)</f>
        <v>0</v>
      </c>
      <c r="AB39" s="36">
        <v>0</v>
      </c>
      <c r="AC39" s="18">
        <f>SUM(AC40:AC42)</f>
        <v>1728.8</v>
      </c>
      <c r="AD39" s="19">
        <f>SUM(AD40:AD43)</f>
        <v>0</v>
      </c>
      <c r="AE39" s="36">
        <v>0</v>
      </c>
      <c r="AF39" s="18">
        <f>SUM(AF40:AF42)</f>
        <v>2745.2</v>
      </c>
      <c r="AG39" s="19">
        <f>SUM(AG40:AG43)</f>
        <v>0</v>
      </c>
      <c r="AH39" s="36">
        <f>SUM(AH40:AH43)</f>
        <v>0</v>
      </c>
      <c r="AI39" s="18">
        <f>SUM(AI40:AI42)</f>
        <v>3051.2</v>
      </c>
      <c r="AJ39" s="19">
        <f>SUM(AJ40:AJ43)</f>
        <v>0</v>
      </c>
      <c r="AK39" s="36">
        <v>0</v>
      </c>
      <c r="AL39" s="18">
        <f>SUM(AL40:AL42)</f>
        <v>1660.9</v>
      </c>
      <c r="AM39" s="19">
        <f>SUM(AM40:AM43)</f>
        <v>0</v>
      </c>
      <c r="AN39" s="36">
        <v>0</v>
      </c>
      <c r="AO39" s="18">
        <f>SUM(AO40:AO42)</f>
        <v>6215.9</v>
      </c>
      <c r="AP39" s="19">
        <f>SUM(AP40:AP43)</f>
        <v>0</v>
      </c>
      <c r="AQ39" s="36">
        <f>SUM(AQ40:AQ43)</f>
        <v>0</v>
      </c>
      <c r="AR39" s="236"/>
      <c r="AS39" s="227"/>
    </row>
    <row r="40" spans="1:45" ht="22.5">
      <c r="A40" s="165"/>
      <c r="B40" s="166"/>
      <c r="C40" s="134"/>
      <c r="D40" s="24" t="s">
        <v>38</v>
      </c>
      <c r="E40" s="18">
        <f t="shared" si="7"/>
        <v>0</v>
      </c>
      <c r="F40" s="19">
        <f>SUM(F9,F14,F24,F30)</f>
        <v>0</v>
      </c>
      <c r="G40" s="36">
        <v>0</v>
      </c>
      <c r="H40" s="18">
        <f t="shared" ref="H40:I42" si="10">SUM(H45,H50)</f>
        <v>0</v>
      </c>
      <c r="I40" s="19">
        <f t="shared" si="10"/>
        <v>0</v>
      </c>
      <c r="J40" s="36">
        <f>SUM(J9,J14,J24,J30)</f>
        <v>0</v>
      </c>
      <c r="K40" s="18">
        <f t="shared" ref="K40:L42" si="11">SUM(K45,K50)</f>
        <v>0</v>
      </c>
      <c r="L40" s="19">
        <f t="shared" si="11"/>
        <v>0</v>
      </c>
      <c r="M40" s="36">
        <f>SUM(M9,M14,M24,M30)</f>
        <v>0</v>
      </c>
      <c r="N40" s="18">
        <f t="shared" ref="N40:O42" si="12">SUM(N45,N50)</f>
        <v>0</v>
      </c>
      <c r="O40" s="19">
        <f t="shared" si="12"/>
        <v>0</v>
      </c>
      <c r="P40" s="36">
        <f>SUM(P9,P14,P24,P30)</f>
        <v>0</v>
      </c>
      <c r="Q40" s="18">
        <f t="shared" ref="Q40:R42" si="13">SUM(Q45,Q50)</f>
        <v>0</v>
      </c>
      <c r="R40" s="19">
        <f t="shared" si="13"/>
        <v>0</v>
      </c>
      <c r="S40" s="36">
        <f>SUM(S9,S14,S24,S30)</f>
        <v>0</v>
      </c>
      <c r="T40" s="18">
        <f t="shared" ref="T40:U42" si="14">SUM(T45,T50)</f>
        <v>0</v>
      </c>
      <c r="U40" s="19">
        <f t="shared" si="14"/>
        <v>0</v>
      </c>
      <c r="V40" s="36">
        <f>SUM(V9,V14,V24,V30)</f>
        <v>0</v>
      </c>
      <c r="W40" s="18">
        <f t="shared" ref="W40:X42" si="15">SUM(W45,W50)</f>
        <v>0</v>
      </c>
      <c r="X40" s="19">
        <f t="shared" si="15"/>
        <v>0</v>
      </c>
      <c r="Y40" s="36">
        <f>SUM(Y9,Y14,Y24,Y30)</f>
        <v>0</v>
      </c>
      <c r="Z40" s="18">
        <f t="shared" ref="Z40:AA42" si="16">SUM(Z45,Z50)</f>
        <v>0</v>
      </c>
      <c r="AA40" s="19">
        <f t="shared" si="16"/>
        <v>0</v>
      </c>
      <c r="AB40" s="36">
        <f>SUM(AB9,AB14,AB24,AB30)</f>
        <v>0</v>
      </c>
      <c r="AC40" s="18">
        <f t="shared" ref="AC40:AD42" si="17">SUM(AC45,AC50)</f>
        <v>0</v>
      </c>
      <c r="AD40" s="19">
        <f t="shared" si="17"/>
        <v>0</v>
      </c>
      <c r="AE40" s="36">
        <f>SUM(AE9,AE14,AE24,AE30)</f>
        <v>0</v>
      </c>
      <c r="AF40" s="18">
        <f t="shared" ref="AF40:AG42" si="18">SUM(AF45,AF50)</f>
        <v>0</v>
      </c>
      <c r="AG40" s="19">
        <f t="shared" si="18"/>
        <v>0</v>
      </c>
      <c r="AH40" s="36">
        <f>SUM(AH9,AH14,AH24,AH30)</f>
        <v>0</v>
      </c>
      <c r="AI40" s="18">
        <f t="shared" ref="AI40:AJ42" si="19">SUM(AI45,AI50)</f>
        <v>0</v>
      </c>
      <c r="AJ40" s="19">
        <f t="shared" si="19"/>
        <v>0</v>
      </c>
      <c r="AK40" s="36">
        <f>SUM(AK9,AK14,AK24,AK30)</f>
        <v>0</v>
      </c>
      <c r="AL40" s="18">
        <f t="shared" ref="AL40:AM42" si="20">SUM(AL45,AL50)</f>
        <v>0</v>
      </c>
      <c r="AM40" s="19">
        <f t="shared" si="20"/>
        <v>0</v>
      </c>
      <c r="AN40" s="36">
        <f>SUM(AN9,AN14,AN24,AN30)</f>
        <v>0</v>
      </c>
      <c r="AO40" s="18">
        <f t="shared" ref="AO40:AP42" si="21">SUM(AO45,AO50)</f>
        <v>0</v>
      </c>
      <c r="AP40" s="19">
        <f t="shared" si="21"/>
        <v>0</v>
      </c>
      <c r="AQ40" s="36">
        <f>SUM(AQ9,AQ14,AQ24,AQ30)</f>
        <v>0</v>
      </c>
      <c r="AR40" s="237"/>
      <c r="AS40" s="228"/>
    </row>
    <row r="41" spans="1:45" ht="22.5">
      <c r="A41" s="165"/>
      <c r="B41" s="166"/>
      <c r="C41" s="134"/>
      <c r="D41" s="24" t="s">
        <v>23</v>
      </c>
      <c r="E41" s="18">
        <f t="shared" si="7"/>
        <v>3782.6</v>
      </c>
      <c r="F41" s="19">
        <f>SUM(F10,F15,F20,F25,F31)</f>
        <v>0</v>
      </c>
      <c r="G41" s="36">
        <v>0</v>
      </c>
      <c r="H41" s="18">
        <f t="shared" si="10"/>
        <v>0</v>
      </c>
      <c r="I41" s="19">
        <f t="shared" si="10"/>
        <v>0</v>
      </c>
      <c r="J41" s="36">
        <f>SUM(J10,J15,J20,J25,J31)</f>
        <v>0</v>
      </c>
      <c r="K41" s="18">
        <f t="shared" si="11"/>
        <v>0</v>
      </c>
      <c r="L41" s="19">
        <f t="shared" si="11"/>
        <v>0</v>
      </c>
      <c r="M41" s="36">
        <f>SUM(M10,M15,M20,M25,M31)</f>
        <v>0</v>
      </c>
      <c r="N41" s="18">
        <f t="shared" si="12"/>
        <v>0</v>
      </c>
      <c r="O41" s="19">
        <f t="shared" si="12"/>
        <v>0</v>
      </c>
      <c r="P41" s="36">
        <f>SUM(P10,P15,P20,P25,P31)</f>
        <v>0</v>
      </c>
      <c r="Q41" s="18">
        <f t="shared" si="13"/>
        <v>0</v>
      </c>
      <c r="R41" s="19">
        <f t="shared" si="13"/>
        <v>0</v>
      </c>
      <c r="S41" s="36">
        <f>SUM(S10,S15,S20,S25,S31)</f>
        <v>0</v>
      </c>
      <c r="T41" s="18">
        <f t="shared" si="14"/>
        <v>0</v>
      </c>
      <c r="U41" s="19">
        <f t="shared" si="14"/>
        <v>0</v>
      </c>
      <c r="V41" s="36">
        <f>SUM(V10,V15,V20,V25,V31)</f>
        <v>0</v>
      </c>
      <c r="W41" s="18">
        <f t="shared" si="15"/>
        <v>0</v>
      </c>
      <c r="X41" s="19">
        <f t="shared" si="15"/>
        <v>0</v>
      </c>
      <c r="Y41" s="36">
        <f>SUM(Y10,Y15,Y20,Y25,Y31)</f>
        <v>0</v>
      </c>
      <c r="Z41" s="18">
        <f t="shared" si="16"/>
        <v>0</v>
      </c>
      <c r="AA41" s="19">
        <f t="shared" si="16"/>
        <v>0</v>
      </c>
      <c r="AB41" s="36">
        <f>SUM(AB10,AB15,AB20,AB25,AB31)</f>
        <v>0</v>
      </c>
      <c r="AC41" s="18">
        <f t="shared" si="17"/>
        <v>0</v>
      </c>
      <c r="AD41" s="19">
        <f t="shared" si="17"/>
        <v>0</v>
      </c>
      <c r="AE41" s="36">
        <f>SUM(AE10,AE15,AE20,AE25,AE31)</f>
        <v>0</v>
      </c>
      <c r="AF41" s="18">
        <f t="shared" si="18"/>
        <v>0</v>
      </c>
      <c r="AG41" s="19">
        <f t="shared" si="18"/>
        <v>0</v>
      </c>
      <c r="AH41" s="36">
        <f>SUM(AH10,AH15,AH20,AH25,AH31)</f>
        <v>0</v>
      </c>
      <c r="AI41" s="18">
        <f t="shared" si="19"/>
        <v>0</v>
      </c>
      <c r="AJ41" s="19">
        <f t="shared" si="19"/>
        <v>0</v>
      </c>
      <c r="AK41" s="36">
        <f>SUM(AK10,AK15,AK20,AK25,AK31)</f>
        <v>0</v>
      </c>
      <c r="AL41" s="18">
        <f t="shared" si="20"/>
        <v>0</v>
      </c>
      <c r="AM41" s="19">
        <f t="shared" si="20"/>
        <v>0</v>
      </c>
      <c r="AN41" s="36">
        <f>SUM(AN10,AN15,AN20,AN25,AN31)</f>
        <v>0</v>
      </c>
      <c r="AO41" s="18">
        <f t="shared" si="21"/>
        <v>3782.6</v>
      </c>
      <c r="AP41" s="19">
        <f t="shared" si="21"/>
        <v>0</v>
      </c>
      <c r="AQ41" s="36">
        <f>SUM(AQ10,AQ15,AQ20,AQ25,AQ31)</f>
        <v>0</v>
      </c>
      <c r="AR41" s="237"/>
      <c r="AS41" s="228"/>
    </row>
    <row r="42" spans="1:45">
      <c r="A42" s="165"/>
      <c r="B42" s="166"/>
      <c r="C42" s="134"/>
      <c r="D42" s="24" t="s">
        <v>43</v>
      </c>
      <c r="E42" s="18">
        <f t="shared" si="7"/>
        <v>25991.3</v>
      </c>
      <c r="F42" s="19">
        <f>I42+L42+O42+R42+U42+X42+AA42+AD42+AG42+AJ42+AM42+AP42</f>
        <v>5763.6</v>
      </c>
      <c r="G42" s="36">
        <f>F42/E42*100</f>
        <v>22.175112441470802</v>
      </c>
      <c r="H42" s="18">
        <f t="shared" si="10"/>
        <v>652.5</v>
      </c>
      <c r="I42" s="19">
        <f t="shared" si="10"/>
        <v>347</v>
      </c>
      <c r="J42" s="36">
        <v>0</v>
      </c>
      <c r="K42" s="18">
        <f t="shared" si="11"/>
        <v>4136.5999999999995</v>
      </c>
      <c r="L42" s="19">
        <f t="shared" si="11"/>
        <v>3715.6</v>
      </c>
      <c r="M42" s="36">
        <v>0</v>
      </c>
      <c r="N42" s="18">
        <f t="shared" si="12"/>
        <v>1701</v>
      </c>
      <c r="O42" s="19">
        <f t="shared" si="12"/>
        <v>1701</v>
      </c>
      <c r="P42" s="36">
        <v>0</v>
      </c>
      <c r="Q42" s="18">
        <f t="shared" si="13"/>
        <v>2067.1</v>
      </c>
      <c r="R42" s="19">
        <f t="shared" si="13"/>
        <v>0</v>
      </c>
      <c r="S42" s="36">
        <v>0</v>
      </c>
      <c r="T42" s="18">
        <f t="shared" si="14"/>
        <v>2002.9</v>
      </c>
      <c r="U42" s="19">
        <f t="shared" si="14"/>
        <v>0</v>
      </c>
      <c r="V42" s="36">
        <v>0</v>
      </c>
      <c r="W42" s="18">
        <f t="shared" si="15"/>
        <v>2084.2000000000003</v>
      </c>
      <c r="X42" s="19">
        <f t="shared" si="15"/>
        <v>0</v>
      </c>
      <c r="Y42" s="36">
        <v>0</v>
      </c>
      <c r="Z42" s="18">
        <f t="shared" si="16"/>
        <v>1727.6</v>
      </c>
      <c r="AA42" s="19">
        <f t="shared" si="16"/>
        <v>0</v>
      </c>
      <c r="AB42" s="36">
        <v>0</v>
      </c>
      <c r="AC42" s="18">
        <f t="shared" si="17"/>
        <v>1728.8</v>
      </c>
      <c r="AD42" s="19">
        <f t="shared" si="17"/>
        <v>0</v>
      </c>
      <c r="AE42" s="36">
        <v>0</v>
      </c>
      <c r="AF42" s="18">
        <f t="shared" si="18"/>
        <v>2745.2</v>
      </c>
      <c r="AG42" s="19">
        <f t="shared" si="18"/>
        <v>0</v>
      </c>
      <c r="AH42" s="36">
        <f>AG42/AF42*100</f>
        <v>0</v>
      </c>
      <c r="AI42" s="18">
        <f t="shared" si="19"/>
        <v>3051.2</v>
      </c>
      <c r="AJ42" s="19">
        <f t="shared" si="19"/>
        <v>0</v>
      </c>
      <c r="AK42" s="36">
        <v>0</v>
      </c>
      <c r="AL42" s="18">
        <f t="shared" si="20"/>
        <v>1660.9</v>
      </c>
      <c r="AM42" s="19">
        <f t="shared" si="20"/>
        <v>0</v>
      </c>
      <c r="AN42" s="36">
        <v>0</v>
      </c>
      <c r="AO42" s="18">
        <f t="shared" si="21"/>
        <v>2433.3000000000002</v>
      </c>
      <c r="AP42" s="19">
        <f t="shared" si="21"/>
        <v>0</v>
      </c>
      <c r="AQ42" s="36">
        <f>AP42/AO42*100</f>
        <v>0</v>
      </c>
      <c r="AR42" s="237"/>
      <c r="AS42" s="228"/>
    </row>
    <row r="43" spans="1:45" ht="24">
      <c r="A43" s="165"/>
      <c r="B43" s="166"/>
      <c r="C43" s="134"/>
      <c r="D43" s="41" t="s">
        <v>39</v>
      </c>
      <c r="E43" s="18">
        <f>H43+K43+N43+Q43+T43+W43+Z43+AC43+AF43+AI43+AL43+AO43</f>
        <v>0</v>
      </c>
      <c r="F43" s="19">
        <f>I43+L43+O43+R43+U43+X43+AA43+AD43+AG43+AJ43+AM43+AP43</f>
        <v>0</v>
      </c>
      <c r="G43" s="36">
        <v>0</v>
      </c>
      <c r="H43" s="35">
        <v>0</v>
      </c>
      <c r="I43" s="34">
        <v>0</v>
      </c>
      <c r="J43" s="39">
        <v>0</v>
      </c>
      <c r="K43" s="35">
        <v>0</v>
      </c>
      <c r="L43" s="34">
        <v>0</v>
      </c>
      <c r="M43" s="39">
        <v>0</v>
      </c>
      <c r="N43" s="35">
        <v>0</v>
      </c>
      <c r="O43" s="34">
        <v>0</v>
      </c>
      <c r="P43" s="39">
        <v>0</v>
      </c>
      <c r="Q43" s="35">
        <v>0</v>
      </c>
      <c r="R43" s="34">
        <v>0</v>
      </c>
      <c r="S43" s="39">
        <v>0</v>
      </c>
      <c r="T43" s="35">
        <v>0</v>
      </c>
      <c r="U43" s="34">
        <v>0</v>
      </c>
      <c r="V43" s="39">
        <v>0</v>
      </c>
      <c r="W43" s="35">
        <v>0</v>
      </c>
      <c r="X43" s="34">
        <v>0</v>
      </c>
      <c r="Y43" s="39">
        <v>0</v>
      </c>
      <c r="Z43" s="35">
        <v>0</v>
      </c>
      <c r="AA43" s="34">
        <v>0</v>
      </c>
      <c r="AB43" s="39">
        <v>0</v>
      </c>
      <c r="AC43" s="35">
        <v>0</v>
      </c>
      <c r="AD43" s="34">
        <v>0</v>
      </c>
      <c r="AE43" s="39">
        <v>0</v>
      </c>
      <c r="AF43" s="35">
        <v>0</v>
      </c>
      <c r="AG43" s="34">
        <v>0</v>
      </c>
      <c r="AH43" s="39">
        <v>0</v>
      </c>
      <c r="AI43" s="35">
        <v>0</v>
      </c>
      <c r="AJ43" s="34">
        <v>0</v>
      </c>
      <c r="AK43" s="39">
        <v>0</v>
      </c>
      <c r="AL43" s="35">
        <v>0</v>
      </c>
      <c r="AM43" s="34">
        <v>0</v>
      </c>
      <c r="AN43" s="39">
        <v>0</v>
      </c>
      <c r="AO43" s="35">
        <v>0</v>
      </c>
      <c r="AP43" s="34">
        <v>0</v>
      </c>
      <c r="AQ43" s="39">
        <v>0</v>
      </c>
      <c r="AR43" s="237"/>
      <c r="AS43" s="228"/>
    </row>
    <row r="44" spans="1:45" ht="15" customHeight="1">
      <c r="A44" s="163" t="s">
        <v>35</v>
      </c>
      <c r="B44" s="164"/>
      <c r="C44" s="135"/>
      <c r="D44" s="24" t="s">
        <v>22</v>
      </c>
      <c r="E44" s="18">
        <f t="shared" si="7"/>
        <v>0</v>
      </c>
      <c r="F44" s="19">
        <f>SUM(F45:F47)</f>
        <v>0</v>
      </c>
      <c r="G44" s="36">
        <v>0</v>
      </c>
      <c r="H44" s="18">
        <f>SUM(H45:H48)</f>
        <v>0</v>
      </c>
      <c r="I44" s="19">
        <f>SUM(I45:I47)</f>
        <v>0</v>
      </c>
      <c r="J44" s="20">
        <f>J46</f>
        <v>0</v>
      </c>
      <c r="K44" s="18">
        <f>SUM(K45:K48)</f>
        <v>0</v>
      </c>
      <c r="L44" s="19">
        <f>SUM(L45:L47)</f>
        <v>0</v>
      </c>
      <c r="M44" s="20">
        <f>M46</f>
        <v>0</v>
      </c>
      <c r="N44" s="18">
        <f>SUM(N45:N48)</f>
        <v>0</v>
      </c>
      <c r="O44" s="19">
        <f>SUM(O45:O47)</f>
        <v>0</v>
      </c>
      <c r="P44" s="20">
        <f>P46</f>
        <v>0</v>
      </c>
      <c r="Q44" s="18">
        <f>SUM(Q45:Q48)</f>
        <v>0</v>
      </c>
      <c r="R44" s="19">
        <f>SUM(R45:R47)</f>
        <v>0</v>
      </c>
      <c r="S44" s="20">
        <f>S46</f>
        <v>0</v>
      </c>
      <c r="T44" s="18">
        <f>SUM(T45:T48)</f>
        <v>0</v>
      </c>
      <c r="U44" s="19">
        <f>SUM(U45:U47)</f>
        <v>0</v>
      </c>
      <c r="V44" s="20">
        <f>V46</f>
        <v>0</v>
      </c>
      <c r="W44" s="18">
        <f>SUM(W45:W48)</f>
        <v>0</v>
      </c>
      <c r="X44" s="19">
        <f>SUM(X45:X47)</f>
        <v>0</v>
      </c>
      <c r="Y44" s="20">
        <f>Y46</f>
        <v>0</v>
      </c>
      <c r="Z44" s="18">
        <f>SUM(Z45:Z48)</f>
        <v>0</v>
      </c>
      <c r="AA44" s="19">
        <f>SUM(AA45:AA47)</f>
        <v>0</v>
      </c>
      <c r="AB44" s="20">
        <f>AB46</f>
        <v>0</v>
      </c>
      <c r="AC44" s="18">
        <f>SUM(AC45:AC48)</f>
        <v>0</v>
      </c>
      <c r="AD44" s="19">
        <f>SUM(AD45:AD47)</f>
        <v>0</v>
      </c>
      <c r="AE44" s="36">
        <v>0</v>
      </c>
      <c r="AF44" s="18">
        <f>SUM(AF45:AF48)</f>
        <v>0</v>
      </c>
      <c r="AG44" s="19">
        <f>SUM(AG45:AG47)</f>
        <v>0</v>
      </c>
      <c r="AH44" s="36">
        <v>0</v>
      </c>
      <c r="AI44" s="18">
        <f>SUM(AI45:AI48)</f>
        <v>0</v>
      </c>
      <c r="AJ44" s="19">
        <f>SUM(AJ45:AJ47)</f>
        <v>0</v>
      </c>
      <c r="AK44" s="20">
        <f>AK46</f>
        <v>0</v>
      </c>
      <c r="AL44" s="18">
        <f>SUM(AL45:AL48)</f>
        <v>0</v>
      </c>
      <c r="AM44" s="19">
        <f>SUM(AM45:AM47)</f>
        <v>0</v>
      </c>
      <c r="AN44" s="20">
        <f>AN46</f>
        <v>0</v>
      </c>
      <c r="AO44" s="18">
        <f>SUM(AO45:AO48)</f>
        <v>0</v>
      </c>
      <c r="AP44" s="19">
        <f>SUM(AP45:AP47)</f>
        <v>0</v>
      </c>
      <c r="AQ44" s="20">
        <f>AQ46</f>
        <v>0</v>
      </c>
      <c r="AR44" s="232"/>
      <c r="AS44" s="232"/>
    </row>
    <row r="45" spans="1:45" ht="22.5">
      <c r="A45" s="165"/>
      <c r="B45" s="166"/>
      <c r="C45" s="136"/>
      <c r="D45" s="24" t="s">
        <v>38</v>
      </c>
      <c r="E45" s="18">
        <f t="shared" si="7"/>
        <v>0</v>
      </c>
      <c r="F45" s="19">
        <f>SUM(I45,L45,O45,R45,U45,X45,AA45,AD45,AG45,AJ45,AM45,AP45)</f>
        <v>0</v>
      </c>
      <c r="G45" s="36">
        <v>0</v>
      </c>
      <c r="H45" s="18">
        <f t="shared" ref="H45:I48" si="22">H35</f>
        <v>0</v>
      </c>
      <c r="I45" s="19">
        <f t="shared" si="22"/>
        <v>0</v>
      </c>
      <c r="J45" s="20">
        <v>0</v>
      </c>
      <c r="K45" s="18">
        <f t="shared" ref="K45:L48" si="23">K35</f>
        <v>0</v>
      </c>
      <c r="L45" s="19">
        <f t="shared" si="23"/>
        <v>0</v>
      </c>
      <c r="M45" s="20">
        <v>0</v>
      </c>
      <c r="N45" s="18">
        <f t="shared" ref="N45:O48" si="24">N35</f>
        <v>0</v>
      </c>
      <c r="O45" s="19">
        <f t="shared" si="24"/>
        <v>0</v>
      </c>
      <c r="P45" s="20">
        <v>0</v>
      </c>
      <c r="Q45" s="18">
        <f t="shared" ref="Q45:R48" si="25">Q35</f>
        <v>0</v>
      </c>
      <c r="R45" s="19">
        <f t="shared" si="25"/>
        <v>0</v>
      </c>
      <c r="S45" s="20">
        <v>0</v>
      </c>
      <c r="T45" s="18">
        <f t="shared" ref="T45:U48" si="26">T35</f>
        <v>0</v>
      </c>
      <c r="U45" s="19">
        <f t="shared" si="26"/>
        <v>0</v>
      </c>
      <c r="V45" s="20">
        <v>0</v>
      </c>
      <c r="W45" s="18">
        <f t="shared" ref="W45:X48" si="27">W35</f>
        <v>0</v>
      </c>
      <c r="X45" s="19">
        <f t="shared" si="27"/>
        <v>0</v>
      </c>
      <c r="Y45" s="20">
        <v>0</v>
      </c>
      <c r="Z45" s="18">
        <f t="shared" ref="Z45:AA48" si="28">Z35</f>
        <v>0</v>
      </c>
      <c r="AA45" s="19">
        <f t="shared" si="28"/>
        <v>0</v>
      </c>
      <c r="AB45" s="20">
        <v>0</v>
      </c>
      <c r="AC45" s="18">
        <f t="shared" ref="AC45:AD48" si="29">AC35</f>
        <v>0</v>
      </c>
      <c r="AD45" s="19">
        <f t="shared" si="29"/>
        <v>0</v>
      </c>
      <c r="AE45" s="20">
        <v>0</v>
      </c>
      <c r="AF45" s="18">
        <f t="shared" ref="AF45:AG48" si="30">AF35</f>
        <v>0</v>
      </c>
      <c r="AG45" s="19">
        <f t="shared" si="30"/>
        <v>0</v>
      </c>
      <c r="AH45" s="20">
        <v>0</v>
      </c>
      <c r="AI45" s="18">
        <f t="shared" ref="AI45:AJ48" si="31">AI35</f>
        <v>0</v>
      </c>
      <c r="AJ45" s="19">
        <f t="shared" si="31"/>
        <v>0</v>
      </c>
      <c r="AK45" s="20">
        <v>0</v>
      </c>
      <c r="AL45" s="18">
        <f t="shared" ref="AL45:AM48" si="32">AL35</f>
        <v>0</v>
      </c>
      <c r="AM45" s="19">
        <f t="shared" si="32"/>
        <v>0</v>
      </c>
      <c r="AN45" s="20">
        <v>0</v>
      </c>
      <c r="AO45" s="18">
        <f t="shared" ref="AO45:AP48" si="33">AO35</f>
        <v>0</v>
      </c>
      <c r="AP45" s="19">
        <f t="shared" si="33"/>
        <v>0</v>
      </c>
      <c r="AQ45" s="20">
        <v>0</v>
      </c>
      <c r="AR45" s="233"/>
      <c r="AS45" s="233"/>
    </row>
    <row r="46" spans="1:45" ht="22.5">
      <c r="A46" s="165"/>
      <c r="B46" s="166"/>
      <c r="C46" s="136"/>
      <c r="D46" s="24" t="s">
        <v>23</v>
      </c>
      <c r="E46" s="18">
        <f>H46+K46+N46+Q46+T46+W46+Z46+AC46+AF46+AI46+AL46+AO46</f>
        <v>0</v>
      </c>
      <c r="F46" s="19">
        <f>SUM(I46,L46,O46,R46,U46,X46,AA46,AD46,AG46,AJ46,AM46,AP46)</f>
        <v>0</v>
      </c>
      <c r="G46" s="36">
        <v>0</v>
      </c>
      <c r="H46" s="18">
        <f t="shared" si="22"/>
        <v>0</v>
      </c>
      <c r="I46" s="19">
        <f t="shared" si="22"/>
        <v>0</v>
      </c>
      <c r="J46" s="20">
        <f>J31</f>
        <v>0</v>
      </c>
      <c r="K46" s="18">
        <f t="shared" si="23"/>
        <v>0</v>
      </c>
      <c r="L46" s="19">
        <f t="shared" si="23"/>
        <v>0</v>
      </c>
      <c r="M46" s="20">
        <f>M31</f>
        <v>0</v>
      </c>
      <c r="N46" s="18">
        <f t="shared" si="24"/>
        <v>0</v>
      </c>
      <c r="O46" s="19">
        <f t="shared" si="24"/>
        <v>0</v>
      </c>
      <c r="P46" s="20">
        <f>P31</f>
        <v>0</v>
      </c>
      <c r="Q46" s="18">
        <f t="shared" si="25"/>
        <v>0</v>
      </c>
      <c r="R46" s="19">
        <f t="shared" si="25"/>
        <v>0</v>
      </c>
      <c r="S46" s="20">
        <f>S31</f>
        <v>0</v>
      </c>
      <c r="T46" s="18">
        <f t="shared" si="26"/>
        <v>0</v>
      </c>
      <c r="U46" s="19">
        <f t="shared" si="26"/>
        <v>0</v>
      </c>
      <c r="V46" s="20">
        <f>V31</f>
        <v>0</v>
      </c>
      <c r="W46" s="18">
        <f t="shared" si="27"/>
        <v>0</v>
      </c>
      <c r="X46" s="19">
        <f t="shared" si="27"/>
        <v>0</v>
      </c>
      <c r="Y46" s="20">
        <f>Y31</f>
        <v>0</v>
      </c>
      <c r="Z46" s="18">
        <f t="shared" si="28"/>
        <v>0</v>
      </c>
      <c r="AA46" s="19">
        <f t="shared" si="28"/>
        <v>0</v>
      </c>
      <c r="AB46" s="20">
        <f>AB31</f>
        <v>0</v>
      </c>
      <c r="AC46" s="18">
        <f t="shared" si="29"/>
        <v>0</v>
      </c>
      <c r="AD46" s="19">
        <f t="shared" si="29"/>
        <v>0</v>
      </c>
      <c r="AE46" s="20">
        <f>AE31</f>
        <v>0</v>
      </c>
      <c r="AF46" s="18">
        <f t="shared" si="30"/>
        <v>0</v>
      </c>
      <c r="AG46" s="19">
        <f t="shared" si="30"/>
        <v>0</v>
      </c>
      <c r="AH46" s="20">
        <f>AH31</f>
        <v>0</v>
      </c>
      <c r="AI46" s="18">
        <f t="shared" si="31"/>
        <v>0</v>
      </c>
      <c r="AJ46" s="19">
        <f t="shared" si="31"/>
        <v>0</v>
      </c>
      <c r="AK46" s="20">
        <f>AK31</f>
        <v>0</v>
      </c>
      <c r="AL46" s="18">
        <f t="shared" si="32"/>
        <v>0</v>
      </c>
      <c r="AM46" s="19">
        <f t="shared" si="32"/>
        <v>0</v>
      </c>
      <c r="AN46" s="20">
        <f>AN31</f>
        <v>0</v>
      </c>
      <c r="AO46" s="18">
        <f t="shared" si="33"/>
        <v>0</v>
      </c>
      <c r="AP46" s="19">
        <f t="shared" si="33"/>
        <v>0</v>
      </c>
      <c r="AQ46" s="20">
        <f>AQ31</f>
        <v>0</v>
      </c>
      <c r="AR46" s="233"/>
      <c r="AS46" s="233"/>
    </row>
    <row r="47" spans="1:45">
      <c r="A47" s="165"/>
      <c r="B47" s="166"/>
      <c r="C47" s="136"/>
      <c r="D47" s="24" t="s">
        <v>43</v>
      </c>
      <c r="E47" s="18">
        <f>H47+K47+N47+Q47+T47+W47+Z47+AC47+AF47+AI47+AL47+AO47</f>
        <v>0</v>
      </c>
      <c r="F47" s="19">
        <f>SUM(I47,L47,O47,R47,U47,X47,AA47,AD47,AG47,AJ47,AM47,AP47)</f>
        <v>0</v>
      </c>
      <c r="G47" s="36">
        <v>0</v>
      </c>
      <c r="H47" s="18">
        <f t="shared" si="22"/>
        <v>0</v>
      </c>
      <c r="I47" s="19">
        <f t="shared" si="22"/>
        <v>0</v>
      </c>
      <c r="J47" s="20">
        <f>J48</f>
        <v>0</v>
      </c>
      <c r="K47" s="18">
        <f t="shared" si="23"/>
        <v>0</v>
      </c>
      <c r="L47" s="19">
        <f t="shared" si="23"/>
        <v>0</v>
      </c>
      <c r="M47" s="20">
        <f>M48</f>
        <v>0</v>
      </c>
      <c r="N47" s="18">
        <f t="shared" si="24"/>
        <v>0</v>
      </c>
      <c r="O47" s="19">
        <f t="shared" si="24"/>
        <v>0</v>
      </c>
      <c r="P47" s="20">
        <f>P48</f>
        <v>0</v>
      </c>
      <c r="Q47" s="18">
        <f t="shared" si="25"/>
        <v>0</v>
      </c>
      <c r="R47" s="19">
        <f t="shared" si="25"/>
        <v>0</v>
      </c>
      <c r="S47" s="20">
        <f>S48</f>
        <v>0</v>
      </c>
      <c r="T47" s="18">
        <f t="shared" si="26"/>
        <v>0</v>
      </c>
      <c r="U47" s="19">
        <f t="shared" si="26"/>
        <v>0</v>
      </c>
      <c r="V47" s="20">
        <f>V48</f>
        <v>0</v>
      </c>
      <c r="W47" s="18">
        <f t="shared" si="27"/>
        <v>0</v>
      </c>
      <c r="X47" s="19">
        <f t="shared" si="27"/>
        <v>0</v>
      </c>
      <c r="Y47" s="20">
        <f>Y48</f>
        <v>0</v>
      </c>
      <c r="Z47" s="18">
        <f t="shared" si="28"/>
        <v>0</v>
      </c>
      <c r="AA47" s="19">
        <f t="shared" si="28"/>
        <v>0</v>
      </c>
      <c r="AB47" s="20">
        <f>AB48</f>
        <v>0</v>
      </c>
      <c r="AC47" s="18">
        <f t="shared" si="29"/>
        <v>0</v>
      </c>
      <c r="AD47" s="19">
        <f t="shared" si="29"/>
        <v>0</v>
      </c>
      <c r="AE47" s="36">
        <v>0</v>
      </c>
      <c r="AF47" s="18">
        <f t="shared" si="30"/>
        <v>0</v>
      </c>
      <c r="AG47" s="19">
        <f t="shared" si="30"/>
        <v>0</v>
      </c>
      <c r="AH47" s="20">
        <f>AH48</f>
        <v>0</v>
      </c>
      <c r="AI47" s="18">
        <f t="shared" si="31"/>
        <v>0</v>
      </c>
      <c r="AJ47" s="19">
        <f t="shared" si="31"/>
        <v>0</v>
      </c>
      <c r="AK47" s="20">
        <f>AK48</f>
        <v>0</v>
      </c>
      <c r="AL47" s="18">
        <f t="shared" si="32"/>
        <v>0</v>
      </c>
      <c r="AM47" s="19">
        <f t="shared" si="32"/>
        <v>0</v>
      </c>
      <c r="AN47" s="20">
        <f>AN48</f>
        <v>0</v>
      </c>
      <c r="AO47" s="18">
        <f t="shared" si="33"/>
        <v>0</v>
      </c>
      <c r="AP47" s="19">
        <f t="shared" si="33"/>
        <v>0</v>
      </c>
      <c r="AQ47" s="20">
        <f>AQ48</f>
        <v>0</v>
      </c>
      <c r="AR47" s="233"/>
      <c r="AS47" s="233"/>
    </row>
    <row r="48" spans="1:45" ht="22.5">
      <c r="A48" s="165"/>
      <c r="B48" s="166"/>
      <c r="C48" s="136"/>
      <c r="D48" s="24" t="s">
        <v>39</v>
      </c>
      <c r="E48" s="18">
        <f>H48+K48+N48+Q48+T48+W48+Z48+AC48+AF48+AI48+AL48+AO48</f>
        <v>0</v>
      </c>
      <c r="F48" s="19">
        <f>SUM(I48,L48,O48,R48,U48,X48,AA48,AD48,AG48,AJ48,AM48,AP48)</f>
        <v>0</v>
      </c>
      <c r="G48" s="36">
        <v>0</v>
      </c>
      <c r="H48" s="18">
        <f t="shared" si="22"/>
        <v>0</v>
      </c>
      <c r="I48" s="19">
        <f t="shared" si="22"/>
        <v>0</v>
      </c>
      <c r="J48" s="20">
        <f>J46</f>
        <v>0</v>
      </c>
      <c r="K48" s="18">
        <f t="shared" si="23"/>
        <v>0</v>
      </c>
      <c r="L48" s="19">
        <f t="shared" si="23"/>
        <v>0</v>
      </c>
      <c r="M48" s="20">
        <f>M46</f>
        <v>0</v>
      </c>
      <c r="N48" s="18">
        <f t="shared" si="24"/>
        <v>0</v>
      </c>
      <c r="O48" s="19">
        <f t="shared" si="24"/>
        <v>0</v>
      </c>
      <c r="P48" s="20">
        <f>P46</f>
        <v>0</v>
      </c>
      <c r="Q48" s="18">
        <f t="shared" si="25"/>
        <v>0</v>
      </c>
      <c r="R48" s="19">
        <f t="shared" si="25"/>
        <v>0</v>
      </c>
      <c r="S48" s="20">
        <f>S46</f>
        <v>0</v>
      </c>
      <c r="T48" s="18">
        <f t="shared" si="26"/>
        <v>0</v>
      </c>
      <c r="U48" s="19">
        <f t="shared" si="26"/>
        <v>0</v>
      </c>
      <c r="V48" s="20">
        <f>V46</f>
        <v>0</v>
      </c>
      <c r="W48" s="18">
        <f t="shared" si="27"/>
        <v>0</v>
      </c>
      <c r="X48" s="19">
        <f t="shared" si="27"/>
        <v>0</v>
      </c>
      <c r="Y48" s="20">
        <f>Y46</f>
        <v>0</v>
      </c>
      <c r="Z48" s="18">
        <f t="shared" si="28"/>
        <v>0</v>
      </c>
      <c r="AA48" s="19">
        <f t="shared" si="28"/>
        <v>0</v>
      </c>
      <c r="AB48" s="20">
        <f>AB46</f>
        <v>0</v>
      </c>
      <c r="AC48" s="18">
        <f t="shared" si="29"/>
        <v>0</v>
      </c>
      <c r="AD48" s="19">
        <f t="shared" si="29"/>
        <v>0</v>
      </c>
      <c r="AE48" s="20">
        <f>AE46</f>
        <v>0</v>
      </c>
      <c r="AF48" s="18">
        <f t="shared" si="30"/>
        <v>0</v>
      </c>
      <c r="AG48" s="19">
        <f t="shared" si="30"/>
        <v>0</v>
      </c>
      <c r="AH48" s="20">
        <f>AH46</f>
        <v>0</v>
      </c>
      <c r="AI48" s="18">
        <f t="shared" si="31"/>
        <v>0</v>
      </c>
      <c r="AJ48" s="19">
        <f t="shared" si="31"/>
        <v>0</v>
      </c>
      <c r="AK48" s="20">
        <f>AK46</f>
        <v>0</v>
      </c>
      <c r="AL48" s="18">
        <f t="shared" si="32"/>
        <v>0</v>
      </c>
      <c r="AM48" s="19">
        <f t="shared" si="32"/>
        <v>0</v>
      </c>
      <c r="AN48" s="20">
        <f>AN46</f>
        <v>0</v>
      </c>
      <c r="AO48" s="18">
        <f t="shared" si="33"/>
        <v>0</v>
      </c>
      <c r="AP48" s="19">
        <f t="shared" si="33"/>
        <v>0</v>
      </c>
      <c r="AQ48" s="20">
        <f>AQ46</f>
        <v>0</v>
      </c>
      <c r="AR48" s="233"/>
      <c r="AS48" s="233"/>
    </row>
    <row r="49" spans="1:45" s="13" customFormat="1">
      <c r="A49" s="163" t="s">
        <v>36</v>
      </c>
      <c r="B49" s="164"/>
      <c r="C49" s="134"/>
      <c r="D49" s="24" t="s">
        <v>22</v>
      </c>
      <c r="E49" s="18">
        <f>SUM(E50:E53)</f>
        <v>29773.899999999998</v>
      </c>
      <c r="F49" s="19">
        <f>SUM(F50:F53)</f>
        <v>5763.6</v>
      </c>
      <c r="G49" s="20">
        <f>F49/E49*100</f>
        <v>19.357893994404499</v>
      </c>
      <c r="H49" s="18">
        <f>SUM(H50:H53)</f>
        <v>652.5</v>
      </c>
      <c r="I49" s="19">
        <f>I39</f>
        <v>347</v>
      </c>
      <c r="J49" s="20">
        <v>0</v>
      </c>
      <c r="K49" s="18">
        <f>SUM(K50:K53)</f>
        <v>4136.5999999999995</v>
      </c>
      <c r="L49" s="19">
        <f>L39</f>
        <v>3715.6</v>
      </c>
      <c r="M49" s="20">
        <v>0</v>
      </c>
      <c r="N49" s="18">
        <f>SUM(N50:N53)</f>
        <v>1701</v>
      </c>
      <c r="O49" s="19">
        <f>O39</f>
        <v>1701</v>
      </c>
      <c r="P49" s="20">
        <v>0</v>
      </c>
      <c r="Q49" s="18">
        <f>SUM(Q50:Q53)</f>
        <v>2067.1</v>
      </c>
      <c r="R49" s="19">
        <f>R39</f>
        <v>0</v>
      </c>
      <c r="S49" s="20">
        <v>0</v>
      </c>
      <c r="T49" s="18">
        <f>SUM(T50:T53)</f>
        <v>2002.9</v>
      </c>
      <c r="U49" s="19">
        <f>U39</f>
        <v>0</v>
      </c>
      <c r="V49" s="20">
        <v>0</v>
      </c>
      <c r="W49" s="18">
        <f>SUM(W50:W53)</f>
        <v>2084.2000000000003</v>
      </c>
      <c r="X49" s="19">
        <f>X39</f>
        <v>0</v>
      </c>
      <c r="Y49" s="20">
        <v>0</v>
      </c>
      <c r="Z49" s="18">
        <f>SUM(Z50:Z53)</f>
        <v>1727.6</v>
      </c>
      <c r="AA49" s="19">
        <f>AA39</f>
        <v>0</v>
      </c>
      <c r="AB49" s="20">
        <v>0</v>
      </c>
      <c r="AC49" s="18">
        <f>SUM(AC50:AC53)</f>
        <v>1728.8</v>
      </c>
      <c r="AD49" s="19">
        <f>AD39</f>
        <v>0</v>
      </c>
      <c r="AE49" s="20">
        <v>0</v>
      </c>
      <c r="AF49" s="18">
        <f>SUM(AF50:AF53)</f>
        <v>2745.2</v>
      </c>
      <c r="AG49" s="19">
        <f>AG39</f>
        <v>0</v>
      </c>
      <c r="AH49" s="20">
        <f>AG49/AF49*100</f>
        <v>0</v>
      </c>
      <c r="AI49" s="18">
        <f>SUM(AI50:AI53)</f>
        <v>3051.2</v>
      </c>
      <c r="AJ49" s="19">
        <v>0</v>
      </c>
      <c r="AK49" s="20">
        <v>0</v>
      </c>
      <c r="AL49" s="18">
        <f>SUM(AL50:AL53)</f>
        <v>1660.9</v>
      </c>
      <c r="AM49" s="19">
        <f>AM39</f>
        <v>0</v>
      </c>
      <c r="AN49" s="20">
        <v>0</v>
      </c>
      <c r="AO49" s="18">
        <f>SUM(AO50:AO53)</f>
        <v>6215.9</v>
      </c>
      <c r="AP49" s="19">
        <f>AP39</f>
        <v>0</v>
      </c>
      <c r="AQ49" s="20">
        <v>0</v>
      </c>
      <c r="AR49" s="229"/>
      <c r="AS49" s="229"/>
    </row>
    <row r="50" spans="1:45" s="13" customFormat="1" ht="22.5">
      <c r="A50" s="165"/>
      <c r="B50" s="166"/>
      <c r="C50" s="134"/>
      <c r="D50" s="24" t="s">
        <v>38</v>
      </c>
      <c r="E50" s="18">
        <f t="shared" ref="E50:F53" si="34">H50+K50+N50+Q50+T50+W50+Z50+AC50+AF50+AI50+AL50+AO50</f>
        <v>0</v>
      </c>
      <c r="F50" s="19">
        <f t="shared" si="34"/>
        <v>0</v>
      </c>
      <c r="G50" s="20">
        <v>0</v>
      </c>
      <c r="H50" s="18">
        <f t="shared" ref="H50:I53" si="35">SUM(H9,H14,H19,H24,H30)</f>
        <v>0</v>
      </c>
      <c r="I50" s="19">
        <f t="shared" si="35"/>
        <v>0</v>
      </c>
      <c r="J50" s="20">
        <v>0</v>
      </c>
      <c r="K50" s="18">
        <f t="shared" ref="K50:L53" si="36">SUM(K9,K14,K19,K24,K30)</f>
        <v>0</v>
      </c>
      <c r="L50" s="19">
        <f t="shared" si="36"/>
        <v>0</v>
      </c>
      <c r="M50" s="20">
        <v>0</v>
      </c>
      <c r="N50" s="18">
        <f t="shared" ref="N50:O53" si="37">SUM(N9,N14,N19,N24,N30)</f>
        <v>0</v>
      </c>
      <c r="O50" s="19">
        <f t="shared" si="37"/>
        <v>0</v>
      </c>
      <c r="P50" s="20">
        <v>0</v>
      </c>
      <c r="Q50" s="18">
        <f t="shared" ref="Q50:R53" si="38">SUM(Q9,Q14,Q19,Q24,Q30)</f>
        <v>0</v>
      </c>
      <c r="R50" s="19">
        <f t="shared" si="38"/>
        <v>0</v>
      </c>
      <c r="S50" s="20">
        <v>0</v>
      </c>
      <c r="T50" s="18">
        <f t="shared" ref="T50:U53" si="39">SUM(T9,T14,T19,T24,T30)</f>
        <v>0</v>
      </c>
      <c r="U50" s="19">
        <f t="shared" si="39"/>
        <v>0</v>
      </c>
      <c r="V50" s="20">
        <v>0</v>
      </c>
      <c r="W50" s="18">
        <f t="shared" ref="W50:X53" si="40">SUM(W9,W14,W19,W24,W30)</f>
        <v>0</v>
      </c>
      <c r="X50" s="19">
        <f t="shared" si="40"/>
        <v>0</v>
      </c>
      <c r="Y50" s="20">
        <v>0</v>
      </c>
      <c r="Z50" s="18">
        <f t="shared" ref="Z50:AA53" si="41">SUM(Z9,Z14,Z19,Z24,Z30)</f>
        <v>0</v>
      </c>
      <c r="AA50" s="19">
        <f t="shared" si="41"/>
        <v>0</v>
      </c>
      <c r="AB50" s="20">
        <v>0</v>
      </c>
      <c r="AC50" s="18">
        <f t="shared" ref="AC50:AD53" si="42">SUM(AC9,AC14,AC19,AC24,AC30)</f>
        <v>0</v>
      </c>
      <c r="AD50" s="19">
        <f t="shared" si="42"/>
        <v>0</v>
      </c>
      <c r="AE50" s="20">
        <v>0</v>
      </c>
      <c r="AF50" s="18">
        <f t="shared" ref="AF50:AG53" si="43">SUM(AF9,AF14,AF19,AF24,AF30)</f>
        <v>0</v>
      </c>
      <c r="AG50" s="19">
        <f t="shared" si="43"/>
        <v>0</v>
      </c>
      <c r="AH50" s="20">
        <v>0</v>
      </c>
      <c r="AI50" s="18">
        <f t="shared" ref="AI50:AJ53" si="44">SUM(AI9,AI14,AI19,AI24,AI30)</f>
        <v>0</v>
      </c>
      <c r="AJ50" s="19">
        <f t="shared" si="44"/>
        <v>0</v>
      </c>
      <c r="AK50" s="20">
        <v>0</v>
      </c>
      <c r="AL50" s="18">
        <f t="shared" ref="AL50:AM53" si="45">SUM(AL9,AL14,AL19,AL24,AL30)</f>
        <v>0</v>
      </c>
      <c r="AM50" s="19">
        <f t="shared" si="45"/>
        <v>0</v>
      </c>
      <c r="AN50" s="20">
        <v>0</v>
      </c>
      <c r="AO50" s="18">
        <f t="shared" ref="AO50:AP53" si="46">SUM(AO9,AO14,AO19,AO24,AO30)</f>
        <v>0</v>
      </c>
      <c r="AP50" s="19">
        <f t="shared" si="46"/>
        <v>0</v>
      </c>
      <c r="AQ50" s="20">
        <v>0</v>
      </c>
      <c r="AR50" s="230"/>
      <c r="AS50" s="230"/>
    </row>
    <row r="51" spans="1:45" s="13" customFormat="1" ht="22.5">
      <c r="A51" s="165"/>
      <c r="B51" s="166"/>
      <c r="C51" s="134"/>
      <c r="D51" s="24" t="s">
        <v>23</v>
      </c>
      <c r="E51" s="18">
        <f t="shared" si="34"/>
        <v>3782.6</v>
      </c>
      <c r="F51" s="19">
        <f t="shared" si="34"/>
        <v>0</v>
      </c>
      <c r="G51" s="20">
        <v>0</v>
      </c>
      <c r="H51" s="18">
        <f t="shared" si="35"/>
        <v>0</v>
      </c>
      <c r="I51" s="19">
        <f t="shared" si="35"/>
        <v>0</v>
      </c>
      <c r="J51" s="20">
        <f>J41</f>
        <v>0</v>
      </c>
      <c r="K51" s="18">
        <f t="shared" si="36"/>
        <v>0</v>
      </c>
      <c r="L51" s="19">
        <f t="shared" si="36"/>
        <v>0</v>
      </c>
      <c r="M51" s="20">
        <f>M41</f>
        <v>0</v>
      </c>
      <c r="N51" s="18">
        <f t="shared" si="37"/>
        <v>0</v>
      </c>
      <c r="O51" s="19">
        <f t="shared" si="37"/>
        <v>0</v>
      </c>
      <c r="P51" s="20">
        <f>P41</f>
        <v>0</v>
      </c>
      <c r="Q51" s="18">
        <f t="shared" si="38"/>
        <v>0</v>
      </c>
      <c r="R51" s="19">
        <f t="shared" si="38"/>
        <v>0</v>
      </c>
      <c r="S51" s="20">
        <f>S41</f>
        <v>0</v>
      </c>
      <c r="T51" s="18">
        <f t="shared" si="39"/>
        <v>0</v>
      </c>
      <c r="U51" s="19">
        <f t="shared" si="39"/>
        <v>0</v>
      </c>
      <c r="V51" s="20">
        <f>V41</f>
        <v>0</v>
      </c>
      <c r="W51" s="18">
        <f t="shared" si="40"/>
        <v>0</v>
      </c>
      <c r="X51" s="19">
        <f t="shared" si="40"/>
        <v>0</v>
      </c>
      <c r="Y51" s="20">
        <v>0</v>
      </c>
      <c r="Z51" s="18">
        <f t="shared" si="41"/>
        <v>0</v>
      </c>
      <c r="AA51" s="19">
        <f t="shared" si="41"/>
        <v>0</v>
      </c>
      <c r="AB51" s="20">
        <f>AB41</f>
        <v>0</v>
      </c>
      <c r="AC51" s="18">
        <f t="shared" si="42"/>
        <v>0</v>
      </c>
      <c r="AD51" s="19">
        <f t="shared" si="42"/>
        <v>0</v>
      </c>
      <c r="AE51" s="20">
        <f>AE41</f>
        <v>0</v>
      </c>
      <c r="AF51" s="18">
        <f t="shared" si="43"/>
        <v>0</v>
      </c>
      <c r="AG51" s="19">
        <f t="shared" si="43"/>
        <v>0</v>
      </c>
      <c r="AH51" s="20">
        <v>0</v>
      </c>
      <c r="AI51" s="18">
        <f t="shared" si="44"/>
        <v>0</v>
      </c>
      <c r="AJ51" s="19">
        <f t="shared" si="44"/>
        <v>0</v>
      </c>
      <c r="AK51" s="20">
        <f>AK41</f>
        <v>0</v>
      </c>
      <c r="AL51" s="18">
        <f t="shared" si="45"/>
        <v>0</v>
      </c>
      <c r="AM51" s="19">
        <f t="shared" si="45"/>
        <v>0</v>
      </c>
      <c r="AN51" s="20">
        <f>AN41</f>
        <v>0</v>
      </c>
      <c r="AO51" s="18">
        <f t="shared" si="46"/>
        <v>3782.6</v>
      </c>
      <c r="AP51" s="19">
        <f t="shared" si="46"/>
        <v>0</v>
      </c>
      <c r="AQ51" s="20">
        <f>AQ41</f>
        <v>0</v>
      </c>
      <c r="AR51" s="230"/>
      <c r="AS51" s="230"/>
    </row>
    <row r="52" spans="1:45" s="13" customFormat="1">
      <c r="A52" s="165"/>
      <c r="B52" s="166"/>
      <c r="C52" s="134"/>
      <c r="D52" s="24" t="s">
        <v>43</v>
      </c>
      <c r="E52" s="18">
        <f t="shared" si="34"/>
        <v>25991.3</v>
      </c>
      <c r="F52" s="19">
        <f t="shared" si="34"/>
        <v>5763.6</v>
      </c>
      <c r="G52" s="20">
        <f>F52/E52*100</f>
        <v>22.175112441470802</v>
      </c>
      <c r="H52" s="18">
        <f t="shared" si="35"/>
        <v>652.5</v>
      </c>
      <c r="I52" s="19">
        <f t="shared" si="35"/>
        <v>347</v>
      </c>
      <c r="J52" s="20">
        <v>0</v>
      </c>
      <c r="K52" s="18">
        <f t="shared" si="36"/>
        <v>4136.5999999999995</v>
      </c>
      <c r="L52" s="19">
        <f t="shared" si="36"/>
        <v>3715.6</v>
      </c>
      <c r="M52" s="20">
        <v>0</v>
      </c>
      <c r="N52" s="18">
        <f t="shared" si="37"/>
        <v>1701</v>
      </c>
      <c r="O52" s="19">
        <f t="shared" si="37"/>
        <v>1701</v>
      </c>
      <c r="P52" s="20">
        <v>0</v>
      </c>
      <c r="Q52" s="18">
        <f t="shared" si="38"/>
        <v>2067.1</v>
      </c>
      <c r="R52" s="19">
        <f t="shared" si="38"/>
        <v>0</v>
      </c>
      <c r="S52" s="20">
        <v>0</v>
      </c>
      <c r="T52" s="18">
        <f t="shared" si="39"/>
        <v>2002.9</v>
      </c>
      <c r="U52" s="19">
        <f t="shared" si="39"/>
        <v>0</v>
      </c>
      <c r="V52" s="20">
        <v>0</v>
      </c>
      <c r="W52" s="18">
        <f t="shared" si="40"/>
        <v>2084.2000000000003</v>
      </c>
      <c r="X52" s="19">
        <f t="shared" si="40"/>
        <v>0</v>
      </c>
      <c r="Y52" s="20">
        <v>0</v>
      </c>
      <c r="Z52" s="18">
        <f t="shared" si="41"/>
        <v>1727.6</v>
      </c>
      <c r="AA52" s="19">
        <f t="shared" si="41"/>
        <v>0</v>
      </c>
      <c r="AB52" s="20">
        <v>0</v>
      </c>
      <c r="AC52" s="18">
        <f t="shared" si="42"/>
        <v>1728.8</v>
      </c>
      <c r="AD52" s="19">
        <f t="shared" si="42"/>
        <v>0</v>
      </c>
      <c r="AE52" s="20">
        <v>0</v>
      </c>
      <c r="AF52" s="18">
        <f t="shared" si="43"/>
        <v>2745.2</v>
      </c>
      <c r="AG52" s="19">
        <f t="shared" si="43"/>
        <v>0</v>
      </c>
      <c r="AH52" s="20">
        <f>AG52/AF52*100</f>
        <v>0</v>
      </c>
      <c r="AI52" s="18">
        <f t="shared" si="44"/>
        <v>3051.2</v>
      </c>
      <c r="AJ52" s="19">
        <f t="shared" si="44"/>
        <v>0</v>
      </c>
      <c r="AK52" s="20">
        <v>0</v>
      </c>
      <c r="AL52" s="18">
        <f t="shared" si="45"/>
        <v>1660.9</v>
      </c>
      <c r="AM52" s="19">
        <f t="shared" si="45"/>
        <v>0</v>
      </c>
      <c r="AN52" s="20">
        <v>0</v>
      </c>
      <c r="AO52" s="18">
        <f t="shared" si="46"/>
        <v>2433.3000000000002</v>
      </c>
      <c r="AP52" s="19">
        <f t="shared" si="46"/>
        <v>0</v>
      </c>
      <c r="AQ52" s="20">
        <v>0</v>
      </c>
      <c r="AR52" s="230"/>
      <c r="AS52" s="230"/>
    </row>
    <row r="53" spans="1:45" s="13" customFormat="1" ht="22.5">
      <c r="A53" s="165"/>
      <c r="B53" s="166"/>
      <c r="C53" s="134"/>
      <c r="D53" s="24" t="s">
        <v>39</v>
      </c>
      <c r="E53" s="18">
        <f t="shared" si="34"/>
        <v>0</v>
      </c>
      <c r="F53" s="19">
        <f t="shared" si="34"/>
        <v>0</v>
      </c>
      <c r="G53" s="20">
        <v>0</v>
      </c>
      <c r="H53" s="18">
        <f t="shared" si="35"/>
        <v>0</v>
      </c>
      <c r="I53" s="19">
        <f t="shared" si="35"/>
        <v>0</v>
      </c>
      <c r="J53" s="20">
        <v>0</v>
      </c>
      <c r="K53" s="18">
        <f t="shared" si="36"/>
        <v>0</v>
      </c>
      <c r="L53" s="19">
        <f t="shared" si="36"/>
        <v>0</v>
      </c>
      <c r="M53" s="20">
        <v>0</v>
      </c>
      <c r="N53" s="18">
        <f t="shared" si="37"/>
        <v>0</v>
      </c>
      <c r="O53" s="19">
        <f t="shared" si="37"/>
        <v>0</v>
      </c>
      <c r="P53" s="20">
        <v>0</v>
      </c>
      <c r="Q53" s="18">
        <f t="shared" si="38"/>
        <v>0</v>
      </c>
      <c r="R53" s="19">
        <f t="shared" si="38"/>
        <v>0</v>
      </c>
      <c r="S53" s="20">
        <v>0</v>
      </c>
      <c r="T53" s="18">
        <f t="shared" si="39"/>
        <v>0</v>
      </c>
      <c r="U53" s="19">
        <f t="shared" si="39"/>
        <v>0</v>
      </c>
      <c r="V53" s="20">
        <v>0</v>
      </c>
      <c r="W53" s="18">
        <f t="shared" si="40"/>
        <v>0</v>
      </c>
      <c r="X53" s="19">
        <f t="shared" si="40"/>
        <v>0</v>
      </c>
      <c r="Y53" s="20">
        <v>0</v>
      </c>
      <c r="Z53" s="18">
        <f t="shared" si="41"/>
        <v>0</v>
      </c>
      <c r="AA53" s="19">
        <f t="shared" si="41"/>
        <v>0</v>
      </c>
      <c r="AB53" s="20">
        <v>0</v>
      </c>
      <c r="AC53" s="18">
        <f t="shared" si="42"/>
        <v>0</v>
      </c>
      <c r="AD53" s="19">
        <f t="shared" si="42"/>
        <v>0</v>
      </c>
      <c r="AE53" s="20">
        <v>0</v>
      </c>
      <c r="AF53" s="18">
        <f t="shared" si="43"/>
        <v>0</v>
      </c>
      <c r="AG53" s="19">
        <f t="shared" si="43"/>
        <v>0</v>
      </c>
      <c r="AH53" s="20">
        <v>0</v>
      </c>
      <c r="AI53" s="18">
        <f t="shared" si="44"/>
        <v>0</v>
      </c>
      <c r="AJ53" s="19">
        <f t="shared" si="44"/>
        <v>0</v>
      </c>
      <c r="AK53" s="20">
        <v>0</v>
      </c>
      <c r="AL53" s="18">
        <f t="shared" si="45"/>
        <v>0</v>
      </c>
      <c r="AM53" s="19">
        <f t="shared" si="45"/>
        <v>0</v>
      </c>
      <c r="AN53" s="20">
        <v>0</v>
      </c>
      <c r="AO53" s="18">
        <f t="shared" si="46"/>
        <v>0</v>
      </c>
      <c r="AP53" s="19">
        <f t="shared" si="46"/>
        <v>0</v>
      </c>
      <c r="AQ53" s="20">
        <v>0</v>
      </c>
      <c r="AR53" s="230"/>
      <c r="AS53" s="230"/>
    </row>
    <row r="54" spans="1:45" ht="15.75" customHeight="1">
      <c r="A54" s="158" t="s">
        <v>37</v>
      </c>
      <c r="B54" s="160"/>
      <c r="C54" s="25"/>
      <c r="D54" s="158"/>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60"/>
    </row>
    <row r="55" spans="1:45" ht="15" customHeight="1">
      <c r="A55" s="163" t="s">
        <v>40</v>
      </c>
      <c r="B55" s="164"/>
      <c r="C55" s="135"/>
      <c r="D55" s="24" t="s">
        <v>22</v>
      </c>
      <c r="E55" s="18">
        <f t="shared" ref="E55:E58" si="47">H55+K55+N55+Q55+T55+W55+Z55+AC55+AF55+AI55+AL55+AO55</f>
        <v>29773.9</v>
      </c>
      <c r="F55" s="19">
        <f>I55+L55+O55+R55+U55+X55+AA55+AD55+AG55+AJ55+AM55+AP55</f>
        <v>5763.6</v>
      </c>
      <c r="G55" s="36">
        <f>F55/E55*100</f>
        <v>19.357893994404495</v>
      </c>
      <c r="H55" s="18">
        <f>SUM(H56:H59)</f>
        <v>652.5</v>
      </c>
      <c r="I55" s="19">
        <f>SUM(I56:I59)</f>
        <v>347</v>
      </c>
      <c r="J55" s="36">
        <v>0</v>
      </c>
      <c r="K55" s="18">
        <f>SUM(K56:K59)</f>
        <v>4136.5999999999995</v>
      </c>
      <c r="L55" s="19">
        <f>SUM(L56:L59)</f>
        <v>3715.6</v>
      </c>
      <c r="M55" s="36">
        <v>0</v>
      </c>
      <c r="N55" s="18">
        <f>SUM(N56:N59)</f>
        <v>1701</v>
      </c>
      <c r="O55" s="19">
        <f>SUM(O56:O59)</f>
        <v>1701</v>
      </c>
      <c r="P55" s="36">
        <v>0</v>
      </c>
      <c r="Q55" s="18">
        <f t="shared" ref="Q55:AQ55" si="48">SUM(Q56:Q59)</f>
        <v>2067.1</v>
      </c>
      <c r="R55" s="19">
        <f t="shared" si="48"/>
        <v>0</v>
      </c>
      <c r="S55" s="36">
        <f t="shared" si="48"/>
        <v>0</v>
      </c>
      <c r="T55" s="18">
        <f t="shared" si="48"/>
        <v>2002.9</v>
      </c>
      <c r="U55" s="19">
        <f t="shared" si="48"/>
        <v>0</v>
      </c>
      <c r="V55" s="36">
        <f t="shared" si="48"/>
        <v>0</v>
      </c>
      <c r="W55" s="18">
        <f t="shared" si="48"/>
        <v>2084.2000000000003</v>
      </c>
      <c r="X55" s="19">
        <f t="shared" si="48"/>
        <v>0</v>
      </c>
      <c r="Y55" s="36">
        <f t="shared" si="48"/>
        <v>0</v>
      </c>
      <c r="Z55" s="18">
        <f t="shared" si="48"/>
        <v>1727.6</v>
      </c>
      <c r="AA55" s="19">
        <f t="shared" si="48"/>
        <v>0</v>
      </c>
      <c r="AB55" s="36">
        <f t="shared" si="48"/>
        <v>0</v>
      </c>
      <c r="AC55" s="18">
        <f t="shared" si="48"/>
        <v>1728.8</v>
      </c>
      <c r="AD55" s="19">
        <f t="shared" si="48"/>
        <v>0</v>
      </c>
      <c r="AE55" s="36">
        <f t="shared" si="48"/>
        <v>0</v>
      </c>
      <c r="AF55" s="18">
        <f t="shared" si="48"/>
        <v>2745.2</v>
      </c>
      <c r="AG55" s="19">
        <f t="shared" si="48"/>
        <v>0</v>
      </c>
      <c r="AH55" s="36">
        <f t="shared" si="48"/>
        <v>0</v>
      </c>
      <c r="AI55" s="18">
        <f t="shared" si="48"/>
        <v>3051.2</v>
      </c>
      <c r="AJ55" s="19">
        <f t="shared" si="48"/>
        <v>0</v>
      </c>
      <c r="AK55" s="36">
        <f t="shared" si="48"/>
        <v>0</v>
      </c>
      <c r="AL55" s="18">
        <f t="shared" si="48"/>
        <v>1660.9</v>
      </c>
      <c r="AM55" s="19">
        <f t="shared" si="48"/>
        <v>0</v>
      </c>
      <c r="AN55" s="36">
        <f t="shared" si="48"/>
        <v>0</v>
      </c>
      <c r="AO55" s="18">
        <f t="shared" si="48"/>
        <v>6215.9</v>
      </c>
      <c r="AP55" s="19">
        <f t="shared" si="48"/>
        <v>0</v>
      </c>
      <c r="AQ55" s="36">
        <f t="shared" si="48"/>
        <v>0</v>
      </c>
      <c r="AR55" s="142"/>
      <c r="AS55" s="224"/>
    </row>
    <row r="56" spans="1:45" ht="22.5">
      <c r="A56" s="165"/>
      <c r="B56" s="166"/>
      <c r="C56" s="136"/>
      <c r="D56" s="24" t="s">
        <v>38</v>
      </c>
      <c r="E56" s="18">
        <f>H56+K56+N56+Q56+T56+W56+Z56+AC56+AF56+AI56+AL56+AO56</f>
        <v>0</v>
      </c>
      <c r="F56" s="19">
        <f>SUM(F9,F14,F24,F30,F40)</f>
        <v>0</v>
      </c>
      <c r="G56" s="36">
        <v>0</v>
      </c>
      <c r="H56" s="18">
        <f t="shared" ref="H56:AQ56" si="49">SUM(H9,H14,H24,H30)</f>
        <v>0</v>
      </c>
      <c r="I56" s="19">
        <f t="shared" si="49"/>
        <v>0</v>
      </c>
      <c r="J56" s="36">
        <f t="shared" si="49"/>
        <v>0</v>
      </c>
      <c r="K56" s="18">
        <f t="shared" si="49"/>
        <v>0</v>
      </c>
      <c r="L56" s="19">
        <f t="shared" si="49"/>
        <v>0</v>
      </c>
      <c r="M56" s="36">
        <f t="shared" si="49"/>
        <v>0</v>
      </c>
      <c r="N56" s="18">
        <f t="shared" si="49"/>
        <v>0</v>
      </c>
      <c r="O56" s="19">
        <f t="shared" si="49"/>
        <v>0</v>
      </c>
      <c r="P56" s="36">
        <f t="shared" si="49"/>
        <v>0</v>
      </c>
      <c r="Q56" s="18">
        <f t="shared" si="49"/>
        <v>0</v>
      </c>
      <c r="R56" s="19">
        <f t="shared" si="49"/>
        <v>0</v>
      </c>
      <c r="S56" s="36">
        <f t="shared" si="49"/>
        <v>0</v>
      </c>
      <c r="T56" s="18">
        <f t="shared" si="49"/>
        <v>0</v>
      </c>
      <c r="U56" s="19">
        <f t="shared" si="49"/>
        <v>0</v>
      </c>
      <c r="V56" s="36">
        <f t="shared" si="49"/>
        <v>0</v>
      </c>
      <c r="W56" s="18">
        <f t="shared" si="49"/>
        <v>0</v>
      </c>
      <c r="X56" s="19">
        <f t="shared" si="49"/>
        <v>0</v>
      </c>
      <c r="Y56" s="36">
        <f t="shared" si="49"/>
        <v>0</v>
      </c>
      <c r="Z56" s="18">
        <f t="shared" si="49"/>
        <v>0</v>
      </c>
      <c r="AA56" s="19">
        <f t="shared" si="49"/>
        <v>0</v>
      </c>
      <c r="AB56" s="36">
        <f t="shared" si="49"/>
        <v>0</v>
      </c>
      <c r="AC56" s="18">
        <f t="shared" si="49"/>
        <v>0</v>
      </c>
      <c r="AD56" s="19">
        <f t="shared" si="49"/>
        <v>0</v>
      </c>
      <c r="AE56" s="36">
        <f t="shared" si="49"/>
        <v>0</v>
      </c>
      <c r="AF56" s="18">
        <f t="shared" si="49"/>
        <v>0</v>
      </c>
      <c r="AG56" s="19">
        <f t="shared" si="49"/>
        <v>0</v>
      </c>
      <c r="AH56" s="36">
        <f t="shared" si="49"/>
        <v>0</v>
      </c>
      <c r="AI56" s="18">
        <f t="shared" si="49"/>
        <v>0</v>
      </c>
      <c r="AJ56" s="19">
        <f t="shared" si="49"/>
        <v>0</v>
      </c>
      <c r="AK56" s="36">
        <f t="shared" si="49"/>
        <v>0</v>
      </c>
      <c r="AL56" s="18">
        <f t="shared" si="49"/>
        <v>0</v>
      </c>
      <c r="AM56" s="19">
        <f t="shared" si="49"/>
        <v>0</v>
      </c>
      <c r="AN56" s="36">
        <f t="shared" si="49"/>
        <v>0</v>
      </c>
      <c r="AO56" s="18">
        <f t="shared" si="49"/>
        <v>0</v>
      </c>
      <c r="AP56" s="19">
        <f t="shared" si="49"/>
        <v>0</v>
      </c>
      <c r="AQ56" s="36">
        <f t="shared" si="49"/>
        <v>0</v>
      </c>
      <c r="AR56" s="143"/>
      <c r="AS56" s="225"/>
    </row>
    <row r="57" spans="1:45" ht="22.5">
      <c r="A57" s="165"/>
      <c r="B57" s="166"/>
      <c r="C57" s="136"/>
      <c r="D57" s="24" t="s">
        <v>23</v>
      </c>
      <c r="E57" s="18">
        <f t="shared" si="47"/>
        <v>3782.6</v>
      </c>
      <c r="F57" s="19">
        <f>SUM(F10,F15,F20,F25,F31)</f>
        <v>0</v>
      </c>
      <c r="G57" s="36">
        <v>0</v>
      </c>
      <c r="H57" s="18">
        <f t="shared" ref="H57:O57" si="50">SUM(H10,H15,H25,H31)</f>
        <v>0</v>
      </c>
      <c r="I57" s="19">
        <f t="shared" si="50"/>
        <v>0</v>
      </c>
      <c r="J57" s="36">
        <f t="shared" si="50"/>
        <v>0</v>
      </c>
      <c r="K57" s="18">
        <f t="shared" si="50"/>
        <v>0</v>
      </c>
      <c r="L57" s="19">
        <f t="shared" si="50"/>
        <v>0</v>
      </c>
      <c r="M57" s="36">
        <f t="shared" si="50"/>
        <v>0</v>
      </c>
      <c r="N57" s="18">
        <f t="shared" si="50"/>
        <v>0</v>
      </c>
      <c r="O57" s="19">
        <f t="shared" si="50"/>
        <v>0</v>
      </c>
      <c r="P57" s="36">
        <v>0</v>
      </c>
      <c r="Q57" s="18">
        <f t="shared" ref="Q57:AQ57" si="51">SUM(Q10,Q15,Q25,Q31)</f>
        <v>0</v>
      </c>
      <c r="R57" s="19">
        <f t="shared" si="51"/>
        <v>0</v>
      </c>
      <c r="S57" s="36">
        <f t="shared" si="51"/>
        <v>0</v>
      </c>
      <c r="T57" s="18">
        <f t="shared" si="51"/>
        <v>0</v>
      </c>
      <c r="U57" s="19">
        <f t="shared" si="51"/>
        <v>0</v>
      </c>
      <c r="V57" s="36">
        <f t="shared" si="51"/>
        <v>0</v>
      </c>
      <c r="W57" s="18">
        <f t="shared" si="51"/>
        <v>0</v>
      </c>
      <c r="X57" s="19">
        <f t="shared" si="51"/>
        <v>0</v>
      </c>
      <c r="Y57" s="36">
        <f t="shared" si="51"/>
        <v>0</v>
      </c>
      <c r="Z57" s="18">
        <f t="shared" si="51"/>
        <v>0</v>
      </c>
      <c r="AA57" s="19">
        <f t="shared" si="51"/>
        <v>0</v>
      </c>
      <c r="AB57" s="36">
        <f t="shared" si="51"/>
        <v>0</v>
      </c>
      <c r="AC57" s="18">
        <f t="shared" si="51"/>
        <v>0</v>
      </c>
      <c r="AD57" s="19">
        <f t="shared" si="51"/>
        <v>0</v>
      </c>
      <c r="AE57" s="36">
        <f t="shared" si="51"/>
        <v>0</v>
      </c>
      <c r="AF57" s="18">
        <f t="shared" si="51"/>
        <v>0</v>
      </c>
      <c r="AG57" s="19">
        <f t="shared" si="51"/>
        <v>0</v>
      </c>
      <c r="AH57" s="36">
        <f t="shared" si="51"/>
        <v>0</v>
      </c>
      <c r="AI57" s="18">
        <f t="shared" si="51"/>
        <v>0</v>
      </c>
      <c r="AJ57" s="19">
        <f t="shared" si="51"/>
        <v>0</v>
      </c>
      <c r="AK57" s="36">
        <f t="shared" si="51"/>
        <v>0</v>
      </c>
      <c r="AL57" s="18">
        <f t="shared" si="51"/>
        <v>0</v>
      </c>
      <c r="AM57" s="19">
        <f t="shared" si="51"/>
        <v>0</v>
      </c>
      <c r="AN57" s="36">
        <f t="shared" si="51"/>
        <v>0</v>
      </c>
      <c r="AO57" s="18">
        <f t="shared" si="51"/>
        <v>3782.6</v>
      </c>
      <c r="AP57" s="19">
        <f t="shared" si="51"/>
        <v>0</v>
      </c>
      <c r="AQ57" s="36">
        <f t="shared" si="51"/>
        <v>0</v>
      </c>
      <c r="AR57" s="143"/>
      <c r="AS57" s="225"/>
    </row>
    <row r="58" spans="1:45">
      <c r="A58" s="165"/>
      <c r="B58" s="166"/>
      <c r="C58" s="136"/>
      <c r="D58" s="24" t="s">
        <v>43</v>
      </c>
      <c r="E58" s="18">
        <f t="shared" si="47"/>
        <v>25991.3</v>
      </c>
      <c r="F58" s="19">
        <f>I58+L58+O58+R58+U58+X58+AA58+AD58+AG58+AJ58+AM58+AP58</f>
        <v>5763.6</v>
      </c>
      <c r="G58" s="36">
        <f>F58/E58*100</f>
        <v>22.175112441470802</v>
      </c>
      <c r="H58" s="18">
        <f>SUM(H11,H16,H26,H32)</f>
        <v>652.5</v>
      </c>
      <c r="I58" s="19">
        <f>SUM(I11,I16,I26,I32)</f>
        <v>347</v>
      </c>
      <c r="J58" s="36">
        <v>0</v>
      </c>
      <c r="K58" s="18">
        <f>SUM(K11,K16,K26,K32)</f>
        <v>4136.5999999999995</v>
      </c>
      <c r="L58" s="19">
        <f>SUM(L11,L16,L26,L32)</f>
        <v>3715.6</v>
      </c>
      <c r="M58" s="36">
        <v>0</v>
      </c>
      <c r="N58" s="18">
        <f>SUM(N11,N16,N26,N32)</f>
        <v>1701</v>
      </c>
      <c r="O58" s="19">
        <f>SUM(O11,O16,O26,O32)</f>
        <v>1701</v>
      </c>
      <c r="P58" s="36">
        <v>0</v>
      </c>
      <c r="Q58" s="18">
        <f t="shared" ref="Q58:AH58" si="52">SUM(Q11,Q16,Q26,Q32)</f>
        <v>2067.1</v>
      </c>
      <c r="R58" s="19">
        <f t="shared" si="52"/>
        <v>0</v>
      </c>
      <c r="S58" s="36">
        <f t="shared" si="52"/>
        <v>0</v>
      </c>
      <c r="T58" s="18">
        <f t="shared" si="52"/>
        <v>2002.9</v>
      </c>
      <c r="U58" s="19">
        <f t="shared" si="52"/>
        <v>0</v>
      </c>
      <c r="V58" s="36">
        <f t="shared" si="52"/>
        <v>0</v>
      </c>
      <c r="W58" s="18">
        <f t="shared" si="52"/>
        <v>2084.2000000000003</v>
      </c>
      <c r="X58" s="19">
        <f t="shared" si="52"/>
        <v>0</v>
      </c>
      <c r="Y58" s="36">
        <f t="shared" si="52"/>
        <v>0</v>
      </c>
      <c r="Z58" s="18">
        <f t="shared" si="52"/>
        <v>1727.6</v>
      </c>
      <c r="AA58" s="19">
        <f t="shared" si="52"/>
        <v>0</v>
      </c>
      <c r="AB58" s="36">
        <f t="shared" si="52"/>
        <v>0</v>
      </c>
      <c r="AC58" s="18">
        <f t="shared" si="52"/>
        <v>1728.8</v>
      </c>
      <c r="AD58" s="19">
        <f t="shared" si="52"/>
        <v>0</v>
      </c>
      <c r="AE58" s="36">
        <f t="shared" si="52"/>
        <v>0</v>
      </c>
      <c r="AF58" s="18">
        <f t="shared" si="52"/>
        <v>2745.2</v>
      </c>
      <c r="AG58" s="19">
        <f t="shared" si="52"/>
        <v>0</v>
      </c>
      <c r="AH58" s="36">
        <f t="shared" si="52"/>
        <v>0</v>
      </c>
      <c r="AI58" s="18">
        <f>SUM(AI11,AI16,AI32)</f>
        <v>3051.2</v>
      </c>
      <c r="AJ58" s="19">
        <f t="shared" ref="AJ58:AQ59" si="53">SUM(AJ11,AJ16,AJ26,AJ32)</f>
        <v>0</v>
      </c>
      <c r="AK58" s="36">
        <f t="shared" si="53"/>
        <v>0</v>
      </c>
      <c r="AL58" s="18">
        <f t="shared" si="53"/>
        <v>1660.9</v>
      </c>
      <c r="AM58" s="19">
        <f t="shared" si="53"/>
        <v>0</v>
      </c>
      <c r="AN58" s="36">
        <f t="shared" si="53"/>
        <v>0</v>
      </c>
      <c r="AO58" s="18">
        <f t="shared" si="53"/>
        <v>2433.3000000000002</v>
      </c>
      <c r="AP58" s="19">
        <f t="shared" si="53"/>
        <v>0</v>
      </c>
      <c r="AQ58" s="36">
        <f t="shared" si="53"/>
        <v>0</v>
      </c>
      <c r="AR58" s="143"/>
      <c r="AS58" s="225"/>
    </row>
    <row r="59" spans="1:45" ht="22.5">
      <c r="A59" s="167"/>
      <c r="B59" s="168"/>
      <c r="C59" s="235"/>
      <c r="D59" s="24" t="s">
        <v>39</v>
      </c>
      <c r="E59" s="18">
        <v>0</v>
      </c>
      <c r="F59" s="19">
        <v>0</v>
      </c>
      <c r="G59" s="36">
        <v>0</v>
      </c>
      <c r="H59" s="18">
        <f>SUM(H12,H17,H27,H33)</f>
        <v>0</v>
      </c>
      <c r="I59" s="19">
        <f>SUM(I12,I17,I27,I33)</f>
        <v>0</v>
      </c>
      <c r="J59" s="36">
        <f>SUM(J12,J17,J27,J33)</f>
        <v>0</v>
      </c>
      <c r="K59" s="18">
        <f>SUM(K12,K17,K27,K33)</f>
        <v>0</v>
      </c>
      <c r="L59" s="19">
        <f>SUM(L12,L17,L27,L33)</f>
        <v>0</v>
      </c>
      <c r="M59" s="36">
        <f>SUM(M12,M17,M27,M33)</f>
        <v>0</v>
      </c>
      <c r="N59" s="18">
        <v>0</v>
      </c>
      <c r="O59" s="19">
        <v>0</v>
      </c>
      <c r="P59" s="36">
        <v>0</v>
      </c>
      <c r="Q59" s="18">
        <f t="shared" ref="Q59:AH59" si="54">SUM(Q12,Q17,Q27,Q33)</f>
        <v>0</v>
      </c>
      <c r="R59" s="19">
        <f t="shared" si="54"/>
        <v>0</v>
      </c>
      <c r="S59" s="36">
        <f t="shared" si="54"/>
        <v>0</v>
      </c>
      <c r="T59" s="18">
        <f t="shared" si="54"/>
        <v>0</v>
      </c>
      <c r="U59" s="19">
        <f t="shared" si="54"/>
        <v>0</v>
      </c>
      <c r="V59" s="36">
        <f t="shared" si="54"/>
        <v>0</v>
      </c>
      <c r="W59" s="18">
        <f t="shared" si="54"/>
        <v>0</v>
      </c>
      <c r="X59" s="19">
        <f t="shared" si="54"/>
        <v>0</v>
      </c>
      <c r="Y59" s="36">
        <f t="shared" si="54"/>
        <v>0</v>
      </c>
      <c r="Z59" s="18">
        <f t="shared" si="54"/>
        <v>0</v>
      </c>
      <c r="AA59" s="19">
        <f t="shared" si="54"/>
        <v>0</v>
      </c>
      <c r="AB59" s="36">
        <f t="shared" si="54"/>
        <v>0</v>
      </c>
      <c r="AC59" s="18">
        <f t="shared" si="54"/>
        <v>0</v>
      </c>
      <c r="AD59" s="19">
        <f t="shared" si="54"/>
        <v>0</v>
      </c>
      <c r="AE59" s="36">
        <f t="shared" si="54"/>
        <v>0</v>
      </c>
      <c r="AF59" s="18">
        <f t="shared" si="54"/>
        <v>0</v>
      </c>
      <c r="AG59" s="19">
        <f t="shared" si="54"/>
        <v>0</v>
      </c>
      <c r="AH59" s="36">
        <f t="shared" si="54"/>
        <v>0</v>
      </c>
      <c r="AI59" s="18">
        <f>SUM(AI12,AI17,AI27,AI33)</f>
        <v>0</v>
      </c>
      <c r="AJ59" s="19">
        <f t="shared" si="53"/>
        <v>0</v>
      </c>
      <c r="AK59" s="36">
        <f t="shared" si="53"/>
        <v>0</v>
      </c>
      <c r="AL59" s="18">
        <f t="shared" si="53"/>
        <v>0</v>
      </c>
      <c r="AM59" s="19">
        <f t="shared" si="53"/>
        <v>0</v>
      </c>
      <c r="AN59" s="36">
        <f t="shared" si="53"/>
        <v>0</v>
      </c>
      <c r="AO59" s="18">
        <f t="shared" si="53"/>
        <v>0</v>
      </c>
      <c r="AP59" s="19">
        <f t="shared" si="53"/>
        <v>0</v>
      </c>
      <c r="AQ59" s="36">
        <f t="shared" si="53"/>
        <v>0</v>
      </c>
      <c r="AR59" s="234"/>
      <c r="AS59" s="226"/>
    </row>
    <row r="60" spans="1:45" s="13" customFormat="1" ht="16.5" customHeight="1">
      <c r="A60" s="12"/>
      <c r="B60" s="14"/>
      <c r="C60" s="22"/>
      <c r="D60" s="23"/>
      <c r="E60" s="21"/>
      <c r="F60" s="21"/>
      <c r="G60" s="21"/>
      <c r="H60" s="21"/>
      <c r="I60" s="21"/>
      <c r="J60" s="21"/>
      <c r="K60" s="21"/>
      <c r="L60" s="21"/>
      <c r="M60" s="21"/>
      <c r="N60" s="153"/>
      <c r="O60" s="153"/>
      <c r="P60" s="153"/>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7"/>
      <c r="AS60" s="7"/>
    </row>
    <row r="61" spans="1:45" s="13" customFormat="1" ht="12.75" customHeight="1">
      <c r="A61" s="12"/>
      <c r="B61" s="14"/>
      <c r="C61" s="22"/>
      <c r="D61" s="23"/>
      <c r="E61" s="21"/>
      <c r="F61" s="21"/>
      <c r="G61" s="21"/>
      <c r="H61" s="21"/>
      <c r="I61" s="21"/>
      <c r="J61" s="21"/>
      <c r="K61" s="21"/>
      <c r="L61" s="21"/>
      <c r="M61" s="21"/>
      <c r="N61" s="48"/>
      <c r="O61" s="48"/>
      <c r="P61" s="48"/>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7"/>
      <c r="AS61" s="7"/>
    </row>
    <row r="62" spans="1:45" ht="19.5" customHeight="1">
      <c r="A62" s="133" t="s">
        <v>45</v>
      </c>
      <c r="B62" s="133"/>
      <c r="C62" s="133"/>
      <c r="D62" s="133"/>
      <c r="E62" s="133"/>
      <c r="F62" s="133"/>
      <c r="G62" s="51"/>
      <c r="H62" s="27"/>
      <c r="I62" s="27"/>
      <c r="J62" s="156"/>
      <c r="K62" s="156"/>
      <c r="L62" s="156"/>
      <c r="M62" s="156"/>
      <c r="N62" s="156"/>
      <c r="O62" s="156"/>
      <c r="P62" s="156"/>
      <c r="Q62" s="156"/>
      <c r="R62" s="156"/>
      <c r="S62" s="8"/>
      <c r="T62" s="8"/>
      <c r="U62" s="8"/>
    </row>
    <row r="63" spans="1:45" ht="18.75" hidden="1" customHeight="1">
      <c r="A63" s="151"/>
      <c r="B63" s="152"/>
      <c r="C63" s="152"/>
      <c r="D63" s="152"/>
      <c r="E63" s="52"/>
      <c r="F63" s="52"/>
      <c r="G63" s="53"/>
      <c r="H63" s="27"/>
      <c r="I63" s="27"/>
      <c r="J63" s="148"/>
      <c r="K63" s="157"/>
      <c r="L63" s="157"/>
      <c r="M63" s="157"/>
      <c r="N63" s="157"/>
      <c r="O63" s="157"/>
      <c r="P63" s="157"/>
      <c r="Q63" s="157"/>
      <c r="R63" s="157"/>
      <c r="S63" s="5"/>
      <c r="T63" s="5"/>
      <c r="U63" s="5"/>
      <c r="V63" s="5"/>
      <c r="W63" s="5"/>
      <c r="X63" s="5"/>
      <c r="Y63" s="5"/>
    </row>
    <row r="64" spans="1:45" ht="16.5" customHeight="1">
      <c r="A64" s="147" t="s">
        <v>55</v>
      </c>
      <c r="B64" s="148"/>
      <c r="C64" s="148"/>
      <c r="D64" s="148"/>
      <c r="E64" s="148"/>
      <c r="F64" s="52"/>
      <c r="G64" s="53"/>
      <c r="H64" s="27"/>
      <c r="I64" s="27"/>
      <c r="J64" s="149"/>
      <c r="K64" s="150"/>
      <c r="L64" s="150"/>
      <c r="M64" s="150"/>
      <c r="N64" s="150"/>
      <c r="O64" s="150"/>
      <c r="P64" s="150"/>
      <c r="Q64" s="150"/>
      <c r="R64" s="150"/>
      <c r="S64" s="5"/>
      <c r="T64" s="5"/>
      <c r="U64" s="5"/>
      <c r="V64" s="8"/>
      <c r="W64" s="8"/>
      <c r="X64" s="8"/>
      <c r="Y64" s="8"/>
      <c r="Z64" s="8"/>
      <c r="AA64" s="8"/>
    </row>
    <row r="65" spans="1:26" ht="17.25" customHeight="1">
      <c r="A65" s="1"/>
      <c r="B65" s="141" t="s">
        <v>26</v>
      </c>
      <c r="C65" s="141"/>
      <c r="D65" s="141"/>
      <c r="E65" s="52"/>
      <c r="F65" s="52"/>
      <c r="G65" s="51"/>
      <c r="H65" s="11"/>
      <c r="I65" s="27"/>
      <c r="J65" s="27"/>
      <c r="K65" s="27"/>
      <c r="L65" s="144"/>
      <c r="M65" s="144"/>
      <c r="N65" s="144"/>
      <c r="O65" s="144"/>
      <c r="P65" s="144"/>
      <c r="Q65" s="144"/>
      <c r="R65" s="144"/>
      <c r="S65" s="8"/>
      <c r="T65" s="8"/>
      <c r="U65" s="8"/>
      <c r="V65" s="5"/>
      <c r="W65" s="5"/>
      <c r="X65" s="5"/>
      <c r="Y65" s="5"/>
      <c r="Z65" s="5"/>
    </row>
    <row r="66" spans="1:26" ht="15.75" hidden="1" customHeight="1">
      <c r="A66" s="1"/>
      <c r="B66" s="9"/>
      <c r="C66" s="9"/>
      <c r="D66" s="9"/>
      <c r="E66" s="52"/>
      <c r="F66" s="52"/>
      <c r="G66" s="52"/>
      <c r="H66" s="3"/>
      <c r="I66" s="3"/>
      <c r="J66" s="3"/>
      <c r="K66" s="3"/>
      <c r="L66" s="10"/>
      <c r="M66" s="10"/>
      <c r="N66" s="10"/>
      <c r="O66" s="10"/>
      <c r="Q66" s="28"/>
      <c r="R66" s="28"/>
      <c r="S66" s="28"/>
      <c r="T66" s="28"/>
      <c r="U66" s="28"/>
      <c r="V66" s="28"/>
      <c r="W66" s="28"/>
      <c r="X66" s="28"/>
      <c r="Y66" s="28"/>
      <c r="Z66" s="28"/>
    </row>
    <row r="67" spans="1:26" ht="8.25" customHeight="1">
      <c r="I67" s="27"/>
      <c r="J67" s="27"/>
      <c r="K67" s="27"/>
      <c r="L67" s="27"/>
      <c r="M67" s="27"/>
      <c r="N67" s="27"/>
      <c r="O67" s="27"/>
      <c r="P67" s="6"/>
      <c r="Q67" s="8"/>
      <c r="R67" s="8"/>
      <c r="S67" s="8"/>
      <c r="T67" s="8"/>
      <c r="U67" s="8"/>
      <c r="V67" s="8"/>
      <c r="W67" s="8"/>
      <c r="X67" s="8"/>
      <c r="Y67" s="8"/>
    </row>
    <row r="68" spans="1:26">
      <c r="A68" s="138"/>
      <c r="B68" s="139"/>
      <c r="C68" s="139"/>
      <c r="D68" s="139"/>
      <c r="E68" s="139"/>
      <c r="F68" s="139"/>
      <c r="G68" s="140"/>
      <c r="H68" s="140"/>
      <c r="I68" s="27"/>
      <c r="J68" s="27"/>
      <c r="K68" s="27"/>
      <c r="L68" s="27"/>
      <c r="M68" s="27"/>
      <c r="N68" s="27"/>
      <c r="O68" s="27"/>
      <c r="V68" s="40"/>
      <c r="W68" s="40"/>
    </row>
    <row r="69" spans="1:26">
      <c r="A69" s="56" t="s">
        <v>52</v>
      </c>
      <c r="B69" s="132" t="s">
        <v>51</v>
      </c>
      <c r="C69" s="132"/>
      <c r="D69" s="132"/>
      <c r="E69" s="132"/>
      <c r="F69" s="132"/>
      <c r="G69" s="132"/>
      <c r="H69" s="132"/>
    </row>
    <row r="70" spans="1:26" ht="15.75">
      <c r="A70" s="2"/>
      <c r="E70" s="54"/>
      <c r="F70" s="54"/>
    </row>
    <row r="71" spans="1:26">
      <c r="A71" s="3"/>
    </row>
  </sheetData>
  <mergeCells count="120">
    <mergeCell ref="AS18:AS22"/>
    <mergeCell ref="AR18:AR22"/>
    <mergeCell ref="A18:A22"/>
    <mergeCell ref="B18:B22"/>
    <mergeCell ref="C18:C22"/>
    <mergeCell ref="A39:B43"/>
    <mergeCell ref="A44:B48"/>
    <mergeCell ref="AR29:AR33"/>
    <mergeCell ref="A49:B53"/>
    <mergeCell ref="AR39:AR43"/>
    <mergeCell ref="AR34:AR38"/>
    <mergeCell ref="AR44:AR48"/>
    <mergeCell ref="AR49:AR53"/>
    <mergeCell ref="B23:B28"/>
    <mergeCell ref="A23:A28"/>
    <mergeCell ref="C23:C28"/>
    <mergeCell ref="AS55:AS59"/>
    <mergeCell ref="AS39:AS43"/>
    <mergeCell ref="AS49:AS53"/>
    <mergeCell ref="AS34:AS38"/>
    <mergeCell ref="A54:B54"/>
    <mergeCell ref="C44:C48"/>
    <mergeCell ref="AS44:AS48"/>
    <mergeCell ref="AR55:AR59"/>
    <mergeCell ref="AR23:AR27"/>
    <mergeCell ref="C55:C59"/>
    <mergeCell ref="AP5:AP6"/>
    <mergeCell ref="AS8:AS12"/>
    <mergeCell ref="AS13:AS17"/>
    <mergeCell ref="AR8:AR12"/>
    <mergeCell ref="AO5:AO6"/>
    <mergeCell ref="AR13:AR17"/>
    <mergeCell ref="AL5:AL6"/>
    <mergeCell ref="AS3:AS6"/>
    <mergeCell ref="AQ5:AQ6"/>
    <mergeCell ref="AR3:AR6"/>
    <mergeCell ref="AL4:AN4"/>
    <mergeCell ref="AN5:AN6"/>
    <mergeCell ref="AM5:AM6"/>
    <mergeCell ref="A1:R1"/>
    <mergeCell ref="A3:A6"/>
    <mergeCell ref="B3:B6"/>
    <mergeCell ref="G5:G6"/>
    <mergeCell ref="A2:AH2"/>
    <mergeCell ref="B29:B33"/>
    <mergeCell ref="C29:C33"/>
    <mergeCell ref="T5:T6"/>
    <mergeCell ref="M5:M6"/>
    <mergeCell ref="C13:C17"/>
    <mergeCell ref="C8:C12"/>
    <mergeCell ref="X5:X6"/>
    <mergeCell ref="AE5:AE6"/>
    <mergeCell ref="AC5:AC6"/>
    <mergeCell ref="AA5:AA6"/>
    <mergeCell ref="AH5:AH6"/>
    <mergeCell ref="A13:A17"/>
    <mergeCell ref="E5:E6"/>
    <mergeCell ref="K5:K6"/>
    <mergeCell ref="I5:I6"/>
    <mergeCell ref="F5:F6"/>
    <mergeCell ref="L5:L6"/>
    <mergeCell ref="N4:P4"/>
    <mergeCell ref="W4:Y4"/>
    <mergeCell ref="AD5:AD6"/>
    <mergeCell ref="W5:W6"/>
    <mergeCell ref="Z5:Z6"/>
    <mergeCell ref="T4:V4"/>
    <mergeCell ref="J5:J6"/>
    <mergeCell ref="N5:N6"/>
    <mergeCell ref="AI5:AI6"/>
    <mergeCell ref="AJ5:AJ6"/>
    <mergeCell ref="H4:J4"/>
    <mergeCell ref="E3:G4"/>
    <mergeCell ref="P5:P6"/>
    <mergeCell ref="Q4:S4"/>
    <mergeCell ref="Q5:Q6"/>
    <mergeCell ref="U5:U6"/>
    <mergeCell ref="S5:S6"/>
    <mergeCell ref="AF4:AH4"/>
    <mergeCell ref="V5:V6"/>
    <mergeCell ref="C3:C6"/>
    <mergeCell ref="H5:H6"/>
    <mergeCell ref="K4:M4"/>
    <mergeCell ref="D3:D6"/>
    <mergeCell ref="AC4:AE4"/>
    <mergeCell ref="H3:AQ3"/>
    <mergeCell ref="AB5:AB6"/>
    <mergeCell ref="AF5:AF6"/>
    <mergeCell ref="AO4:AQ4"/>
    <mergeCell ref="R5:R6"/>
    <mergeCell ref="O5:O6"/>
    <mergeCell ref="AI4:AK4"/>
    <mergeCell ref="Y5:Y6"/>
    <mergeCell ref="AG5:AG6"/>
    <mergeCell ref="AK5:AK6"/>
    <mergeCell ref="Z4:AB4"/>
    <mergeCell ref="B69:H69"/>
    <mergeCell ref="A62:F62"/>
    <mergeCell ref="C39:C43"/>
    <mergeCell ref="A8:A12"/>
    <mergeCell ref="B8:B12"/>
    <mergeCell ref="A68:H68"/>
    <mergeCell ref="B65:D65"/>
    <mergeCell ref="A29:A33"/>
    <mergeCell ref="L65:R65"/>
    <mergeCell ref="A34:A38"/>
    <mergeCell ref="C34:C38"/>
    <mergeCell ref="A64:E64"/>
    <mergeCell ref="J64:R64"/>
    <mergeCell ref="A63:D63"/>
    <mergeCell ref="N60:P60"/>
    <mergeCell ref="B13:B17"/>
    <mergeCell ref="J62:R62"/>
    <mergeCell ref="J63:R63"/>
    <mergeCell ref="C49:C53"/>
    <mergeCell ref="D54:AS54"/>
    <mergeCell ref="B34:B38"/>
    <mergeCell ref="A55:B59"/>
    <mergeCell ref="AS29:AS33"/>
    <mergeCell ref="AS23:AS27"/>
  </mergeCells>
  <printOptions horizontalCentered="1"/>
  <pageMargins left="0" right="0" top="0" bottom="0" header="0" footer="0"/>
  <pageSetup paperSize="9" fitToWidth="0" orientation="portrait" r:id="rId1"/>
  <colBreaks count="1" manualBreakCount="1">
    <brk id="25" max="102" man="1"/>
  </colBreaks>
</worksheet>
</file>

<file path=xl/worksheets/sheet2.xml><?xml version="1.0" encoding="utf-8"?>
<worksheet xmlns="http://schemas.openxmlformats.org/spreadsheetml/2006/main" xmlns:r="http://schemas.openxmlformats.org/officeDocument/2006/relationships">
  <dimension ref="A1:AS76"/>
  <sheetViews>
    <sheetView topLeftCell="A18" workbookViewId="0">
      <selection activeCell="S38" sqref="S38"/>
    </sheetView>
  </sheetViews>
  <sheetFormatPr defaultRowHeight="15"/>
  <cols>
    <col min="1" max="1" width="3.28515625" style="60" customWidth="1"/>
    <col min="2" max="2" width="18.140625" style="60" customWidth="1"/>
    <col min="3" max="3" width="11.28515625" style="60" customWidth="1"/>
    <col min="4" max="4" width="12.42578125" style="60" customWidth="1"/>
    <col min="5" max="5" width="9.5703125" style="60" customWidth="1"/>
    <col min="6" max="6" width="9.140625" style="60" customWidth="1"/>
    <col min="7" max="7" width="7.7109375" style="60" customWidth="1"/>
    <col min="8" max="8" width="9" style="60" bestFit="1" customWidth="1"/>
    <col min="9" max="9" width="8.85546875" style="60" customWidth="1"/>
    <col min="10" max="24" width="7.7109375" style="60" customWidth="1"/>
    <col min="25" max="25" width="7.5703125" style="60" customWidth="1"/>
    <col min="26" max="26" width="7.7109375" style="60" customWidth="1"/>
    <col min="27" max="27" width="7.85546875" style="60" customWidth="1"/>
    <col min="28" max="28" width="6.42578125" style="60" customWidth="1"/>
    <col min="29" max="29" width="8.7109375" style="60" customWidth="1"/>
    <col min="30" max="30" width="6.140625" style="60" customWidth="1"/>
    <col min="31" max="31" width="5.42578125" style="60" customWidth="1"/>
    <col min="32" max="32" width="6.7109375" style="60" customWidth="1"/>
    <col min="33" max="33" width="6.5703125" style="60" customWidth="1"/>
    <col min="34" max="34" width="7.5703125" style="60" customWidth="1"/>
    <col min="35" max="35" width="8" style="60" customWidth="1"/>
    <col min="36" max="36" width="7.7109375" style="60" customWidth="1"/>
    <col min="37" max="37" width="5.42578125" style="60" customWidth="1"/>
    <col min="38" max="38" width="7.7109375" style="60" customWidth="1"/>
    <col min="39" max="39" width="6.28515625" style="60" customWidth="1"/>
    <col min="40" max="40" width="5.28515625" style="60" customWidth="1"/>
    <col min="41" max="41" width="8.5703125" style="60" customWidth="1"/>
    <col min="42" max="42" width="6.5703125" style="60" customWidth="1"/>
    <col min="43" max="43" width="6.85546875" style="60" customWidth="1"/>
    <col min="44" max="44" width="25.7109375" style="60" customWidth="1"/>
    <col min="45" max="45" width="25.42578125" style="60" customWidth="1"/>
  </cols>
  <sheetData>
    <row r="1" spans="1:45" ht="15.75">
      <c r="A1" s="59" t="s">
        <v>56</v>
      </c>
      <c r="S1" s="61"/>
      <c r="T1" s="61"/>
      <c r="U1" s="61"/>
      <c r="V1" s="61"/>
      <c r="W1" s="61"/>
      <c r="AK1" s="62"/>
      <c r="AL1" s="62"/>
      <c r="AM1" s="62"/>
      <c r="AN1" s="62"/>
      <c r="AO1" s="62"/>
      <c r="AP1" s="62"/>
      <c r="AQ1" s="62"/>
      <c r="AR1" s="246" t="s">
        <v>57</v>
      </c>
      <c r="AS1" s="247"/>
    </row>
    <row r="2" spans="1:45" ht="19.5" thickBot="1">
      <c r="A2" s="248" t="s">
        <v>75</v>
      </c>
      <c r="B2" s="248"/>
      <c r="C2" s="248"/>
      <c r="D2" s="248"/>
      <c r="E2" s="248"/>
      <c r="F2" s="248"/>
      <c r="G2" s="248"/>
      <c r="H2" s="248"/>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63"/>
    </row>
    <row r="3" spans="1:45" ht="15.75" thickBot="1">
      <c r="A3" s="249" t="s">
        <v>0</v>
      </c>
      <c r="B3" s="252" t="s">
        <v>33</v>
      </c>
      <c r="C3" s="249" t="s">
        <v>42</v>
      </c>
      <c r="D3" s="249" t="s">
        <v>9</v>
      </c>
      <c r="E3" s="257" t="s">
        <v>34</v>
      </c>
      <c r="F3" s="258"/>
      <c r="G3" s="259"/>
      <c r="H3" s="263" t="s">
        <v>1</v>
      </c>
      <c r="I3" s="264"/>
      <c r="J3" s="264"/>
      <c r="K3" s="264"/>
      <c r="L3" s="264"/>
      <c r="M3" s="264"/>
      <c r="N3" s="264"/>
      <c r="O3" s="264"/>
      <c r="P3" s="264"/>
      <c r="Q3" s="265"/>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6"/>
      <c r="AR3" s="249" t="s">
        <v>2</v>
      </c>
      <c r="AS3" s="269" t="s">
        <v>3</v>
      </c>
    </row>
    <row r="4" spans="1:45" ht="15.75" thickBot="1">
      <c r="A4" s="250"/>
      <c r="B4" s="253"/>
      <c r="C4" s="250"/>
      <c r="D4" s="255"/>
      <c r="E4" s="260"/>
      <c r="F4" s="261"/>
      <c r="G4" s="262"/>
      <c r="H4" s="263" t="s">
        <v>4</v>
      </c>
      <c r="I4" s="264"/>
      <c r="J4" s="270"/>
      <c r="K4" s="263" t="s">
        <v>10</v>
      </c>
      <c r="L4" s="264"/>
      <c r="M4" s="270"/>
      <c r="N4" s="263" t="s">
        <v>11</v>
      </c>
      <c r="O4" s="264"/>
      <c r="P4" s="270"/>
      <c r="Q4" s="263" t="s">
        <v>12</v>
      </c>
      <c r="R4" s="264"/>
      <c r="S4" s="270"/>
      <c r="T4" s="263" t="s">
        <v>13</v>
      </c>
      <c r="U4" s="264"/>
      <c r="V4" s="270"/>
      <c r="W4" s="263" t="s">
        <v>14</v>
      </c>
      <c r="X4" s="264"/>
      <c r="Y4" s="270"/>
      <c r="Z4" s="263" t="s">
        <v>15</v>
      </c>
      <c r="AA4" s="264"/>
      <c r="AB4" s="270"/>
      <c r="AC4" s="263" t="s">
        <v>16</v>
      </c>
      <c r="AD4" s="264"/>
      <c r="AE4" s="270"/>
      <c r="AF4" s="263" t="s">
        <v>17</v>
      </c>
      <c r="AG4" s="264"/>
      <c r="AH4" s="270"/>
      <c r="AI4" s="263" t="s">
        <v>18</v>
      </c>
      <c r="AJ4" s="264"/>
      <c r="AK4" s="270"/>
      <c r="AL4" s="263" t="s">
        <v>19</v>
      </c>
      <c r="AM4" s="264"/>
      <c r="AN4" s="270"/>
      <c r="AO4" s="263" t="s">
        <v>5</v>
      </c>
      <c r="AP4" s="264"/>
      <c r="AQ4" s="270"/>
      <c r="AR4" s="250"/>
      <c r="AS4" s="267"/>
    </row>
    <row r="5" spans="1:45">
      <c r="A5" s="250"/>
      <c r="B5" s="253"/>
      <c r="C5" s="250"/>
      <c r="D5" s="255"/>
      <c r="E5" s="250" t="s">
        <v>6</v>
      </c>
      <c r="F5" s="250" t="s">
        <v>7</v>
      </c>
      <c r="G5" s="267" t="s">
        <v>8</v>
      </c>
      <c r="H5" s="249" t="s">
        <v>6</v>
      </c>
      <c r="I5" s="249" t="s">
        <v>7</v>
      </c>
      <c r="J5" s="269" t="s">
        <v>8</v>
      </c>
      <c r="K5" s="249" t="s">
        <v>6</v>
      </c>
      <c r="L5" s="249" t="s">
        <v>7</v>
      </c>
      <c r="M5" s="269" t="s">
        <v>8</v>
      </c>
      <c r="N5" s="249" t="s">
        <v>6</v>
      </c>
      <c r="O5" s="249" t="s">
        <v>7</v>
      </c>
      <c r="P5" s="269" t="s">
        <v>8</v>
      </c>
      <c r="Q5" s="249" t="s">
        <v>6</v>
      </c>
      <c r="R5" s="249" t="s">
        <v>7</v>
      </c>
      <c r="S5" s="269" t="s">
        <v>8</v>
      </c>
      <c r="T5" s="249" t="s">
        <v>6</v>
      </c>
      <c r="U5" s="249" t="s">
        <v>7</v>
      </c>
      <c r="V5" s="269" t="s">
        <v>8</v>
      </c>
      <c r="W5" s="249" t="s">
        <v>6</v>
      </c>
      <c r="X5" s="249" t="s">
        <v>7</v>
      </c>
      <c r="Y5" s="269" t="s">
        <v>8</v>
      </c>
      <c r="Z5" s="249" t="s">
        <v>6</v>
      </c>
      <c r="AA5" s="249" t="s">
        <v>7</v>
      </c>
      <c r="AB5" s="269" t="s">
        <v>8</v>
      </c>
      <c r="AC5" s="249" t="s">
        <v>6</v>
      </c>
      <c r="AD5" s="249" t="s">
        <v>7</v>
      </c>
      <c r="AE5" s="269" t="s">
        <v>8</v>
      </c>
      <c r="AF5" s="249" t="s">
        <v>6</v>
      </c>
      <c r="AG5" s="249" t="s">
        <v>7</v>
      </c>
      <c r="AH5" s="269" t="s">
        <v>8</v>
      </c>
      <c r="AI5" s="249" t="s">
        <v>6</v>
      </c>
      <c r="AJ5" s="249" t="s">
        <v>7</v>
      </c>
      <c r="AK5" s="269" t="s">
        <v>8</v>
      </c>
      <c r="AL5" s="249" t="s">
        <v>6</v>
      </c>
      <c r="AM5" s="249" t="s">
        <v>7</v>
      </c>
      <c r="AN5" s="269" t="s">
        <v>8</v>
      </c>
      <c r="AO5" s="249" t="s">
        <v>6</v>
      </c>
      <c r="AP5" s="249" t="s">
        <v>7</v>
      </c>
      <c r="AQ5" s="269" t="s">
        <v>8</v>
      </c>
      <c r="AR5" s="250"/>
      <c r="AS5" s="267"/>
    </row>
    <row r="6" spans="1:45" ht="15.75" thickBot="1">
      <c r="A6" s="251"/>
      <c r="B6" s="254"/>
      <c r="C6" s="251"/>
      <c r="D6" s="256"/>
      <c r="E6" s="251"/>
      <c r="F6" s="251"/>
      <c r="G6" s="268"/>
      <c r="H6" s="251"/>
      <c r="I6" s="251"/>
      <c r="J6" s="268"/>
      <c r="K6" s="251"/>
      <c r="L6" s="251"/>
      <c r="M6" s="268"/>
      <c r="N6" s="251"/>
      <c r="O6" s="251"/>
      <c r="P6" s="268"/>
      <c r="Q6" s="251"/>
      <c r="R6" s="251"/>
      <c r="S6" s="268"/>
      <c r="T6" s="251"/>
      <c r="U6" s="251"/>
      <c r="V6" s="268"/>
      <c r="W6" s="251"/>
      <c r="X6" s="251"/>
      <c r="Y6" s="268"/>
      <c r="Z6" s="251"/>
      <c r="AA6" s="251"/>
      <c r="AB6" s="268"/>
      <c r="AC6" s="251"/>
      <c r="AD6" s="251"/>
      <c r="AE6" s="268"/>
      <c r="AF6" s="251"/>
      <c r="AG6" s="251"/>
      <c r="AH6" s="268"/>
      <c r="AI6" s="251"/>
      <c r="AJ6" s="251"/>
      <c r="AK6" s="268"/>
      <c r="AL6" s="251"/>
      <c r="AM6" s="251"/>
      <c r="AN6" s="268"/>
      <c r="AO6" s="251"/>
      <c r="AP6" s="251"/>
      <c r="AQ6" s="268"/>
      <c r="AR6" s="251"/>
      <c r="AS6" s="268"/>
    </row>
    <row r="7" spans="1:45" ht="25.5">
      <c r="A7" s="64">
        <v>1</v>
      </c>
      <c r="B7" s="65">
        <v>2</v>
      </c>
      <c r="C7" s="65">
        <v>3</v>
      </c>
      <c r="D7" s="65">
        <v>4</v>
      </c>
      <c r="E7" s="65">
        <v>5</v>
      </c>
      <c r="F7" s="65">
        <v>6</v>
      </c>
      <c r="G7" s="65" t="s">
        <v>29</v>
      </c>
      <c r="H7" s="65">
        <v>8</v>
      </c>
      <c r="I7" s="65">
        <v>9</v>
      </c>
      <c r="J7" s="65">
        <v>10</v>
      </c>
      <c r="K7" s="65">
        <v>11</v>
      </c>
      <c r="L7" s="65">
        <v>12</v>
      </c>
      <c r="M7" s="65">
        <v>13</v>
      </c>
      <c r="N7" s="65">
        <v>14</v>
      </c>
      <c r="O7" s="65">
        <v>15</v>
      </c>
      <c r="P7" s="65">
        <v>16</v>
      </c>
      <c r="Q7" s="65">
        <v>17</v>
      </c>
      <c r="R7" s="65">
        <v>18</v>
      </c>
      <c r="S7" s="65">
        <v>19</v>
      </c>
      <c r="T7" s="65">
        <v>20</v>
      </c>
      <c r="U7" s="65">
        <v>21</v>
      </c>
      <c r="V7" s="65">
        <v>22</v>
      </c>
      <c r="W7" s="65">
        <v>23</v>
      </c>
      <c r="X7" s="65">
        <v>24</v>
      </c>
      <c r="Y7" s="65">
        <v>25</v>
      </c>
      <c r="Z7" s="65">
        <v>26</v>
      </c>
      <c r="AA7" s="65">
        <v>27</v>
      </c>
      <c r="AB7" s="65">
        <v>28</v>
      </c>
      <c r="AC7" s="65">
        <v>29</v>
      </c>
      <c r="AD7" s="65">
        <v>30</v>
      </c>
      <c r="AE7" s="65">
        <v>31</v>
      </c>
      <c r="AF7" s="65">
        <v>32</v>
      </c>
      <c r="AG7" s="65">
        <v>33</v>
      </c>
      <c r="AH7" s="65">
        <v>34</v>
      </c>
      <c r="AI7" s="65">
        <v>35</v>
      </c>
      <c r="AJ7" s="65">
        <v>36</v>
      </c>
      <c r="AK7" s="65">
        <v>37</v>
      </c>
      <c r="AL7" s="65">
        <v>38</v>
      </c>
      <c r="AM7" s="65">
        <v>39</v>
      </c>
      <c r="AN7" s="65">
        <v>40</v>
      </c>
      <c r="AO7" s="65">
        <v>41</v>
      </c>
      <c r="AP7" s="65">
        <v>42</v>
      </c>
      <c r="AQ7" s="65">
        <v>43</v>
      </c>
      <c r="AR7" s="65">
        <v>44</v>
      </c>
      <c r="AS7" s="66">
        <v>45</v>
      </c>
    </row>
    <row r="8" spans="1:45">
      <c r="A8" s="204" t="s">
        <v>58</v>
      </c>
      <c r="B8" s="217" t="s">
        <v>30</v>
      </c>
      <c r="C8" s="273" t="s">
        <v>46</v>
      </c>
      <c r="D8" s="58" t="s">
        <v>22</v>
      </c>
      <c r="E8" s="36">
        <f>SUM(H8,K8,N8,Q8,T8,W8,Z8,AC8,AF8,AI8,AL8,AO8)</f>
        <v>0</v>
      </c>
      <c r="F8" s="36">
        <f>SUM(F9:F12)</f>
        <v>0</v>
      </c>
      <c r="G8" s="36">
        <v>0</v>
      </c>
      <c r="H8" s="36">
        <f t="shared" ref="H8:AQ8" si="0">SUM(H9:H12)</f>
        <v>0</v>
      </c>
      <c r="I8" s="36">
        <f t="shared" si="0"/>
        <v>0</v>
      </c>
      <c r="J8" s="36">
        <f t="shared" si="0"/>
        <v>0</v>
      </c>
      <c r="K8" s="36">
        <f t="shared" si="0"/>
        <v>0</v>
      </c>
      <c r="L8" s="36">
        <f t="shared" si="0"/>
        <v>0</v>
      </c>
      <c r="M8" s="36">
        <f t="shared" si="0"/>
        <v>0</v>
      </c>
      <c r="N8" s="36">
        <f t="shared" si="0"/>
        <v>0</v>
      </c>
      <c r="O8" s="36">
        <v>0</v>
      </c>
      <c r="P8" s="36">
        <v>0</v>
      </c>
      <c r="Q8" s="36">
        <f t="shared" si="0"/>
        <v>0</v>
      </c>
      <c r="R8" s="36">
        <f t="shared" si="0"/>
        <v>0</v>
      </c>
      <c r="S8" s="36">
        <f t="shared" si="0"/>
        <v>0</v>
      </c>
      <c r="T8" s="36">
        <f t="shared" si="0"/>
        <v>0</v>
      </c>
      <c r="U8" s="36">
        <f t="shared" si="0"/>
        <v>0</v>
      </c>
      <c r="V8" s="36">
        <f t="shared" si="0"/>
        <v>0</v>
      </c>
      <c r="W8" s="36">
        <f t="shared" si="0"/>
        <v>0</v>
      </c>
      <c r="X8" s="36">
        <f t="shared" si="0"/>
        <v>0</v>
      </c>
      <c r="Y8" s="36">
        <f t="shared" si="0"/>
        <v>0</v>
      </c>
      <c r="Z8" s="36">
        <v>0</v>
      </c>
      <c r="AA8" s="36">
        <v>0</v>
      </c>
      <c r="AB8" s="36">
        <v>0</v>
      </c>
      <c r="AC8" s="36">
        <v>0</v>
      </c>
      <c r="AD8" s="36"/>
      <c r="AE8" s="36">
        <v>0</v>
      </c>
      <c r="AF8" s="36">
        <v>0</v>
      </c>
      <c r="AG8" s="36">
        <v>0</v>
      </c>
      <c r="AH8" s="36">
        <v>0</v>
      </c>
      <c r="AI8" s="36">
        <f t="shared" si="0"/>
        <v>0</v>
      </c>
      <c r="AJ8" s="36">
        <f t="shared" si="0"/>
        <v>0</v>
      </c>
      <c r="AK8" s="36">
        <f t="shared" si="0"/>
        <v>0</v>
      </c>
      <c r="AL8" s="36">
        <f t="shared" si="0"/>
        <v>0</v>
      </c>
      <c r="AM8" s="36">
        <f t="shared" si="0"/>
        <v>0</v>
      </c>
      <c r="AN8" s="36">
        <f t="shared" si="0"/>
        <v>0</v>
      </c>
      <c r="AO8" s="36">
        <v>0</v>
      </c>
      <c r="AP8" s="36">
        <f t="shared" si="0"/>
        <v>0</v>
      </c>
      <c r="AQ8" s="36">
        <f t="shared" si="0"/>
        <v>0</v>
      </c>
      <c r="AR8" s="217"/>
      <c r="AS8" s="217"/>
    </row>
    <row r="9" spans="1:45" ht="22.5">
      <c r="A9" s="205"/>
      <c r="B9" s="217"/>
      <c r="C9" s="273"/>
      <c r="D9" s="58" t="s">
        <v>38</v>
      </c>
      <c r="E9" s="36">
        <f>SUM(H9,K9,N9,Q9,T9,W9,Z9,AC9,AF9,AI9,AL9,AO9)</f>
        <v>0</v>
      </c>
      <c r="F9" s="36">
        <f>I9+L9+O9+R9+U9+X9+AA9+AD9+AG9+AJ9+AM9+AP9</f>
        <v>0</v>
      </c>
      <c r="G9" s="36">
        <v>0</v>
      </c>
      <c r="H9" s="36">
        <v>0</v>
      </c>
      <c r="I9" s="36">
        <v>0</v>
      </c>
      <c r="J9" s="36">
        <v>0</v>
      </c>
      <c r="K9" s="36">
        <v>0</v>
      </c>
      <c r="L9" s="36">
        <v>0</v>
      </c>
      <c r="M9" s="36">
        <v>0</v>
      </c>
      <c r="N9" s="36">
        <v>0</v>
      </c>
      <c r="O9" s="36">
        <v>0</v>
      </c>
      <c r="P9" s="36">
        <v>0</v>
      </c>
      <c r="Q9" s="36">
        <v>0</v>
      </c>
      <c r="R9" s="36">
        <v>0</v>
      </c>
      <c r="S9" s="36">
        <v>0</v>
      </c>
      <c r="T9" s="36">
        <v>0</v>
      </c>
      <c r="U9" s="36">
        <v>0</v>
      </c>
      <c r="V9" s="36">
        <v>0</v>
      </c>
      <c r="W9" s="36">
        <v>0</v>
      </c>
      <c r="X9" s="36">
        <v>0</v>
      </c>
      <c r="Y9" s="36">
        <v>0</v>
      </c>
      <c r="Z9" s="36">
        <v>0</v>
      </c>
      <c r="AA9" s="36">
        <v>0</v>
      </c>
      <c r="AB9" s="36">
        <v>0</v>
      </c>
      <c r="AC9" s="36">
        <v>0</v>
      </c>
      <c r="AD9" s="36">
        <v>0</v>
      </c>
      <c r="AE9" s="36">
        <v>0</v>
      </c>
      <c r="AF9" s="36">
        <v>0</v>
      </c>
      <c r="AG9" s="36">
        <v>0</v>
      </c>
      <c r="AH9" s="36">
        <v>0</v>
      </c>
      <c r="AI9" s="36">
        <v>0</v>
      </c>
      <c r="AJ9" s="36">
        <v>0</v>
      </c>
      <c r="AK9" s="36">
        <v>0</v>
      </c>
      <c r="AL9" s="36">
        <v>0</v>
      </c>
      <c r="AM9" s="36">
        <v>0</v>
      </c>
      <c r="AN9" s="36">
        <v>0</v>
      </c>
      <c r="AO9" s="36">
        <v>0</v>
      </c>
      <c r="AP9" s="36">
        <v>0</v>
      </c>
      <c r="AQ9" s="36">
        <v>0</v>
      </c>
      <c r="AR9" s="217"/>
      <c r="AS9" s="217"/>
    </row>
    <row r="10" spans="1:45" ht="22.5">
      <c r="A10" s="205"/>
      <c r="B10" s="217"/>
      <c r="C10" s="273"/>
      <c r="D10" s="58" t="s">
        <v>23</v>
      </c>
      <c r="E10" s="36">
        <f>SUM(H10,K10,N10,Q10,T10,W10,Z10,AC10,AF10,AI10,AL10,AO10)</f>
        <v>0</v>
      </c>
      <c r="F10" s="36">
        <f>I10+L10+O10+R10+U10+X10+AA10+AD10+AG10+AJ10+AM10+AP10</f>
        <v>0</v>
      </c>
      <c r="G10" s="36">
        <v>0</v>
      </c>
      <c r="H10" s="36">
        <v>0</v>
      </c>
      <c r="I10" s="36">
        <v>0</v>
      </c>
      <c r="J10" s="36">
        <v>0</v>
      </c>
      <c r="K10" s="36">
        <v>0</v>
      </c>
      <c r="L10" s="36">
        <v>0</v>
      </c>
      <c r="M10" s="36">
        <v>0</v>
      </c>
      <c r="N10" s="36">
        <v>0</v>
      </c>
      <c r="O10" s="36">
        <v>0</v>
      </c>
      <c r="P10" s="36">
        <v>0</v>
      </c>
      <c r="Q10" s="36">
        <v>0</v>
      </c>
      <c r="R10" s="36">
        <v>0</v>
      </c>
      <c r="S10" s="36">
        <v>0</v>
      </c>
      <c r="T10" s="36">
        <v>0</v>
      </c>
      <c r="U10" s="36">
        <v>0</v>
      </c>
      <c r="V10" s="36">
        <v>0</v>
      </c>
      <c r="W10" s="36">
        <v>0</v>
      </c>
      <c r="X10" s="36">
        <v>0</v>
      </c>
      <c r="Y10" s="36">
        <v>0</v>
      </c>
      <c r="Z10" s="36">
        <v>0</v>
      </c>
      <c r="AA10" s="36">
        <v>0</v>
      </c>
      <c r="AB10" s="36">
        <v>0</v>
      </c>
      <c r="AC10" s="36">
        <v>0</v>
      </c>
      <c r="AD10" s="36">
        <v>0</v>
      </c>
      <c r="AE10" s="36">
        <v>0</v>
      </c>
      <c r="AF10" s="36">
        <v>0</v>
      </c>
      <c r="AG10" s="36">
        <v>0</v>
      </c>
      <c r="AH10" s="36">
        <v>0</v>
      </c>
      <c r="AI10" s="36">
        <v>0</v>
      </c>
      <c r="AJ10" s="36">
        <v>0</v>
      </c>
      <c r="AK10" s="36">
        <v>0</v>
      </c>
      <c r="AL10" s="36">
        <v>0</v>
      </c>
      <c r="AM10" s="36">
        <v>0</v>
      </c>
      <c r="AN10" s="36">
        <v>0</v>
      </c>
      <c r="AO10" s="36">
        <v>0</v>
      </c>
      <c r="AP10" s="36">
        <v>0</v>
      </c>
      <c r="AQ10" s="36">
        <v>0</v>
      </c>
      <c r="AR10" s="217"/>
      <c r="AS10" s="217"/>
    </row>
    <row r="11" spans="1:45">
      <c r="A11" s="205"/>
      <c r="B11" s="217"/>
      <c r="C11" s="273"/>
      <c r="D11" s="58" t="s">
        <v>43</v>
      </c>
      <c r="E11" s="36">
        <f>SUM(H11,K11,N11,Q11,T11,W11,Z11,AC11,AF11,AI11,AL11,AO11)</f>
        <v>0</v>
      </c>
      <c r="F11" s="36">
        <f>I11+L11+O11+R11+U11+X11+AA11+AD11+AG11+AJ11+AM11+AP11</f>
        <v>0</v>
      </c>
      <c r="G11" s="36">
        <v>0</v>
      </c>
      <c r="H11" s="36">
        <v>0</v>
      </c>
      <c r="I11" s="36">
        <v>0</v>
      </c>
      <c r="J11" s="36">
        <v>0</v>
      </c>
      <c r="K11" s="36">
        <v>0</v>
      </c>
      <c r="L11" s="36">
        <v>0</v>
      </c>
      <c r="M11" s="36">
        <v>0</v>
      </c>
      <c r="N11" s="36">
        <v>0</v>
      </c>
      <c r="O11" s="36">
        <v>0</v>
      </c>
      <c r="P11" s="36">
        <v>0</v>
      </c>
      <c r="Q11" s="36">
        <v>0</v>
      </c>
      <c r="R11" s="36">
        <v>0</v>
      </c>
      <c r="S11" s="36">
        <v>0</v>
      </c>
      <c r="T11" s="36">
        <v>0</v>
      </c>
      <c r="U11" s="36">
        <v>0</v>
      </c>
      <c r="V11" s="36">
        <v>0</v>
      </c>
      <c r="W11" s="36">
        <v>0</v>
      </c>
      <c r="X11" s="36">
        <v>0</v>
      </c>
      <c r="Y11" s="36">
        <v>0</v>
      </c>
      <c r="Z11" s="36">
        <v>0</v>
      </c>
      <c r="AA11" s="36">
        <v>0</v>
      </c>
      <c r="AB11" s="36">
        <v>0</v>
      </c>
      <c r="AC11" s="36">
        <v>0</v>
      </c>
      <c r="AD11" s="36">
        <v>0</v>
      </c>
      <c r="AE11" s="36">
        <v>0</v>
      </c>
      <c r="AF11" s="36">
        <v>0</v>
      </c>
      <c r="AG11" s="36">
        <v>0</v>
      </c>
      <c r="AH11" s="36">
        <v>0</v>
      </c>
      <c r="AI11" s="36">
        <v>0</v>
      </c>
      <c r="AJ11" s="36">
        <v>0</v>
      </c>
      <c r="AK11" s="36">
        <v>0</v>
      </c>
      <c r="AL11" s="36">
        <v>0</v>
      </c>
      <c r="AM11" s="36">
        <v>0</v>
      </c>
      <c r="AN11" s="36">
        <v>0</v>
      </c>
      <c r="AO11" s="36">
        <v>0</v>
      </c>
      <c r="AP11" s="36">
        <v>0</v>
      </c>
      <c r="AQ11" s="36">
        <v>0</v>
      </c>
      <c r="AR11" s="217"/>
      <c r="AS11" s="217"/>
    </row>
    <row r="12" spans="1:45" ht="22.5">
      <c r="A12" s="205"/>
      <c r="B12" s="217"/>
      <c r="C12" s="273"/>
      <c r="D12" s="58" t="s">
        <v>39</v>
      </c>
      <c r="E12" s="36">
        <f t="shared" ref="E12:F24" si="1">H12+K12+N12+Q12+T12+W12+Z12+AC12+AF12+AI12+AL12+AO12</f>
        <v>0</v>
      </c>
      <c r="F12" s="36">
        <f>I12+L12+O12+R12+U12+X12+AA12+AD12+AG12+AJ12+AM12+AP12</f>
        <v>0</v>
      </c>
      <c r="G12" s="36">
        <v>0</v>
      </c>
      <c r="H12" s="36">
        <v>0</v>
      </c>
      <c r="I12" s="36">
        <v>0</v>
      </c>
      <c r="J12" s="36">
        <v>0</v>
      </c>
      <c r="K12" s="36">
        <v>0</v>
      </c>
      <c r="L12" s="36">
        <v>0</v>
      </c>
      <c r="M12" s="36">
        <v>0</v>
      </c>
      <c r="N12" s="36">
        <v>0</v>
      </c>
      <c r="O12" s="36">
        <v>0</v>
      </c>
      <c r="P12" s="36">
        <v>0</v>
      </c>
      <c r="Q12" s="36">
        <v>0</v>
      </c>
      <c r="R12" s="36">
        <v>0</v>
      </c>
      <c r="S12" s="36">
        <v>0</v>
      </c>
      <c r="T12" s="36">
        <v>0</v>
      </c>
      <c r="U12" s="36">
        <v>0</v>
      </c>
      <c r="V12" s="36">
        <v>0</v>
      </c>
      <c r="W12" s="36">
        <v>0</v>
      </c>
      <c r="X12" s="36">
        <v>0</v>
      </c>
      <c r="Y12" s="36">
        <v>0</v>
      </c>
      <c r="Z12" s="36">
        <v>0</v>
      </c>
      <c r="AA12" s="36">
        <v>0</v>
      </c>
      <c r="AB12" s="36">
        <v>0</v>
      </c>
      <c r="AC12" s="36">
        <v>0</v>
      </c>
      <c r="AD12" s="36">
        <v>0</v>
      </c>
      <c r="AE12" s="36">
        <v>0</v>
      </c>
      <c r="AF12" s="36">
        <v>0</v>
      </c>
      <c r="AG12" s="36">
        <v>0</v>
      </c>
      <c r="AH12" s="36">
        <v>0</v>
      </c>
      <c r="AI12" s="36">
        <v>0</v>
      </c>
      <c r="AJ12" s="36">
        <v>0</v>
      </c>
      <c r="AK12" s="36">
        <v>0</v>
      </c>
      <c r="AL12" s="36">
        <v>0</v>
      </c>
      <c r="AM12" s="36">
        <v>0</v>
      </c>
      <c r="AN12" s="36">
        <v>0</v>
      </c>
      <c r="AO12" s="36">
        <v>0</v>
      </c>
      <c r="AP12" s="36">
        <v>0</v>
      </c>
      <c r="AQ12" s="36">
        <v>0</v>
      </c>
      <c r="AR12" s="217"/>
      <c r="AS12" s="217"/>
    </row>
    <row r="13" spans="1:45">
      <c r="A13" s="271" t="s">
        <v>21</v>
      </c>
      <c r="B13" s="202" t="s">
        <v>31</v>
      </c>
      <c r="C13" s="204" t="s">
        <v>46</v>
      </c>
      <c r="D13" s="68" t="s">
        <v>22</v>
      </c>
      <c r="E13" s="36">
        <f t="shared" si="1"/>
        <v>0</v>
      </c>
      <c r="F13" s="36">
        <f>SUM(F14:F17)</f>
        <v>0</v>
      </c>
      <c r="G13" s="36">
        <f t="shared" ref="G13:AQ13" si="2">SUM(G14:G17)</f>
        <v>0</v>
      </c>
      <c r="H13" s="36">
        <f t="shared" si="2"/>
        <v>0</v>
      </c>
      <c r="I13" s="36">
        <f t="shared" si="2"/>
        <v>0</v>
      </c>
      <c r="J13" s="36">
        <v>0</v>
      </c>
      <c r="K13" s="36">
        <f t="shared" si="2"/>
        <v>0</v>
      </c>
      <c r="L13" s="36">
        <f t="shared" si="2"/>
        <v>0</v>
      </c>
      <c r="M13" s="36">
        <f t="shared" si="2"/>
        <v>0</v>
      </c>
      <c r="N13" s="36">
        <f t="shared" si="2"/>
        <v>0</v>
      </c>
      <c r="O13" s="36">
        <f t="shared" si="2"/>
        <v>0</v>
      </c>
      <c r="P13" s="36">
        <f t="shared" si="2"/>
        <v>0</v>
      </c>
      <c r="Q13" s="36">
        <f t="shared" si="2"/>
        <v>0</v>
      </c>
      <c r="R13" s="36">
        <f t="shared" si="2"/>
        <v>0</v>
      </c>
      <c r="S13" s="36">
        <f t="shared" si="2"/>
        <v>0</v>
      </c>
      <c r="T13" s="36">
        <f t="shared" si="2"/>
        <v>0</v>
      </c>
      <c r="U13" s="36">
        <f t="shared" si="2"/>
        <v>0</v>
      </c>
      <c r="V13" s="36">
        <f t="shared" si="2"/>
        <v>0</v>
      </c>
      <c r="W13" s="36">
        <f t="shared" si="2"/>
        <v>0</v>
      </c>
      <c r="X13" s="36">
        <f t="shared" si="2"/>
        <v>0</v>
      </c>
      <c r="Y13" s="36">
        <f t="shared" si="2"/>
        <v>0</v>
      </c>
      <c r="Z13" s="36">
        <f t="shared" si="2"/>
        <v>0</v>
      </c>
      <c r="AA13" s="36">
        <f t="shared" si="2"/>
        <v>0</v>
      </c>
      <c r="AB13" s="36">
        <f t="shared" si="2"/>
        <v>0</v>
      </c>
      <c r="AC13" s="36">
        <f t="shared" si="2"/>
        <v>0</v>
      </c>
      <c r="AD13" s="36">
        <f t="shared" si="2"/>
        <v>0</v>
      </c>
      <c r="AE13" s="36">
        <f t="shared" si="2"/>
        <v>0</v>
      </c>
      <c r="AF13" s="36">
        <f t="shared" si="2"/>
        <v>0</v>
      </c>
      <c r="AG13" s="36">
        <f t="shared" si="2"/>
        <v>0</v>
      </c>
      <c r="AH13" s="36">
        <f t="shared" si="2"/>
        <v>0</v>
      </c>
      <c r="AI13" s="36">
        <f t="shared" si="2"/>
        <v>0</v>
      </c>
      <c r="AJ13" s="36">
        <f t="shared" si="2"/>
        <v>0</v>
      </c>
      <c r="AK13" s="36">
        <f t="shared" si="2"/>
        <v>0</v>
      </c>
      <c r="AL13" s="36">
        <f t="shared" si="2"/>
        <v>0</v>
      </c>
      <c r="AM13" s="36">
        <f t="shared" si="2"/>
        <v>0</v>
      </c>
      <c r="AN13" s="36">
        <f t="shared" si="2"/>
        <v>0</v>
      </c>
      <c r="AO13" s="36">
        <f t="shared" si="2"/>
        <v>0</v>
      </c>
      <c r="AP13" s="36">
        <f t="shared" si="2"/>
        <v>0</v>
      </c>
      <c r="AQ13" s="36">
        <f t="shared" si="2"/>
        <v>0</v>
      </c>
      <c r="AR13" s="217"/>
      <c r="AS13" s="217"/>
    </row>
    <row r="14" spans="1:45" ht="22.5">
      <c r="A14" s="272"/>
      <c r="B14" s="203"/>
      <c r="C14" s="205"/>
      <c r="D14" s="68" t="s">
        <v>38</v>
      </c>
      <c r="E14" s="36">
        <f t="shared" si="1"/>
        <v>0</v>
      </c>
      <c r="F14" s="36">
        <f>I14+L14+O14+R14+U14+X14+AA14+AD14+AG14+AJ14+AM14+AP14</f>
        <v>0</v>
      </c>
      <c r="G14" s="36">
        <v>0</v>
      </c>
      <c r="H14" s="36">
        <v>0</v>
      </c>
      <c r="I14" s="36">
        <v>0</v>
      </c>
      <c r="J14" s="36">
        <v>0</v>
      </c>
      <c r="K14" s="36">
        <v>0</v>
      </c>
      <c r="L14" s="36">
        <v>0</v>
      </c>
      <c r="M14" s="36">
        <v>0</v>
      </c>
      <c r="N14" s="36">
        <v>0</v>
      </c>
      <c r="O14" s="36">
        <v>0</v>
      </c>
      <c r="P14" s="36">
        <v>0</v>
      </c>
      <c r="Q14" s="36">
        <v>0</v>
      </c>
      <c r="R14" s="36">
        <v>0</v>
      </c>
      <c r="S14" s="36">
        <v>0</v>
      </c>
      <c r="T14" s="36">
        <v>0</v>
      </c>
      <c r="U14" s="36">
        <v>0</v>
      </c>
      <c r="V14" s="36">
        <v>0</v>
      </c>
      <c r="W14" s="36">
        <v>0</v>
      </c>
      <c r="X14" s="36">
        <v>0</v>
      </c>
      <c r="Y14" s="36">
        <v>0</v>
      </c>
      <c r="Z14" s="36">
        <v>0</v>
      </c>
      <c r="AA14" s="36">
        <v>0</v>
      </c>
      <c r="AB14" s="36">
        <v>0</v>
      </c>
      <c r="AC14" s="36">
        <v>0</v>
      </c>
      <c r="AD14" s="36">
        <v>0</v>
      </c>
      <c r="AE14" s="36">
        <v>0</v>
      </c>
      <c r="AF14" s="36">
        <v>0</v>
      </c>
      <c r="AG14" s="36">
        <v>0</v>
      </c>
      <c r="AH14" s="36">
        <v>0</v>
      </c>
      <c r="AI14" s="36">
        <v>0</v>
      </c>
      <c r="AJ14" s="36">
        <v>0</v>
      </c>
      <c r="AK14" s="36">
        <v>0</v>
      </c>
      <c r="AL14" s="36">
        <v>0</v>
      </c>
      <c r="AM14" s="36">
        <v>0</v>
      </c>
      <c r="AN14" s="36">
        <v>0</v>
      </c>
      <c r="AO14" s="36">
        <v>0</v>
      </c>
      <c r="AP14" s="36">
        <v>0</v>
      </c>
      <c r="AQ14" s="36">
        <v>0</v>
      </c>
      <c r="AR14" s="217"/>
      <c r="AS14" s="217"/>
    </row>
    <row r="15" spans="1:45" ht="22.5">
      <c r="A15" s="272"/>
      <c r="B15" s="203"/>
      <c r="C15" s="205"/>
      <c r="D15" s="58" t="s">
        <v>23</v>
      </c>
      <c r="E15" s="36">
        <f t="shared" si="1"/>
        <v>0</v>
      </c>
      <c r="F15" s="36">
        <f>I15+L15+O15+R15+U15+X15+AA15+AD15+AG15+AJ15+AM15+AP15</f>
        <v>0</v>
      </c>
      <c r="G15" s="36">
        <v>0</v>
      </c>
      <c r="H15" s="36">
        <v>0</v>
      </c>
      <c r="I15" s="36">
        <v>0</v>
      </c>
      <c r="J15" s="36">
        <v>0</v>
      </c>
      <c r="K15" s="36">
        <v>0</v>
      </c>
      <c r="L15" s="36">
        <v>0</v>
      </c>
      <c r="M15" s="36">
        <v>0</v>
      </c>
      <c r="N15" s="36">
        <v>0</v>
      </c>
      <c r="O15" s="36">
        <v>0</v>
      </c>
      <c r="P15" s="36">
        <v>0</v>
      </c>
      <c r="Q15" s="36">
        <v>0</v>
      </c>
      <c r="R15" s="36">
        <v>0</v>
      </c>
      <c r="S15" s="36">
        <v>0</v>
      </c>
      <c r="T15" s="36">
        <v>0</v>
      </c>
      <c r="U15" s="36">
        <v>0</v>
      </c>
      <c r="V15" s="36">
        <v>0</v>
      </c>
      <c r="W15" s="36">
        <v>0</v>
      </c>
      <c r="X15" s="36">
        <v>0</v>
      </c>
      <c r="Y15" s="36">
        <v>0</v>
      </c>
      <c r="Z15" s="36">
        <v>0</v>
      </c>
      <c r="AA15" s="36">
        <v>0</v>
      </c>
      <c r="AB15" s="36">
        <v>0</v>
      </c>
      <c r="AC15" s="36">
        <v>0</v>
      </c>
      <c r="AD15" s="36">
        <v>0</v>
      </c>
      <c r="AE15" s="36">
        <v>0</v>
      </c>
      <c r="AF15" s="36">
        <v>0</v>
      </c>
      <c r="AG15" s="36">
        <v>0</v>
      </c>
      <c r="AH15" s="36">
        <v>0</v>
      </c>
      <c r="AI15" s="36">
        <v>0</v>
      </c>
      <c r="AJ15" s="36">
        <v>0</v>
      </c>
      <c r="AK15" s="36">
        <v>0</v>
      </c>
      <c r="AL15" s="36">
        <v>0</v>
      </c>
      <c r="AM15" s="36">
        <v>0</v>
      </c>
      <c r="AN15" s="36">
        <v>0</v>
      </c>
      <c r="AO15" s="36">
        <v>0</v>
      </c>
      <c r="AP15" s="36">
        <v>0</v>
      </c>
      <c r="AQ15" s="36">
        <v>0</v>
      </c>
      <c r="AR15" s="217"/>
      <c r="AS15" s="217"/>
    </row>
    <row r="16" spans="1:45">
      <c r="A16" s="272"/>
      <c r="B16" s="203"/>
      <c r="C16" s="205"/>
      <c r="D16" s="58" t="s">
        <v>43</v>
      </c>
      <c r="E16" s="36">
        <f t="shared" si="1"/>
        <v>0</v>
      </c>
      <c r="F16" s="36">
        <f>I16+L16+O16+R16+U16+X16+AA16+AD16+AG16+AJ16+AM16+AP16</f>
        <v>0</v>
      </c>
      <c r="G16" s="36">
        <v>0</v>
      </c>
      <c r="H16" s="36">
        <v>0</v>
      </c>
      <c r="I16" s="36">
        <v>0</v>
      </c>
      <c r="J16" s="36">
        <v>0</v>
      </c>
      <c r="K16" s="36">
        <v>0</v>
      </c>
      <c r="L16" s="36">
        <v>0</v>
      </c>
      <c r="M16" s="36">
        <v>0</v>
      </c>
      <c r="N16" s="36">
        <v>0</v>
      </c>
      <c r="O16" s="36">
        <v>0</v>
      </c>
      <c r="P16" s="36">
        <v>0</v>
      </c>
      <c r="Q16" s="36">
        <v>0</v>
      </c>
      <c r="R16" s="36">
        <v>0</v>
      </c>
      <c r="S16" s="36">
        <v>0</v>
      </c>
      <c r="T16" s="36">
        <v>0</v>
      </c>
      <c r="U16" s="36">
        <v>0</v>
      </c>
      <c r="V16" s="36">
        <v>0</v>
      </c>
      <c r="W16" s="36">
        <v>0</v>
      </c>
      <c r="X16" s="36">
        <v>0</v>
      </c>
      <c r="Y16" s="36">
        <v>0</v>
      </c>
      <c r="Z16" s="36">
        <v>0</v>
      </c>
      <c r="AA16" s="36">
        <v>0</v>
      </c>
      <c r="AB16" s="36">
        <v>0</v>
      </c>
      <c r="AC16" s="36">
        <v>0</v>
      </c>
      <c r="AD16" s="36">
        <v>0</v>
      </c>
      <c r="AE16" s="36">
        <v>0</v>
      </c>
      <c r="AF16" s="36">
        <v>0</v>
      </c>
      <c r="AG16" s="36">
        <v>0</v>
      </c>
      <c r="AH16" s="36">
        <v>0</v>
      </c>
      <c r="AI16" s="36">
        <v>0</v>
      </c>
      <c r="AJ16" s="36">
        <v>0</v>
      </c>
      <c r="AK16" s="36">
        <v>0</v>
      </c>
      <c r="AL16" s="36">
        <v>0</v>
      </c>
      <c r="AM16" s="36">
        <v>0</v>
      </c>
      <c r="AN16" s="36">
        <v>0</v>
      </c>
      <c r="AO16" s="36">
        <v>0</v>
      </c>
      <c r="AP16" s="36">
        <v>0</v>
      </c>
      <c r="AQ16" s="36">
        <v>0</v>
      </c>
      <c r="AR16" s="217"/>
      <c r="AS16" s="217"/>
    </row>
    <row r="17" spans="1:45" ht="22.5">
      <c r="A17" s="272"/>
      <c r="B17" s="203"/>
      <c r="C17" s="205"/>
      <c r="D17" s="68" t="s">
        <v>39</v>
      </c>
      <c r="E17" s="36">
        <f t="shared" si="1"/>
        <v>0</v>
      </c>
      <c r="F17" s="36">
        <f>I17+L17+O17+R17+U17+X17+AA17+AD17+AG17+AJ17+AM17+AP17</f>
        <v>0</v>
      </c>
      <c r="G17" s="36">
        <v>0</v>
      </c>
      <c r="H17" s="36">
        <v>0</v>
      </c>
      <c r="I17" s="36">
        <v>0</v>
      </c>
      <c r="J17" s="36">
        <v>0</v>
      </c>
      <c r="K17" s="36">
        <v>0</v>
      </c>
      <c r="L17" s="36">
        <v>0</v>
      </c>
      <c r="M17" s="36">
        <v>0</v>
      </c>
      <c r="N17" s="36">
        <v>0</v>
      </c>
      <c r="O17" s="36">
        <v>0</v>
      </c>
      <c r="P17" s="36">
        <v>0</v>
      </c>
      <c r="Q17" s="36">
        <v>0</v>
      </c>
      <c r="R17" s="36">
        <v>0</v>
      </c>
      <c r="S17" s="36">
        <v>0</v>
      </c>
      <c r="T17" s="36">
        <v>0</v>
      </c>
      <c r="U17" s="36">
        <v>0</v>
      </c>
      <c r="V17" s="36">
        <v>0</v>
      </c>
      <c r="W17" s="36">
        <v>0</v>
      </c>
      <c r="X17" s="36">
        <v>0</v>
      </c>
      <c r="Y17" s="36">
        <v>0</v>
      </c>
      <c r="Z17" s="36">
        <v>0</v>
      </c>
      <c r="AA17" s="36">
        <v>0</v>
      </c>
      <c r="AB17" s="36">
        <v>0</v>
      </c>
      <c r="AC17" s="36">
        <v>0</v>
      </c>
      <c r="AD17" s="36">
        <v>0</v>
      </c>
      <c r="AE17" s="36">
        <v>0</v>
      </c>
      <c r="AF17" s="36">
        <v>0</v>
      </c>
      <c r="AG17" s="36">
        <v>0</v>
      </c>
      <c r="AH17" s="36">
        <v>0</v>
      </c>
      <c r="AI17" s="36">
        <v>0</v>
      </c>
      <c r="AJ17" s="36">
        <v>0</v>
      </c>
      <c r="AK17" s="36">
        <v>0</v>
      </c>
      <c r="AL17" s="36">
        <v>0</v>
      </c>
      <c r="AM17" s="36">
        <v>0</v>
      </c>
      <c r="AN17" s="36">
        <v>0</v>
      </c>
      <c r="AO17" s="36">
        <v>0</v>
      </c>
      <c r="AP17" s="36">
        <v>0</v>
      </c>
      <c r="AQ17" s="36">
        <v>0</v>
      </c>
      <c r="AR17" s="217"/>
      <c r="AS17" s="217"/>
    </row>
    <row r="18" spans="1:45">
      <c r="A18" s="204" t="s">
        <v>25</v>
      </c>
      <c r="B18" s="202" t="s">
        <v>59</v>
      </c>
      <c r="C18" s="204" t="s">
        <v>20</v>
      </c>
      <c r="D18" s="69" t="s">
        <v>22</v>
      </c>
      <c r="E18" s="70">
        <f t="shared" si="1"/>
        <v>24891.1</v>
      </c>
      <c r="F18" s="70">
        <f>SUM(F20:F21)</f>
        <v>5740.6</v>
      </c>
      <c r="G18" s="70">
        <f t="shared" ref="G18:AO18" si="3">SUM(G20:G21)</f>
        <v>23.06286182611456</v>
      </c>
      <c r="H18" s="70">
        <f t="shared" si="3"/>
        <v>498.6</v>
      </c>
      <c r="I18" s="70">
        <f t="shared" si="3"/>
        <v>443.7</v>
      </c>
      <c r="J18" s="70">
        <f t="shared" si="3"/>
        <v>88.989169675090253</v>
      </c>
      <c r="K18" s="70">
        <f t="shared" si="3"/>
        <v>3354.4</v>
      </c>
      <c r="L18" s="70">
        <f t="shared" si="3"/>
        <v>3354.4</v>
      </c>
      <c r="M18" s="70">
        <f t="shared" si="3"/>
        <v>100</v>
      </c>
      <c r="N18" s="70">
        <f t="shared" si="3"/>
        <v>2017.8</v>
      </c>
      <c r="O18" s="70">
        <f t="shared" si="3"/>
        <v>1942.5</v>
      </c>
      <c r="P18" s="70">
        <f t="shared" si="3"/>
        <v>96.268212905144225</v>
      </c>
      <c r="Q18" s="70">
        <f t="shared" si="3"/>
        <v>2254.6999999999998</v>
      </c>
      <c r="R18" s="70">
        <f t="shared" si="3"/>
        <v>0</v>
      </c>
      <c r="S18" s="70">
        <f t="shared" si="3"/>
        <v>0</v>
      </c>
      <c r="T18" s="70">
        <f t="shared" si="3"/>
        <v>1805</v>
      </c>
      <c r="U18" s="70">
        <f t="shared" si="3"/>
        <v>0</v>
      </c>
      <c r="V18" s="70">
        <f t="shared" si="3"/>
        <v>0</v>
      </c>
      <c r="W18" s="70">
        <f t="shared" si="3"/>
        <v>1702</v>
      </c>
      <c r="X18" s="70">
        <f t="shared" si="3"/>
        <v>0</v>
      </c>
      <c r="Y18" s="70">
        <v>0</v>
      </c>
      <c r="Z18" s="70">
        <f t="shared" si="3"/>
        <v>2120.6</v>
      </c>
      <c r="AA18" s="70">
        <f t="shared" si="3"/>
        <v>0</v>
      </c>
      <c r="AB18" s="70">
        <v>0</v>
      </c>
      <c r="AC18" s="70">
        <f>SUM(AC20:AC21)</f>
        <v>2173.6</v>
      </c>
      <c r="AD18" s="70">
        <f t="shared" si="3"/>
        <v>0</v>
      </c>
      <c r="AE18" s="70">
        <f t="shared" si="3"/>
        <v>0</v>
      </c>
      <c r="AF18" s="70">
        <f t="shared" si="3"/>
        <v>1958.3</v>
      </c>
      <c r="AG18" s="70">
        <f t="shared" si="3"/>
        <v>0</v>
      </c>
      <c r="AH18" s="70">
        <f t="shared" si="3"/>
        <v>0</v>
      </c>
      <c r="AI18" s="70">
        <f t="shared" si="3"/>
        <v>1855.6</v>
      </c>
      <c r="AJ18" s="70">
        <v>0</v>
      </c>
      <c r="AK18" s="70">
        <v>0</v>
      </c>
      <c r="AL18" s="70">
        <f>AL20+AL21</f>
        <v>1929.8</v>
      </c>
      <c r="AM18" s="70">
        <v>0</v>
      </c>
      <c r="AN18" s="70">
        <v>0</v>
      </c>
      <c r="AO18" s="70">
        <f t="shared" si="3"/>
        <v>3220.7</v>
      </c>
      <c r="AP18" s="70">
        <v>0</v>
      </c>
      <c r="AQ18" s="70">
        <v>0</v>
      </c>
      <c r="AR18" s="274" t="s">
        <v>60</v>
      </c>
      <c r="AS18" s="217"/>
    </row>
    <row r="19" spans="1:45" ht="21">
      <c r="A19" s="205"/>
      <c r="B19" s="203"/>
      <c r="C19" s="205"/>
      <c r="D19" s="71" t="s">
        <v>38</v>
      </c>
      <c r="E19" s="72">
        <f t="shared" si="1"/>
        <v>0</v>
      </c>
      <c r="F19" s="72">
        <v>0</v>
      </c>
      <c r="G19" s="72">
        <v>0</v>
      </c>
      <c r="H19" s="36">
        <v>0</v>
      </c>
      <c r="I19" s="36">
        <v>0</v>
      </c>
      <c r="J19" s="36">
        <v>0</v>
      </c>
      <c r="K19" s="36">
        <v>0</v>
      </c>
      <c r="L19" s="36">
        <v>0</v>
      </c>
      <c r="M19" s="36">
        <v>0</v>
      </c>
      <c r="N19" s="36">
        <v>0</v>
      </c>
      <c r="O19" s="36">
        <v>0</v>
      </c>
      <c r="P19" s="36">
        <v>0</v>
      </c>
      <c r="Q19" s="36">
        <v>0</v>
      </c>
      <c r="R19" s="36">
        <v>0</v>
      </c>
      <c r="S19" s="36">
        <v>0</v>
      </c>
      <c r="T19" s="36">
        <v>0</v>
      </c>
      <c r="U19" s="36">
        <v>0</v>
      </c>
      <c r="V19" s="36">
        <v>0</v>
      </c>
      <c r="W19" s="36">
        <v>0</v>
      </c>
      <c r="X19" s="36">
        <v>0</v>
      </c>
      <c r="Y19" s="36">
        <v>0</v>
      </c>
      <c r="Z19" s="36">
        <v>0</v>
      </c>
      <c r="AA19" s="36">
        <v>0</v>
      </c>
      <c r="AB19" s="36">
        <v>0</v>
      </c>
      <c r="AC19" s="36">
        <v>0</v>
      </c>
      <c r="AD19" s="36">
        <v>0</v>
      </c>
      <c r="AE19" s="36">
        <v>0</v>
      </c>
      <c r="AF19" s="36">
        <v>0</v>
      </c>
      <c r="AG19" s="36">
        <v>0</v>
      </c>
      <c r="AH19" s="36">
        <v>0</v>
      </c>
      <c r="AI19" s="36">
        <v>0</v>
      </c>
      <c r="AJ19" s="36">
        <v>0</v>
      </c>
      <c r="AK19" s="36">
        <v>0</v>
      </c>
      <c r="AL19" s="36">
        <v>0</v>
      </c>
      <c r="AM19" s="36">
        <v>0</v>
      </c>
      <c r="AN19" s="36">
        <v>0</v>
      </c>
      <c r="AO19" s="36">
        <v>0</v>
      </c>
      <c r="AP19" s="36">
        <v>0</v>
      </c>
      <c r="AQ19" s="36">
        <v>0</v>
      </c>
      <c r="AR19" s="217"/>
      <c r="AS19" s="217"/>
    </row>
    <row r="20" spans="1:45" ht="21">
      <c r="A20" s="205"/>
      <c r="B20" s="203"/>
      <c r="C20" s="205"/>
      <c r="D20" s="71" t="s">
        <v>23</v>
      </c>
      <c r="E20" s="72">
        <f t="shared" si="1"/>
        <v>0</v>
      </c>
      <c r="F20" s="72">
        <v>0</v>
      </c>
      <c r="G20" s="72">
        <v>0</v>
      </c>
      <c r="H20" s="36">
        <v>0</v>
      </c>
      <c r="I20" s="36">
        <v>0</v>
      </c>
      <c r="J20" s="36">
        <v>0</v>
      </c>
      <c r="K20" s="36">
        <v>0</v>
      </c>
      <c r="L20" s="36">
        <v>0</v>
      </c>
      <c r="M20" s="36">
        <v>0</v>
      </c>
      <c r="N20" s="36">
        <v>0</v>
      </c>
      <c r="O20" s="36">
        <v>0</v>
      </c>
      <c r="P20" s="36">
        <v>0</v>
      </c>
      <c r="Q20" s="36">
        <v>0</v>
      </c>
      <c r="R20" s="36">
        <v>0</v>
      </c>
      <c r="S20" s="36">
        <v>0</v>
      </c>
      <c r="T20" s="36">
        <v>0</v>
      </c>
      <c r="U20" s="36">
        <v>0</v>
      </c>
      <c r="V20" s="36">
        <v>0</v>
      </c>
      <c r="W20" s="36">
        <v>0</v>
      </c>
      <c r="X20" s="36">
        <v>0</v>
      </c>
      <c r="Y20" s="36">
        <v>0</v>
      </c>
      <c r="Z20" s="36">
        <v>0</v>
      </c>
      <c r="AA20" s="36">
        <v>0</v>
      </c>
      <c r="AB20" s="36">
        <v>0</v>
      </c>
      <c r="AC20" s="36">
        <v>0</v>
      </c>
      <c r="AD20" s="36">
        <v>0</v>
      </c>
      <c r="AE20" s="36">
        <v>0</v>
      </c>
      <c r="AF20" s="36">
        <v>0</v>
      </c>
      <c r="AG20" s="36">
        <v>0</v>
      </c>
      <c r="AH20" s="36">
        <v>0</v>
      </c>
      <c r="AI20" s="36">
        <v>0</v>
      </c>
      <c r="AJ20" s="36">
        <v>0</v>
      </c>
      <c r="AK20" s="36">
        <v>0</v>
      </c>
      <c r="AL20" s="36">
        <v>0</v>
      </c>
      <c r="AM20" s="36">
        <v>0</v>
      </c>
      <c r="AN20" s="36">
        <v>0</v>
      </c>
      <c r="AO20" s="36">
        <v>0</v>
      </c>
      <c r="AP20" s="36">
        <v>0</v>
      </c>
      <c r="AQ20" s="36">
        <v>0</v>
      </c>
      <c r="AR20" s="217"/>
      <c r="AS20" s="217"/>
    </row>
    <row r="21" spans="1:45" ht="21">
      <c r="A21" s="205"/>
      <c r="B21" s="203"/>
      <c r="C21" s="205"/>
      <c r="D21" s="71" t="s">
        <v>43</v>
      </c>
      <c r="E21" s="72">
        <f t="shared" si="1"/>
        <v>24891.1</v>
      </c>
      <c r="F21" s="72">
        <f>I21+L21+O21+R21+U21+X21+AA21+AD21+AG21+AJ21+AM21+AP21</f>
        <v>5740.6</v>
      </c>
      <c r="G21" s="72">
        <f>F21/E21*100</f>
        <v>23.06286182611456</v>
      </c>
      <c r="H21" s="36">
        <v>498.6</v>
      </c>
      <c r="I21" s="36">
        <v>443.7</v>
      </c>
      <c r="J21" s="36">
        <f>I21/H21*100</f>
        <v>88.989169675090253</v>
      </c>
      <c r="K21" s="36">
        <v>3354.4</v>
      </c>
      <c r="L21" s="36">
        <v>3354.4</v>
      </c>
      <c r="M21" s="36">
        <v>100</v>
      </c>
      <c r="N21" s="36">
        <f>2017.8</f>
        <v>2017.8</v>
      </c>
      <c r="O21" s="36">
        <v>1942.5</v>
      </c>
      <c r="P21" s="36">
        <f>O21/N21*100</f>
        <v>96.268212905144225</v>
      </c>
      <c r="Q21" s="36">
        <v>2254.6999999999998</v>
      </c>
      <c r="R21" s="36">
        <v>0</v>
      </c>
      <c r="S21" s="36">
        <v>0</v>
      </c>
      <c r="T21" s="36">
        <v>1805</v>
      </c>
      <c r="U21" s="36">
        <v>0</v>
      </c>
      <c r="V21" s="36">
        <v>0</v>
      </c>
      <c r="W21" s="36">
        <v>1702</v>
      </c>
      <c r="X21" s="36">
        <v>0</v>
      </c>
      <c r="Y21" s="36">
        <v>0</v>
      </c>
      <c r="Z21" s="36">
        <v>2120.6</v>
      </c>
      <c r="AA21" s="36">
        <v>0</v>
      </c>
      <c r="AB21" s="36">
        <v>0</v>
      </c>
      <c r="AC21" s="36">
        <v>2173.6</v>
      </c>
      <c r="AD21" s="36">
        <v>0</v>
      </c>
      <c r="AE21" s="36">
        <v>0</v>
      </c>
      <c r="AF21" s="36">
        <v>1958.3</v>
      </c>
      <c r="AG21" s="36">
        <v>0</v>
      </c>
      <c r="AH21" s="36">
        <v>0</v>
      </c>
      <c r="AI21" s="36">
        <v>1855.6</v>
      </c>
      <c r="AJ21" s="36"/>
      <c r="AK21" s="36">
        <v>0</v>
      </c>
      <c r="AL21" s="36">
        <v>1929.8</v>
      </c>
      <c r="AM21" s="36"/>
      <c r="AN21" s="36">
        <v>0</v>
      </c>
      <c r="AO21" s="36">
        <v>3220.7</v>
      </c>
      <c r="AP21" s="36"/>
      <c r="AQ21" s="36">
        <v>0</v>
      </c>
      <c r="AR21" s="217"/>
      <c r="AS21" s="217"/>
    </row>
    <row r="22" spans="1:45" ht="42">
      <c r="A22" s="205"/>
      <c r="B22" s="203"/>
      <c r="C22" s="205"/>
      <c r="D22" s="71" t="s">
        <v>39</v>
      </c>
      <c r="E22" s="72">
        <f t="shared" si="1"/>
        <v>0</v>
      </c>
      <c r="F22" s="72">
        <v>0</v>
      </c>
      <c r="G22" s="72">
        <v>0</v>
      </c>
      <c r="H22" s="36">
        <v>0</v>
      </c>
      <c r="I22" s="36">
        <v>0</v>
      </c>
      <c r="J22" s="36">
        <v>0</v>
      </c>
      <c r="K22" s="36">
        <v>0</v>
      </c>
      <c r="L22" s="36">
        <v>0</v>
      </c>
      <c r="M22" s="36">
        <v>0</v>
      </c>
      <c r="N22" s="36">
        <v>0</v>
      </c>
      <c r="O22" s="36">
        <v>0</v>
      </c>
      <c r="P22" s="36">
        <v>0</v>
      </c>
      <c r="Q22" s="36">
        <v>0</v>
      </c>
      <c r="R22" s="36">
        <v>0</v>
      </c>
      <c r="S22" s="36">
        <v>0</v>
      </c>
      <c r="T22" s="36">
        <v>0</v>
      </c>
      <c r="U22" s="36">
        <v>0</v>
      </c>
      <c r="V22" s="36">
        <v>0</v>
      </c>
      <c r="W22" s="36">
        <v>0</v>
      </c>
      <c r="X22" s="36">
        <v>0</v>
      </c>
      <c r="Y22" s="36">
        <v>0</v>
      </c>
      <c r="Z22" s="36">
        <v>0</v>
      </c>
      <c r="AA22" s="36">
        <v>0</v>
      </c>
      <c r="AB22" s="36">
        <v>0</v>
      </c>
      <c r="AC22" s="36">
        <v>0</v>
      </c>
      <c r="AD22" s="36">
        <v>0</v>
      </c>
      <c r="AE22" s="36">
        <v>0</v>
      </c>
      <c r="AF22" s="36">
        <v>0</v>
      </c>
      <c r="AG22" s="36">
        <v>0</v>
      </c>
      <c r="AH22" s="36">
        <v>0</v>
      </c>
      <c r="AI22" s="36">
        <v>0</v>
      </c>
      <c r="AJ22" s="36">
        <v>0</v>
      </c>
      <c r="AK22" s="36">
        <v>0</v>
      </c>
      <c r="AL22" s="36">
        <v>0</v>
      </c>
      <c r="AM22" s="36">
        <v>0</v>
      </c>
      <c r="AN22" s="36">
        <v>0</v>
      </c>
      <c r="AO22" s="36">
        <v>0</v>
      </c>
      <c r="AP22" s="36">
        <v>0</v>
      </c>
      <c r="AQ22" s="36">
        <v>0</v>
      </c>
      <c r="AR22" s="217"/>
      <c r="AS22" s="217"/>
    </row>
    <row r="23" spans="1:45">
      <c r="A23" s="275" t="s">
        <v>44</v>
      </c>
      <c r="B23" s="217" t="s">
        <v>61</v>
      </c>
      <c r="C23" s="273" t="s">
        <v>62</v>
      </c>
      <c r="D23" s="69" t="s">
        <v>22</v>
      </c>
      <c r="E23" s="70">
        <f t="shared" si="1"/>
        <v>2054.5</v>
      </c>
      <c r="F23" s="70">
        <f>SUM(F24:F27)</f>
        <v>0</v>
      </c>
      <c r="G23" s="70">
        <f t="shared" ref="G23:AQ23" si="4">SUM(G24:G27)</f>
        <v>0</v>
      </c>
      <c r="H23" s="70">
        <f t="shared" si="4"/>
        <v>0</v>
      </c>
      <c r="I23" s="70">
        <f t="shared" si="4"/>
        <v>0</v>
      </c>
      <c r="J23" s="70">
        <f t="shared" si="4"/>
        <v>0</v>
      </c>
      <c r="K23" s="70">
        <f t="shared" si="4"/>
        <v>0</v>
      </c>
      <c r="L23" s="70">
        <f t="shared" si="4"/>
        <v>0</v>
      </c>
      <c r="M23" s="70">
        <f t="shared" si="4"/>
        <v>0</v>
      </c>
      <c r="N23" s="70">
        <f t="shared" si="4"/>
        <v>0</v>
      </c>
      <c r="O23" s="70">
        <f t="shared" si="4"/>
        <v>0</v>
      </c>
      <c r="P23" s="70">
        <f t="shared" si="4"/>
        <v>0</v>
      </c>
      <c r="Q23" s="70">
        <f>SUM(Q24:Q27)</f>
        <v>0</v>
      </c>
      <c r="R23" s="70">
        <f t="shared" si="4"/>
        <v>0</v>
      </c>
      <c r="S23" s="70">
        <f t="shared" si="4"/>
        <v>0</v>
      </c>
      <c r="T23" s="70">
        <f t="shared" si="4"/>
        <v>0</v>
      </c>
      <c r="U23" s="70">
        <f t="shared" si="4"/>
        <v>0</v>
      </c>
      <c r="V23" s="70">
        <f t="shared" si="4"/>
        <v>0</v>
      </c>
      <c r="W23" s="70">
        <f t="shared" si="4"/>
        <v>2054.5</v>
      </c>
      <c r="X23" s="70">
        <f t="shared" si="4"/>
        <v>0</v>
      </c>
      <c r="Y23" s="70">
        <f t="shared" si="4"/>
        <v>0</v>
      </c>
      <c r="Z23" s="70">
        <f t="shared" si="4"/>
        <v>0</v>
      </c>
      <c r="AA23" s="70">
        <f t="shared" si="4"/>
        <v>0</v>
      </c>
      <c r="AB23" s="70">
        <f t="shared" si="4"/>
        <v>0</v>
      </c>
      <c r="AC23" s="70">
        <f t="shared" si="4"/>
        <v>0</v>
      </c>
      <c r="AD23" s="70">
        <f t="shared" si="4"/>
        <v>0</v>
      </c>
      <c r="AE23" s="70">
        <f t="shared" si="4"/>
        <v>0</v>
      </c>
      <c r="AF23" s="70">
        <f t="shared" si="4"/>
        <v>0</v>
      </c>
      <c r="AG23" s="70">
        <f t="shared" si="4"/>
        <v>0</v>
      </c>
      <c r="AH23" s="70">
        <f t="shared" si="4"/>
        <v>0</v>
      </c>
      <c r="AI23" s="70">
        <f t="shared" si="4"/>
        <v>0</v>
      </c>
      <c r="AJ23" s="70">
        <f t="shared" si="4"/>
        <v>0</v>
      </c>
      <c r="AK23" s="70">
        <f t="shared" si="4"/>
        <v>0</v>
      </c>
      <c r="AL23" s="70">
        <f t="shared" si="4"/>
        <v>0</v>
      </c>
      <c r="AM23" s="70">
        <f t="shared" si="4"/>
        <v>0</v>
      </c>
      <c r="AN23" s="70">
        <f t="shared" si="4"/>
        <v>0</v>
      </c>
      <c r="AO23" s="70">
        <f t="shared" si="4"/>
        <v>0</v>
      </c>
      <c r="AP23" s="70">
        <f t="shared" si="4"/>
        <v>0</v>
      </c>
      <c r="AQ23" s="70">
        <f t="shared" si="4"/>
        <v>0</v>
      </c>
      <c r="AR23" s="202" t="s">
        <v>63</v>
      </c>
      <c r="AS23" s="202"/>
    </row>
    <row r="24" spans="1:45" ht="22.5">
      <c r="A24" s="275"/>
      <c r="B24" s="217"/>
      <c r="C24" s="273"/>
      <c r="D24" s="58" t="s">
        <v>38</v>
      </c>
      <c r="E24" s="72">
        <f t="shared" si="1"/>
        <v>0</v>
      </c>
      <c r="F24" s="72">
        <f t="shared" si="1"/>
        <v>0</v>
      </c>
      <c r="G24" s="72">
        <v>0</v>
      </c>
      <c r="H24" s="36">
        <v>0</v>
      </c>
      <c r="I24" s="36">
        <v>0</v>
      </c>
      <c r="J24" s="36">
        <v>0</v>
      </c>
      <c r="K24" s="36">
        <v>0</v>
      </c>
      <c r="L24" s="36">
        <v>0</v>
      </c>
      <c r="M24" s="36">
        <v>0</v>
      </c>
      <c r="N24" s="36">
        <v>0</v>
      </c>
      <c r="O24" s="36">
        <v>0</v>
      </c>
      <c r="P24" s="36">
        <v>0</v>
      </c>
      <c r="Q24" s="36">
        <v>0</v>
      </c>
      <c r="R24" s="36">
        <v>0</v>
      </c>
      <c r="S24" s="36">
        <v>0</v>
      </c>
      <c r="T24" s="46">
        <v>0</v>
      </c>
      <c r="U24" s="46">
        <v>0</v>
      </c>
      <c r="V24" s="46">
        <v>0</v>
      </c>
      <c r="W24" s="46">
        <v>0</v>
      </c>
      <c r="X24" s="46">
        <v>0</v>
      </c>
      <c r="Y24" s="46">
        <v>0</v>
      </c>
      <c r="Z24" s="46">
        <v>0</v>
      </c>
      <c r="AA24" s="46">
        <v>0</v>
      </c>
      <c r="AB24" s="46">
        <v>0</v>
      </c>
      <c r="AC24" s="36">
        <v>0</v>
      </c>
      <c r="AD24" s="36">
        <v>0</v>
      </c>
      <c r="AE24" s="36">
        <v>0</v>
      </c>
      <c r="AF24" s="36">
        <v>0</v>
      </c>
      <c r="AG24" s="36">
        <v>0</v>
      </c>
      <c r="AH24" s="36">
        <v>0</v>
      </c>
      <c r="AI24" s="36">
        <v>0</v>
      </c>
      <c r="AJ24" s="36">
        <v>0</v>
      </c>
      <c r="AK24" s="36">
        <v>0</v>
      </c>
      <c r="AL24" s="36">
        <v>0</v>
      </c>
      <c r="AM24" s="36">
        <v>0</v>
      </c>
      <c r="AN24" s="36">
        <v>0</v>
      </c>
      <c r="AO24" s="36">
        <v>0</v>
      </c>
      <c r="AP24" s="36">
        <v>0</v>
      </c>
      <c r="AQ24" s="36">
        <v>0</v>
      </c>
      <c r="AR24" s="203"/>
      <c r="AS24" s="203"/>
    </row>
    <row r="25" spans="1:45" ht="22.5">
      <c r="A25" s="275"/>
      <c r="B25" s="217"/>
      <c r="C25" s="273"/>
      <c r="D25" s="58" t="s">
        <v>23</v>
      </c>
      <c r="E25" s="72">
        <f t="shared" ref="E25:F27" si="5">H25+K25+N25+Q25+T25+W25+Z25+AC25+AF25+AI25+AL25+AO25</f>
        <v>0</v>
      </c>
      <c r="F25" s="72">
        <f t="shared" si="5"/>
        <v>0</v>
      </c>
      <c r="G25" s="72">
        <v>0</v>
      </c>
      <c r="H25" s="36">
        <v>0</v>
      </c>
      <c r="I25" s="36">
        <v>0</v>
      </c>
      <c r="J25" s="36">
        <v>0</v>
      </c>
      <c r="K25" s="36">
        <v>0</v>
      </c>
      <c r="L25" s="36">
        <v>0</v>
      </c>
      <c r="M25" s="36">
        <v>0</v>
      </c>
      <c r="N25" s="36">
        <v>0</v>
      </c>
      <c r="O25" s="36">
        <v>0</v>
      </c>
      <c r="P25" s="36">
        <v>0</v>
      </c>
      <c r="Q25" s="36">
        <v>0</v>
      </c>
      <c r="R25" s="36">
        <v>0</v>
      </c>
      <c r="S25" s="36">
        <v>0</v>
      </c>
      <c r="T25" s="46">
        <v>0</v>
      </c>
      <c r="U25" s="46">
        <v>0</v>
      </c>
      <c r="V25" s="46">
        <v>0</v>
      </c>
      <c r="W25" s="46">
        <v>0</v>
      </c>
      <c r="X25" s="46">
        <v>0</v>
      </c>
      <c r="Y25" s="46">
        <v>0</v>
      </c>
      <c r="Z25" s="46">
        <v>0</v>
      </c>
      <c r="AA25" s="46">
        <v>0</v>
      </c>
      <c r="AB25" s="46">
        <v>0</v>
      </c>
      <c r="AC25" s="36">
        <v>0</v>
      </c>
      <c r="AD25" s="36">
        <v>0</v>
      </c>
      <c r="AE25" s="36">
        <v>0</v>
      </c>
      <c r="AF25" s="36">
        <v>0</v>
      </c>
      <c r="AG25" s="36">
        <v>0</v>
      </c>
      <c r="AH25" s="36">
        <v>0</v>
      </c>
      <c r="AI25" s="36">
        <v>0</v>
      </c>
      <c r="AJ25" s="36">
        <v>0</v>
      </c>
      <c r="AK25" s="36">
        <v>0</v>
      </c>
      <c r="AL25" s="36">
        <v>0</v>
      </c>
      <c r="AM25" s="36">
        <v>0</v>
      </c>
      <c r="AN25" s="36">
        <v>0</v>
      </c>
      <c r="AO25" s="36">
        <v>0</v>
      </c>
      <c r="AP25" s="36">
        <v>0</v>
      </c>
      <c r="AQ25" s="36">
        <v>0</v>
      </c>
      <c r="AR25" s="203"/>
      <c r="AS25" s="203"/>
    </row>
    <row r="26" spans="1:45">
      <c r="A26" s="275"/>
      <c r="B26" s="217"/>
      <c r="C26" s="273"/>
      <c r="D26" s="58" t="s">
        <v>43</v>
      </c>
      <c r="E26" s="72">
        <f>H26+K26+N26+Q26+T26+W26+Z26+AC26+AF26+AI26+AL26+AO26</f>
        <v>2054.5</v>
      </c>
      <c r="F26" s="72">
        <f t="shared" si="5"/>
        <v>0</v>
      </c>
      <c r="G26" s="72">
        <f>F26/E26*100</f>
        <v>0</v>
      </c>
      <c r="H26" s="36">
        <v>0</v>
      </c>
      <c r="I26" s="36">
        <v>0</v>
      </c>
      <c r="J26" s="36">
        <v>0</v>
      </c>
      <c r="K26" s="36">
        <v>0</v>
      </c>
      <c r="L26" s="36">
        <v>0</v>
      </c>
      <c r="M26" s="36">
        <v>0</v>
      </c>
      <c r="N26" s="36">
        <v>0</v>
      </c>
      <c r="O26" s="36">
        <v>0</v>
      </c>
      <c r="P26" s="36">
        <v>0</v>
      </c>
      <c r="Q26" s="36">
        <v>0</v>
      </c>
      <c r="R26" s="36">
        <v>0</v>
      </c>
      <c r="S26" s="36">
        <v>0</v>
      </c>
      <c r="T26" s="46">
        <v>0</v>
      </c>
      <c r="U26" s="46">
        <v>0</v>
      </c>
      <c r="V26" s="36">
        <v>0</v>
      </c>
      <c r="W26" s="46">
        <v>2054.5</v>
      </c>
      <c r="X26" s="46">
        <v>0</v>
      </c>
      <c r="Y26" s="36">
        <v>0</v>
      </c>
      <c r="Z26" s="46">
        <v>0</v>
      </c>
      <c r="AA26" s="46">
        <v>0</v>
      </c>
      <c r="AB26" s="36">
        <v>0</v>
      </c>
      <c r="AC26" s="36"/>
      <c r="AD26" s="36">
        <v>0</v>
      </c>
      <c r="AE26" s="36">
        <v>0</v>
      </c>
      <c r="AF26" s="36">
        <v>0</v>
      </c>
      <c r="AG26" s="36">
        <v>0</v>
      </c>
      <c r="AH26" s="36">
        <v>0</v>
      </c>
      <c r="AI26" s="36">
        <v>0</v>
      </c>
      <c r="AJ26" s="36">
        <v>0</v>
      </c>
      <c r="AK26" s="36">
        <v>0</v>
      </c>
      <c r="AL26" s="36">
        <v>0</v>
      </c>
      <c r="AM26" s="36">
        <v>0</v>
      </c>
      <c r="AN26" s="36">
        <v>0</v>
      </c>
      <c r="AO26" s="36">
        <v>0</v>
      </c>
      <c r="AP26" s="36">
        <v>0</v>
      </c>
      <c r="AQ26" s="36">
        <v>0</v>
      </c>
      <c r="AR26" s="203"/>
      <c r="AS26" s="203"/>
    </row>
    <row r="27" spans="1:45" ht="22.5">
      <c r="A27" s="275"/>
      <c r="B27" s="217"/>
      <c r="C27" s="273"/>
      <c r="D27" s="58" t="s">
        <v>39</v>
      </c>
      <c r="E27" s="72">
        <f t="shared" si="5"/>
        <v>0</v>
      </c>
      <c r="F27" s="72">
        <f t="shared" si="5"/>
        <v>0</v>
      </c>
      <c r="G27" s="72">
        <v>0</v>
      </c>
      <c r="H27" s="36">
        <v>0</v>
      </c>
      <c r="I27" s="36">
        <v>0</v>
      </c>
      <c r="J27" s="36">
        <v>0</v>
      </c>
      <c r="K27" s="36">
        <v>0</v>
      </c>
      <c r="L27" s="36">
        <v>0</v>
      </c>
      <c r="M27" s="36">
        <v>0</v>
      </c>
      <c r="N27" s="36">
        <v>0</v>
      </c>
      <c r="O27" s="36">
        <v>0</v>
      </c>
      <c r="P27" s="36">
        <v>0</v>
      </c>
      <c r="Q27" s="36">
        <v>0</v>
      </c>
      <c r="R27" s="36">
        <v>0</v>
      </c>
      <c r="S27" s="36">
        <v>0</v>
      </c>
      <c r="T27" s="46">
        <v>0</v>
      </c>
      <c r="U27" s="46">
        <v>0</v>
      </c>
      <c r="V27" s="46">
        <v>0</v>
      </c>
      <c r="W27" s="46">
        <v>0</v>
      </c>
      <c r="X27" s="46">
        <v>0</v>
      </c>
      <c r="Y27" s="46">
        <v>0</v>
      </c>
      <c r="Z27" s="46">
        <v>0</v>
      </c>
      <c r="AA27" s="46">
        <v>0</v>
      </c>
      <c r="AB27" s="46">
        <v>0</v>
      </c>
      <c r="AC27" s="36">
        <v>0</v>
      </c>
      <c r="AD27" s="36">
        <v>0</v>
      </c>
      <c r="AE27" s="36">
        <v>0</v>
      </c>
      <c r="AF27" s="36">
        <v>0</v>
      </c>
      <c r="AG27" s="36">
        <v>0</v>
      </c>
      <c r="AH27" s="36">
        <v>0</v>
      </c>
      <c r="AI27" s="36">
        <v>0</v>
      </c>
      <c r="AJ27" s="36">
        <v>0</v>
      </c>
      <c r="AK27" s="36">
        <v>0</v>
      </c>
      <c r="AL27" s="36">
        <v>0</v>
      </c>
      <c r="AM27" s="36">
        <v>0</v>
      </c>
      <c r="AN27" s="36">
        <v>0</v>
      </c>
      <c r="AO27" s="36">
        <v>0</v>
      </c>
      <c r="AP27" s="36">
        <v>0</v>
      </c>
      <c r="AQ27" s="36">
        <v>0</v>
      </c>
      <c r="AR27" s="276"/>
      <c r="AS27" s="276"/>
    </row>
    <row r="28" spans="1:45">
      <c r="A28" s="204" t="s">
        <v>28</v>
      </c>
      <c r="B28" s="202" t="s">
        <v>49</v>
      </c>
      <c r="C28" s="204" t="s">
        <v>64</v>
      </c>
      <c r="D28" s="58" t="s">
        <v>22</v>
      </c>
      <c r="E28" s="36">
        <f>H28+K28+N28+Q28+T28+W28+Z28+AC28+AF28+AI28+AL28+AO28</f>
        <v>0</v>
      </c>
      <c r="F28" s="36">
        <f>SUM(F29:F32)</f>
        <v>0</v>
      </c>
      <c r="G28" s="36">
        <f t="shared" ref="G28:AQ28" si="6">SUM(G29:G32)</f>
        <v>0</v>
      </c>
      <c r="H28" s="36">
        <f t="shared" si="6"/>
        <v>0</v>
      </c>
      <c r="I28" s="36">
        <f t="shared" si="6"/>
        <v>0</v>
      </c>
      <c r="J28" s="36">
        <f t="shared" si="6"/>
        <v>0</v>
      </c>
      <c r="K28" s="36">
        <f t="shared" si="6"/>
        <v>0</v>
      </c>
      <c r="L28" s="36">
        <f t="shared" si="6"/>
        <v>0</v>
      </c>
      <c r="M28" s="36">
        <f t="shared" si="6"/>
        <v>0</v>
      </c>
      <c r="N28" s="36">
        <f t="shared" si="6"/>
        <v>0</v>
      </c>
      <c r="O28" s="36">
        <f t="shared" si="6"/>
        <v>0</v>
      </c>
      <c r="P28" s="36">
        <f t="shared" si="6"/>
        <v>0</v>
      </c>
      <c r="Q28" s="36">
        <f t="shared" si="6"/>
        <v>0</v>
      </c>
      <c r="R28" s="36">
        <f t="shared" si="6"/>
        <v>0</v>
      </c>
      <c r="S28" s="36">
        <f t="shared" si="6"/>
        <v>0</v>
      </c>
      <c r="T28" s="36">
        <f t="shared" si="6"/>
        <v>0</v>
      </c>
      <c r="U28" s="36">
        <f t="shared" si="6"/>
        <v>0</v>
      </c>
      <c r="V28" s="36">
        <f t="shared" si="6"/>
        <v>0</v>
      </c>
      <c r="W28" s="36">
        <f t="shared" si="6"/>
        <v>0</v>
      </c>
      <c r="X28" s="36">
        <f t="shared" si="6"/>
        <v>0</v>
      </c>
      <c r="Y28" s="36">
        <f t="shared" si="6"/>
        <v>0</v>
      </c>
      <c r="Z28" s="36">
        <f t="shared" si="6"/>
        <v>0</v>
      </c>
      <c r="AA28" s="36">
        <f t="shared" si="6"/>
        <v>0</v>
      </c>
      <c r="AB28" s="36">
        <f t="shared" si="6"/>
        <v>0</v>
      </c>
      <c r="AC28" s="36">
        <f t="shared" si="6"/>
        <v>0</v>
      </c>
      <c r="AD28" s="36">
        <f t="shared" si="6"/>
        <v>0</v>
      </c>
      <c r="AE28" s="36">
        <f t="shared" si="6"/>
        <v>0</v>
      </c>
      <c r="AF28" s="36">
        <f t="shared" si="6"/>
        <v>0</v>
      </c>
      <c r="AG28" s="36">
        <f t="shared" si="6"/>
        <v>0</v>
      </c>
      <c r="AH28" s="36">
        <f t="shared" si="6"/>
        <v>0</v>
      </c>
      <c r="AI28" s="36">
        <f t="shared" si="6"/>
        <v>0</v>
      </c>
      <c r="AJ28" s="36">
        <f t="shared" si="6"/>
        <v>0</v>
      </c>
      <c r="AK28" s="36">
        <f t="shared" si="6"/>
        <v>0</v>
      </c>
      <c r="AL28" s="36">
        <f t="shared" si="6"/>
        <v>0</v>
      </c>
      <c r="AM28" s="36">
        <f t="shared" si="6"/>
        <v>0</v>
      </c>
      <c r="AN28" s="36">
        <f t="shared" si="6"/>
        <v>0</v>
      </c>
      <c r="AO28" s="36">
        <f t="shared" si="6"/>
        <v>0</v>
      </c>
      <c r="AP28" s="36">
        <f t="shared" si="6"/>
        <v>0</v>
      </c>
      <c r="AQ28" s="36">
        <f t="shared" si="6"/>
        <v>0</v>
      </c>
      <c r="AR28" s="217"/>
      <c r="AS28" s="217"/>
    </row>
    <row r="29" spans="1:45" ht="22.5">
      <c r="A29" s="205"/>
      <c r="B29" s="203"/>
      <c r="C29" s="205"/>
      <c r="D29" s="58" t="s">
        <v>38</v>
      </c>
      <c r="E29" s="36">
        <f>H29+K29+N29+Q29+T29+W29+Z29+AC29+AF29+AI29+AL29+AO29</f>
        <v>0</v>
      </c>
      <c r="F29" s="36">
        <f>I29+L29+O29+R29+U29+X29+AA29+AD29+AG29+AJ29+AM29+AP29</f>
        <v>0</v>
      </c>
      <c r="G29" s="36">
        <v>0</v>
      </c>
      <c r="H29" s="36">
        <v>0</v>
      </c>
      <c r="I29" s="36">
        <v>0</v>
      </c>
      <c r="J29" s="36">
        <v>0</v>
      </c>
      <c r="K29" s="36">
        <v>0</v>
      </c>
      <c r="L29" s="36">
        <v>0</v>
      </c>
      <c r="M29" s="36">
        <v>0</v>
      </c>
      <c r="N29" s="36">
        <v>0</v>
      </c>
      <c r="O29" s="36">
        <v>0</v>
      </c>
      <c r="P29" s="36">
        <v>0</v>
      </c>
      <c r="Q29" s="36">
        <v>0</v>
      </c>
      <c r="R29" s="36">
        <v>0</v>
      </c>
      <c r="S29" s="36">
        <v>0</v>
      </c>
      <c r="T29" s="36">
        <v>0</v>
      </c>
      <c r="U29" s="36">
        <v>0</v>
      </c>
      <c r="V29" s="36">
        <v>0</v>
      </c>
      <c r="W29" s="36">
        <v>0</v>
      </c>
      <c r="X29" s="36">
        <v>0</v>
      </c>
      <c r="Y29" s="36">
        <v>0</v>
      </c>
      <c r="Z29" s="36">
        <v>0</v>
      </c>
      <c r="AA29" s="36">
        <v>0</v>
      </c>
      <c r="AB29" s="36">
        <v>0</v>
      </c>
      <c r="AC29" s="36">
        <v>0</v>
      </c>
      <c r="AD29" s="36">
        <v>0</v>
      </c>
      <c r="AE29" s="36">
        <v>0</v>
      </c>
      <c r="AF29" s="36">
        <v>0</v>
      </c>
      <c r="AG29" s="36">
        <v>0</v>
      </c>
      <c r="AH29" s="36">
        <v>0</v>
      </c>
      <c r="AI29" s="36">
        <v>0</v>
      </c>
      <c r="AJ29" s="36">
        <v>0</v>
      </c>
      <c r="AK29" s="36">
        <v>0</v>
      </c>
      <c r="AL29" s="36">
        <v>0</v>
      </c>
      <c r="AM29" s="36">
        <v>0</v>
      </c>
      <c r="AN29" s="36">
        <v>0</v>
      </c>
      <c r="AO29" s="36">
        <v>0</v>
      </c>
      <c r="AP29" s="36">
        <v>0</v>
      </c>
      <c r="AQ29" s="36">
        <v>0</v>
      </c>
      <c r="AR29" s="217"/>
      <c r="AS29" s="217"/>
    </row>
    <row r="30" spans="1:45" ht="22.5">
      <c r="A30" s="205"/>
      <c r="B30" s="203"/>
      <c r="C30" s="205"/>
      <c r="D30" s="58" t="s">
        <v>23</v>
      </c>
      <c r="E30" s="36">
        <v>0</v>
      </c>
      <c r="F30" s="36">
        <v>0</v>
      </c>
      <c r="G30" s="36">
        <v>0</v>
      </c>
      <c r="H30" s="36">
        <v>0</v>
      </c>
      <c r="I30" s="36">
        <v>0</v>
      </c>
      <c r="J30" s="36">
        <v>0</v>
      </c>
      <c r="K30" s="36">
        <v>0</v>
      </c>
      <c r="L30" s="36">
        <v>0</v>
      </c>
      <c r="M30" s="36">
        <v>0</v>
      </c>
      <c r="N30" s="36">
        <v>0</v>
      </c>
      <c r="O30" s="36">
        <v>0</v>
      </c>
      <c r="P30" s="36">
        <v>0</v>
      </c>
      <c r="Q30" s="36">
        <v>0</v>
      </c>
      <c r="R30" s="36">
        <v>0</v>
      </c>
      <c r="S30" s="36">
        <v>0</v>
      </c>
      <c r="T30" s="36">
        <v>0</v>
      </c>
      <c r="U30" s="36">
        <v>0</v>
      </c>
      <c r="V30" s="36">
        <v>0</v>
      </c>
      <c r="W30" s="36">
        <v>0</v>
      </c>
      <c r="X30" s="36">
        <v>0</v>
      </c>
      <c r="Y30" s="36">
        <v>0</v>
      </c>
      <c r="Z30" s="36">
        <v>0</v>
      </c>
      <c r="AA30" s="36">
        <v>0</v>
      </c>
      <c r="AB30" s="36">
        <v>0</v>
      </c>
      <c r="AC30" s="36">
        <v>0</v>
      </c>
      <c r="AD30" s="36">
        <v>0</v>
      </c>
      <c r="AE30" s="36">
        <v>0</v>
      </c>
      <c r="AF30" s="36">
        <v>0</v>
      </c>
      <c r="AG30" s="36">
        <v>0</v>
      </c>
      <c r="AH30" s="36">
        <v>0</v>
      </c>
      <c r="AI30" s="36">
        <v>0</v>
      </c>
      <c r="AJ30" s="36">
        <v>0</v>
      </c>
      <c r="AK30" s="36">
        <v>0</v>
      </c>
      <c r="AL30" s="36">
        <v>0</v>
      </c>
      <c r="AM30" s="36">
        <v>0</v>
      </c>
      <c r="AN30" s="36">
        <v>0</v>
      </c>
      <c r="AO30" s="36">
        <v>0</v>
      </c>
      <c r="AP30" s="36">
        <v>0</v>
      </c>
      <c r="AQ30" s="36">
        <v>0</v>
      </c>
      <c r="AR30" s="217"/>
      <c r="AS30" s="217"/>
    </row>
    <row r="31" spans="1:45">
      <c r="A31" s="205"/>
      <c r="B31" s="203"/>
      <c r="C31" s="205"/>
      <c r="D31" s="58" t="s">
        <v>43</v>
      </c>
      <c r="E31" s="36">
        <f>H31+K31+N31+Q31+T31+W31+Z31+AC31+AF31+AI31+AL31+AO31</f>
        <v>0</v>
      </c>
      <c r="F31" s="36">
        <f>O31+R31+U31+X31+AA31+AD31+AG31+AJ31+AM31+AP31</f>
        <v>0</v>
      </c>
      <c r="G31" s="36">
        <v>0</v>
      </c>
      <c r="H31" s="36">
        <v>0</v>
      </c>
      <c r="I31" s="36">
        <v>0</v>
      </c>
      <c r="J31" s="36">
        <v>0</v>
      </c>
      <c r="K31" s="36">
        <v>0</v>
      </c>
      <c r="L31" s="36">
        <v>0</v>
      </c>
      <c r="M31" s="36">
        <v>0</v>
      </c>
      <c r="N31" s="36">
        <v>0</v>
      </c>
      <c r="O31" s="36">
        <v>0</v>
      </c>
      <c r="P31" s="36">
        <v>0</v>
      </c>
      <c r="Q31" s="36">
        <v>0</v>
      </c>
      <c r="R31" s="36">
        <v>0</v>
      </c>
      <c r="S31" s="36">
        <v>0</v>
      </c>
      <c r="T31" s="36">
        <v>0</v>
      </c>
      <c r="U31" s="36">
        <v>0</v>
      </c>
      <c r="V31" s="36">
        <v>0</v>
      </c>
      <c r="W31" s="36">
        <v>0</v>
      </c>
      <c r="X31" s="36">
        <v>0</v>
      </c>
      <c r="Y31" s="36">
        <v>0</v>
      </c>
      <c r="Z31" s="36">
        <v>0</v>
      </c>
      <c r="AA31" s="36">
        <v>0</v>
      </c>
      <c r="AB31" s="36">
        <v>0</v>
      </c>
      <c r="AC31" s="36">
        <v>0</v>
      </c>
      <c r="AD31" s="36">
        <v>0</v>
      </c>
      <c r="AE31" s="36">
        <v>0</v>
      </c>
      <c r="AF31" s="36">
        <v>0</v>
      </c>
      <c r="AG31" s="36">
        <v>0</v>
      </c>
      <c r="AH31" s="36">
        <v>0</v>
      </c>
      <c r="AI31" s="36">
        <v>0</v>
      </c>
      <c r="AJ31" s="36">
        <v>0</v>
      </c>
      <c r="AK31" s="36">
        <v>0</v>
      </c>
      <c r="AL31" s="36">
        <v>0</v>
      </c>
      <c r="AM31" s="36">
        <v>0</v>
      </c>
      <c r="AN31" s="36">
        <v>0</v>
      </c>
      <c r="AO31" s="36">
        <v>0</v>
      </c>
      <c r="AP31" s="36">
        <v>0</v>
      </c>
      <c r="AQ31" s="36">
        <v>0</v>
      </c>
      <c r="AR31" s="217"/>
      <c r="AS31" s="217"/>
    </row>
    <row r="32" spans="1:45" ht="22.5">
      <c r="A32" s="205"/>
      <c r="B32" s="203"/>
      <c r="C32" s="205"/>
      <c r="D32" s="58" t="s">
        <v>39</v>
      </c>
      <c r="E32" s="36">
        <f>H32+K32+N32+Q32+T32+W32+Z32+AC32+AF32+AI32+AL32+AO32</f>
        <v>0</v>
      </c>
      <c r="F32" s="36">
        <f>I32+L32+O32+R32+U32+X32+AA32+AD32+AG32+AJ32+AM32+AP32</f>
        <v>0</v>
      </c>
      <c r="G32" s="36">
        <v>0</v>
      </c>
      <c r="H32" s="36">
        <v>0</v>
      </c>
      <c r="I32" s="36">
        <v>0</v>
      </c>
      <c r="J32" s="36">
        <v>0</v>
      </c>
      <c r="K32" s="36">
        <v>0</v>
      </c>
      <c r="L32" s="36">
        <v>0</v>
      </c>
      <c r="M32" s="36">
        <v>0</v>
      </c>
      <c r="N32" s="36">
        <v>0</v>
      </c>
      <c r="O32" s="36">
        <v>0</v>
      </c>
      <c r="P32" s="36">
        <v>0</v>
      </c>
      <c r="Q32" s="36">
        <v>0</v>
      </c>
      <c r="R32" s="36">
        <v>0</v>
      </c>
      <c r="S32" s="36">
        <v>0</v>
      </c>
      <c r="T32" s="36">
        <v>0</v>
      </c>
      <c r="U32" s="36">
        <v>0</v>
      </c>
      <c r="V32" s="36">
        <v>0</v>
      </c>
      <c r="W32" s="36">
        <v>0</v>
      </c>
      <c r="X32" s="36">
        <v>0</v>
      </c>
      <c r="Y32" s="36">
        <v>0</v>
      </c>
      <c r="Z32" s="36">
        <v>0</v>
      </c>
      <c r="AA32" s="36">
        <v>0</v>
      </c>
      <c r="AB32" s="36">
        <v>0</v>
      </c>
      <c r="AC32" s="36">
        <v>0</v>
      </c>
      <c r="AD32" s="36">
        <v>0</v>
      </c>
      <c r="AE32" s="36">
        <v>0</v>
      </c>
      <c r="AF32" s="36">
        <v>0</v>
      </c>
      <c r="AG32" s="36">
        <v>0</v>
      </c>
      <c r="AH32" s="36">
        <v>0</v>
      </c>
      <c r="AI32" s="36">
        <v>0</v>
      </c>
      <c r="AJ32" s="36">
        <v>0</v>
      </c>
      <c r="AK32" s="36">
        <v>0</v>
      </c>
      <c r="AL32" s="36">
        <v>0</v>
      </c>
      <c r="AM32" s="36">
        <v>0</v>
      </c>
      <c r="AN32" s="36">
        <v>0</v>
      </c>
      <c r="AO32" s="36">
        <v>0</v>
      </c>
      <c r="AP32" s="36">
        <v>0</v>
      </c>
      <c r="AQ32" s="36">
        <v>0</v>
      </c>
      <c r="AR32" s="217"/>
      <c r="AS32" s="217"/>
    </row>
    <row r="33" spans="1:45">
      <c r="A33" s="204" t="s">
        <v>48</v>
      </c>
      <c r="B33" s="202" t="s">
        <v>65</v>
      </c>
      <c r="C33" s="204" t="s">
        <v>20</v>
      </c>
      <c r="D33" s="69" t="s">
        <v>22</v>
      </c>
      <c r="E33" s="70">
        <f t="shared" ref="E33:F45" si="7">H33+K33+N33+Q33+T33+W33+Z33+AC33+AF33+AI33+AL33+AO33</f>
        <v>20978.600000000002</v>
      </c>
      <c r="F33" s="70">
        <f t="shared" ref="F33:AQ33" si="8">SUM(F34:F37)</f>
        <v>0</v>
      </c>
      <c r="G33" s="70">
        <v>0</v>
      </c>
      <c r="H33" s="70">
        <f t="shared" si="8"/>
        <v>0</v>
      </c>
      <c r="I33" s="70">
        <f t="shared" si="8"/>
        <v>0</v>
      </c>
      <c r="J33" s="70">
        <f t="shared" si="8"/>
        <v>0</v>
      </c>
      <c r="K33" s="70">
        <f t="shared" si="8"/>
        <v>0</v>
      </c>
      <c r="L33" s="70">
        <f t="shared" si="8"/>
        <v>0</v>
      </c>
      <c r="M33" s="70">
        <f t="shared" si="8"/>
        <v>0</v>
      </c>
      <c r="N33" s="70">
        <f t="shared" si="8"/>
        <v>0</v>
      </c>
      <c r="O33" s="70">
        <f t="shared" si="8"/>
        <v>0</v>
      </c>
      <c r="P33" s="70">
        <f t="shared" si="8"/>
        <v>0</v>
      </c>
      <c r="Q33" s="70">
        <f t="shared" si="8"/>
        <v>0</v>
      </c>
      <c r="R33" s="70">
        <f t="shared" si="8"/>
        <v>0</v>
      </c>
      <c r="S33" s="70">
        <f t="shared" si="8"/>
        <v>0</v>
      </c>
      <c r="T33" s="70">
        <f t="shared" si="8"/>
        <v>0</v>
      </c>
      <c r="U33" s="70">
        <f t="shared" si="8"/>
        <v>0</v>
      </c>
      <c r="V33" s="70">
        <f t="shared" si="8"/>
        <v>0</v>
      </c>
      <c r="W33" s="70">
        <f t="shared" si="8"/>
        <v>0</v>
      </c>
      <c r="X33" s="70">
        <f t="shared" si="8"/>
        <v>0</v>
      </c>
      <c r="Y33" s="70">
        <f t="shared" si="8"/>
        <v>0</v>
      </c>
      <c r="Z33" s="70">
        <f t="shared" si="8"/>
        <v>0</v>
      </c>
      <c r="AA33" s="70">
        <f t="shared" si="8"/>
        <v>0</v>
      </c>
      <c r="AB33" s="70">
        <f t="shared" si="8"/>
        <v>0</v>
      </c>
      <c r="AC33" s="70">
        <f t="shared" si="8"/>
        <v>0</v>
      </c>
      <c r="AD33" s="70">
        <f t="shared" si="8"/>
        <v>0</v>
      </c>
      <c r="AE33" s="70">
        <f t="shared" si="8"/>
        <v>0</v>
      </c>
      <c r="AF33" s="70">
        <f t="shared" si="8"/>
        <v>719.7</v>
      </c>
      <c r="AG33" s="70">
        <f t="shared" si="8"/>
        <v>0</v>
      </c>
      <c r="AH33" s="70">
        <f t="shared" si="8"/>
        <v>0</v>
      </c>
      <c r="AI33" s="70">
        <f t="shared" si="8"/>
        <v>0</v>
      </c>
      <c r="AJ33" s="70">
        <f t="shared" si="8"/>
        <v>0</v>
      </c>
      <c r="AK33" s="70">
        <f t="shared" si="8"/>
        <v>0</v>
      </c>
      <c r="AL33" s="70">
        <f t="shared" si="8"/>
        <v>0</v>
      </c>
      <c r="AM33" s="70">
        <f t="shared" si="8"/>
        <v>0</v>
      </c>
      <c r="AN33" s="70">
        <f t="shared" si="8"/>
        <v>0</v>
      </c>
      <c r="AO33" s="70">
        <f t="shared" si="8"/>
        <v>20258.900000000001</v>
      </c>
      <c r="AP33" s="70">
        <f t="shared" si="8"/>
        <v>0</v>
      </c>
      <c r="AQ33" s="70">
        <f t="shared" si="8"/>
        <v>0</v>
      </c>
      <c r="AR33" s="231" t="s">
        <v>76</v>
      </c>
      <c r="AS33" s="231"/>
    </row>
    <row r="34" spans="1:45" ht="21">
      <c r="A34" s="205"/>
      <c r="B34" s="203"/>
      <c r="C34" s="205"/>
      <c r="D34" s="71" t="s">
        <v>38</v>
      </c>
      <c r="E34" s="72">
        <f t="shared" si="7"/>
        <v>0</v>
      </c>
      <c r="F34" s="72">
        <f t="shared" si="7"/>
        <v>0</v>
      </c>
      <c r="G34" s="72">
        <v>0</v>
      </c>
      <c r="H34" s="36">
        <v>0</v>
      </c>
      <c r="I34" s="36">
        <v>0</v>
      </c>
      <c r="J34" s="36">
        <v>0</v>
      </c>
      <c r="K34" s="36">
        <v>0</v>
      </c>
      <c r="L34" s="36">
        <v>0</v>
      </c>
      <c r="M34" s="36">
        <v>0</v>
      </c>
      <c r="N34" s="36">
        <v>0</v>
      </c>
      <c r="O34" s="36">
        <v>0</v>
      </c>
      <c r="P34" s="36">
        <v>0</v>
      </c>
      <c r="Q34" s="36">
        <v>0</v>
      </c>
      <c r="R34" s="36">
        <v>0</v>
      </c>
      <c r="S34" s="36">
        <v>0</v>
      </c>
      <c r="T34" s="36">
        <v>0</v>
      </c>
      <c r="U34" s="36">
        <v>0</v>
      </c>
      <c r="V34" s="36">
        <v>0</v>
      </c>
      <c r="W34" s="36">
        <v>0</v>
      </c>
      <c r="X34" s="36">
        <v>0</v>
      </c>
      <c r="Y34" s="36">
        <v>0</v>
      </c>
      <c r="Z34" s="36">
        <v>0</v>
      </c>
      <c r="AA34" s="36">
        <v>0</v>
      </c>
      <c r="AB34" s="36">
        <v>0</v>
      </c>
      <c r="AC34" s="36">
        <v>0</v>
      </c>
      <c r="AD34" s="36">
        <v>0</v>
      </c>
      <c r="AE34" s="36">
        <v>0</v>
      </c>
      <c r="AF34" s="36">
        <v>0</v>
      </c>
      <c r="AG34" s="36">
        <v>0</v>
      </c>
      <c r="AH34" s="36">
        <v>0</v>
      </c>
      <c r="AI34" s="36">
        <v>0</v>
      </c>
      <c r="AJ34" s="36">
        <v>0</v>
      </c>
      <c r="AK34" s="36">
        <v>0</v>
      </c>
      <c r="AL34" s="36">
        <v>0</v>
      </c>
      <c r="AM34" s="36">
        <v>0</v>
      </c>
      <c r="AN34" s="36">
        <v>0</v>
      </c>
      <c r="AO34" s="36">
        <v>0</v>
      </c>
      <c r="AP34" s="36">
        <v>0</v>
      </c>
      <c r="AQ34" s="36">
        <v>0</v>
      </c>
      <c r="AR34" s="231"/>
      <c r="AS34" s="231"/>
    </row>
    <row r="35" spans="1:45" ht="21">
      <c r="A35" s="205"/>
      <c r="B35" s="203"/>
      <c r="C35" s="205"/>
      <c r="D35" s="71" t="s">
        <v>23</v>
      </c>
      <c r="E35" s="72">
        <f t="shared" si="7"/>
        <v>0</v>
      </c>
      <c r="F35" s="72">
        <f t="shared" si="7"/>
        <v>0</v>
      </c>
      <c r="G35" s="72">
        <v>0</v>
      </c>
      <c r="H35" s="36">
        <v>0</v>
      </c>
      <c r="I35" s="36">
        <v>0</v>
      </c>
      <c r="J35" s="36">
        <v>0</v>
      </c>
      <c r="K35" s="36">
        <v>0</v>
      </c>
      <c r="L35" s="36">
        <v>0</v>
      </c>
      <c r="M35" s="36">
        <v>0</v>
      </c>
      <c r="N35" s="36">
        <v>0</v>
      </c>
      <c r="O35" s="36">
        <v>0</v>
      </c>
      <c r="P35" s="36">
        <v>0</v>
      </c>
      <c r="Q35" s="36">
        <v>0</v>
      </c>
      <c r="R35" s="36">
        <v>0</v>
      </c>
      <c r="S35" s="36">
        <v>0</v>
      </c>
      <c r="T35" s="36">
        <v>0</v>
      </c>
      <c r="U35" s="36">
        <v>0</v>
      </c>
      <c r="V35" s="36">
        <v>0</v>
      </c>
      <c r="W35" s="36">
        <v>0</v>
      </c>
      <c r="X35" s="36">
        <v>0</v>
      </c>
      <c r="Y35" s="36">
        <v>0</v>
      </c>
      <c r="Z35" s="36">
        <v>0</v>
      </c>
      <c r="AA35" s="36">
        <v>0</v>
      </c>
      <c r="AB35" s="36">
        <v>0</v>
      </c>
      <c r="AC35" s="36">
        <v>0</v>
      </c>
      <c r="AD35" s="36">
        <v>0</v>
      </c>
      <c r="AE35" s="36">
        <v>0</v>
      </c>
      <c r="AF35" s="36">
        <v>0</v>
      </c>
      <c r="AG35" s="36">
        <v>0</v>
      </c>
      <c r="AH35" s="36">
        <v>0</v>
      </c>
      <c r="AI35" s="36">
        <v>0</v>
      </c>
      <c r="AJ35" s="36">
        <v>0</v>
      </c>
      <c r="AK35" s="36">
        <v>0</v>
      </c>
      <c r="AL35" s="36">
        <v>0</v>
      </c>
      <c r="AM35" s="36">
        <v>0</v>
      </c>
      <c r="AN35" s="36">
        <v>0</v>
      </c>
      <c r="AO35" s="36">
        <v>0</v>
      </c>
      <c r="AP35" s="36">
        <v>0</v>
      </c>
      <c r="AQ35" s="36">
        <v>0</v>
      </c>
      <c r="AR35" s="231"/>
      <c r="AS35" s="231"/>
    </row>
    <row r="36" spans="1:45" ht="21">
      <c r="A36" s="205"/>
      <c r="B36" s="203"/>
      <c r="C36" s="205"/>
      <c r="D36" s="71" t="s">
        <v>43</v>
      </c>
      <c r="E36" s="72">
        <f t="shared" si="7"/>
        <v>20978.600000000002</v>
      </c>
      <c r="F36" s="72">
        <f t="shared" si="7"/>
        <v>0</v>
      </c>
      <c r="G36" s="72">
        <v>0</v>
      </c>
      <c r="H36" s="36">
        <v>0</v>
      </c>
      <c r="I36" s="36">
        <v>0</v>
      </c>
      <c r="J36" s="36">
        <v>0</v>
      </c>
      <c r="K36" s="36">
        <v>0</v>
      </c>
      <c r="L36" s="36">
        <v>0</v>
      </c>
      <c r="M36" s="36">
        <v>0</v>
      </c>
      <c r="N36" s="36">
        <v>0</v>
      </c>
      <c r="O36" s="36">
        <v>0</v>
      </c>
      <c r="P36" s="36">
        <v>0</v>
      </c>
      <c r="Q36" s="36">
        <v>0</v>
      </c>
      <c r="R36" s="36">
        <v>0</v>
      </c>
      <c r="S36" s="36">
        <v>0</v>
      </c>
      <c r="T36" s="36">
        <v>0</v>
      </c>
      <c r="U36" s="36">
        <v>0</v>
      </c>
      <c r="V36" s="36">
        <v>0</v>
      </c>
      <c r="W36" s="36">
        <v>0</v>
      </c>
      <c r="X36" s="36">
        <v>0</v>
      </c>
      <c r="Y36" s="36">
        <v>0</v>
      </c>
      <c r="Z36" s="36">
        <v>0</v>
      </c>
      <c r="AA36" s="36">
        <v>0</v>
      </c>
      <c r="AB36" s="36">
        <v>0</v>
      </c>
      <c r="AC36" s="36">
        <v>0</v>
      </c>
      <c r="AD36" s="36">
        <v>0</v>
      </c>
      <c r="AE36" s="36">
        <v>0</v>
      </c>
      <c r="AF36" s="36">
        <v>719.7</v>
      </c>
      <c r="AG36" s="36">
        <v>0</v>
      </c>
      <c r="AH36" s="36">
        <v>0</v>
      </c>
      <c r="AI36" s="36">
        <v>0</v>
      </c>
      <c r="AJ36" s="36">
        <v>0</v>
      </c>
      <c r="AK36" s="36">
        <v>0</v>
      </c>
      <c r="AL36" s="36">
        <v>0</v>
      </c>
      <c r="AM36" s="36">
        <v>0</v>
      </c>
      <c r="AN36" s="36">
        <v>0</v>
      </c>
      <c r="AO36" s="36">
        <v>20258.900000000001</v>
      </c>
      <c r="AP36" s="36">
        <v>0</v>
      </c>
      <c r="AQ36" s="36">
        <v>0</v>
      </c>
      <c r="AR36" s="231"/>
      <c r="AS36" s="231"/>
    </row>
    <row r="37" spans="1:45" ht="42">
      <c r="A37" s="205"/>
      <c r="B37" s="203"/>
      <c r="C37" s="205"/>
      <c r="D37" s="71" t="s">
        <v>39</v>
      </c>
      <c r="E37" s="72">
        <f t="shared" si="7"/>
        <v>0</v>
      </c>
      <c r="F37" s="72">
        <f t="shared" si="7"/>
        <v>0</v>
      </c>
      <c r="G37" s="72">
        <v>0</v>
      </c>
      <c r="H37" s="36">
        <v>0</v>
      </c>
      <c r="I37" s="36">
        <v>0</v>
      </c>
      <c r="J37" s="36">
        <v>0</v>
      </c>
      <c r="K37" s="36">
        <v>0</v>
      </c>
      <c r="L37" s="36">
        <v>0</v>
      </c>
      <c r="M37" s="36">
        <v>0</v>
      </c>
      <c r="N37" s="36">
        <v>0</v>
      </c>
      <c r="O37" s="36">
        <v>0</v>
      </c>
      <c r="P37" s="36">
        <v>0</v>
      </c>
      <c r="Q37" s="36">
        <v>0</v>
      </c>
      <c r="R37" s="36">
        <v>0</v>
      </c>
      <c r="S37" s="36">
        <v>0</v>
      </c>
      <c r="T37" s="36">
        <v>0</v>
      </c>
      <c r="U37" s="36">
        <v>0</v>
      </c>
      <c r="V37" s="36">
        <v>0</v>
      </c>
      <c r="W37" s="36">
        <v>0</v>
      </c>
      <c r="X37" s="36">
        <v>0</v>
      </c>
      <c r="Y37" s="36">
        <v>0</v>
      </c>
      <c r="Z37" s="36">
        <v>0</v>
      </c>
      <c r="AA37" s="36">
        <v>0</v>
      </c>
      <c r="AB37" s="36">
        <v>0</v>
      </c>
      <c r="AC37" s="36">
        <v>0</v>
      </c>
      <c r="AD37" s="36">
        <v>0</v>
      </c>
      <c r="AE37" s="36">
        <v>0</v>
      </c>
      <c r="AF37" s="36">
        <v>0</v>
      </c>
      <c r="AG37" s="36">
        <v>0</v>
      </c>
      <c r="AH37" s="36">
        <v>0</v>
      </c>
      <c r="AI37" s="36">
        <v>0</v>
      </c>
      <c r="AJ37" s="36">
        <v>0</v>
      </c>
      <c r="AK37" s="36">
        <v>0</v>
      </c>
      <c r="AL37" s="36">
        <v>0</v>
      </c>
      <c r="AM37" s="36">
        <v>0</v>
      </c>
      <c r="AN37" s="36">
        <v>0</v>
      </c>
      <c r="AO37" s="36">
        <v>0</v>
      </c>
      <c r="AP37" s="36">
        <v>0</v>
      </c>
      <c r="AQ37" s="36">
        <v>0</v>
      </c>
      <c r="AR37" s="231"/>
      <c r="AS37" s="231"/>
    </row>
    <row r="38" spans="1:45" ht="146.25">
      <c r="A38" s="96"/>
      <c r="B38" s="95"/>
      <c r="C38" s="96"/>
      <c r="D38" s="98" t="s">
        <v>27</v>
      </c>
      <c r="E38" s="72">
        <f>H38+K38+N38+Q38+T38+W38+Z38+AC38+AF38+AI38+AL38+AO38</f>
        <v>1069.8</v>
      </c>
      <c r="F38" s="72">
        <f>I38+L38+O38+R38+U38+X38+AA38+AD38+AG38+AJ38+AM38+AP38</f>
        <v>129</v>
      </c>
      <c r="G38" s="72">
        <f>F38/E38*100</f>
        <v>12.058328659562536</v>
      </c>
      <c r="H38" s="97">
        <v>0</v>
      </c>
      <c r="I38" s="97">
        <v>0</v>
      </c>
      <c r="J38" s="97">
        <v>0</v>
      </c>
      <c r="K38" s="97">
        <v>41</v>
      </c>
      <c r="L38" s="97">
        <v>41</v>
      </c>
      <c r="M38" s="97">
        <v>100</v>
      </c>
      <c r="N38" s="97">
        <v>375.5</v>
      </c>
      <c r="O38" s="97">
        <v>88</v>
      </c>
      <c r="P38" s="97">
        <f>O38/N38*100</f>
        <v>23.435419440745672</v>
      </c>
      <c r="Q38" s="97">
        <v>0</v>
      </c>
      <c r="R38" s="97">
        <v>0</v>
      </c>
      <c r="S38" s="97">
        <v>0</v>
      </c>
      <c r="T38" s="97">
        <v>0</v>
      </c>
      <c r="U38" s="97">
        <v>0</v>
      </c>
      <c r="V38" s="97">
        <v>0</v>
      </c>
      <c r="W38" s="97">
        <v>653.29999999999995</v>
      </c>
      <c r="X38" s="97">
        <v>0</v>
      </c>
      <c r="Y38" s="97">
        <v>0</v>
      </c>
      <c r="Z38" s="97">
        <v>0</v>
      </c>
      <c r="AA38" s="97">
        <v>0</v>
      </c>
      <c r="AB38" s="97">
        <v>0</v>
      </c>
      <c r="AC38" s="97">
        <v>0</v>
      </c>
      <c r="AD38" s="97">
        <v>0</v>
      </c>
      <c r="AE38" s="97">
        <v>0</v>
      </c>
      <c r="AF38" s="97">
        <v>0</v>
      </c>
      <c r="AG38" s="97">
        <v>0</v>
      </c>
      <c r="AH38" s="97">
        <v>0</v>
      </c>
      <c r="AI38" s="97">
        <v>0</v>
      </c>
      <c r="AJ38" s="97">
        <v>0</v>
      </c>
      <c r="AK38" s="97">
        <v>0</v>
      </c>
      <c r="AL38" s="97">
        <v>0</v>
      </c>
      <c r="AM38" s="97">
        <v>0</v>
      </c>
      <c r="AN38" s="97">
        <v>0</v>
      </c>
      <c r="AO38" s="97">
        <v>0</v>
      </c>
      <c r="AP38" s="97">
        <v>0</v>
      </c>
      <c r="AQ38" s="97">
        <v>0</v>
      </c>
      <c r="AR38" s="99" t="s">
        <v>77</v>
      </c>
      <c r="AS38" s="99"/>
    </row>
    <row r="39" spans="1:45">
      <c r="A39" s="273"/>
      <c r="B39" s="217" t="s">
        <v>66</v>
      </c>
      <c r="C39" s="273"/>
      <c r="D39" s="69" t="s">
        <v>22</v>
      </c>
      <c r="E39" s="70">
        <f>H39+K39+N39+Q39+T39+W39+Z39+AC39+AF39+AI39+AL39+AO39</f>
        <v>47924.2</v>
      </c>
      <c r="F39" s="70">
        <f t="shared" si="7"/>
        <v>5740.6</v>
      </c>
      <c r="G39" s="70">
        <f>F39/E39*100</f>
        <v>11.978499380271348</v>
      </c>
      <c r="H39" s="70">
        <f>SUM(H40:H42)</f>
        <v>498.6</v>
      </c>
      <c r="I39" s="70">
        <f>SUM(I40:I43)</f>
        <v>443.7</v>
      </c>
      <c r="J39" s="70">
        <f>I39/H39*100</f>
        <v>88.989169675090253</v>
      </c>
      <c r="K39" s="70">
        <f>SUM(K40:K42)</f>
        <v>3354.4</v>
      </c>
      <c r="L39" s="70">
        <f>SUM(L40:L43)</f>
        <v>3354.4</v>
      </c>
      <c r="M39" s="70">
        <f>L39/K39*100</f>
        <v>100</v>
      </c>
      <c r="N39" s="70">
        <f>SUM(N40:N42)</f>
        <v>2017.8</v>
      </c>
      <c r="O39" s="70">
        <f>SUM(O40:O43)</f>
        <v>1942.5</v>
      </c>
      <c r="P39" s="70">
        <v>0</v>
      </c>
      <c r="Q39" s="70">
        <f>SUM(Q40:Q42)</f>
        <v>2254.6999999999998</v>
      </c>
      <c r="R39" s="70">
        <f>SUM(R40:R43)</f>
        <v>0</v>
      </c>
      <c r="S39" s="70">
        <f>SUM(S40:S43)</f>
        <v>0</v>
      </c>
      <c r="T39" s="70">
        <f>SUM(T40:T42)</f>
        <v>1805</v>
      </c>
      <c r="U39" s="70">
        <f>SUM(U40:U43)</f>
        <v>0</v>
      </c>
      <c r="V39" s="70">
        <v>0</v>
      </c>
      <c r="W39" s="70">
        <f>SUM(W40:W42)</f>
        <v>3756.5</v>
      </c>
      <c r="X39" s="70">
        <f>SUM(X40:X43)</f>
        <v>0</v>
      </c>
      <c r="Y39" s="70">
        <f>SUM(Y40:Y43)</f>
        <v>0</v>
      </c>
      <c r="Z39" s="70">
        <f>SUM(Z40:Z42)</f>
        <v>2120.6</v>
      </c>
      <c r="AA39" s="70">
        <f>SUM(AA40:AA43)</f>
        <v>0</v>
      </c>
      <c r="AB39" s="70">
        <f>SUM(AB40:AB43)</f>
        <v>0</v>
      </c>
      <c r="AC39" s="70">
        <f>SUM(AC40:AC42)</f>
        <v>2173.6</v>
      </c>
      <c r="AD39" s="70">
        <f>SUM(AD40:AD43)</f>
        <v>0</v>
      </c>
      <c r="AE39" s="70">
        <f>SUM(AE40:AE43)</f>
        <v>0</v>
      </c>
      <c r="AF39" s="70">
        <f>SUM(AF40:AF42)</f>
        <v>2678</v>
      </c>
      <c r="AG39" s="70">
        <f>SUM(AG40:AG43)</f>
        <v>0</v>
      </c>
      <c r="AH39" s="70">
        <f>SUM(AH40:AH43)</f>
        <v>0</v>
      </c>
      <c r="AI39" s="70">
        <f>SUM(AI40:AI42)</f>
        <v>1855.6</v>
      </c>
      <c r="AJ39" s="70">
        <f>SUM(AJ40:AJ43)</f>
        <v>0</v>
      </c>
      <c r="AK39" s="70">
        <f>SUM(AK40:AK43)</f>
        <v>0</v>
      </c>
      <c r="AL39" s="70">
        <f>SUM(AL40:AL42)</f>
        <v>1929.8</v>
      </c>
      <c r="AM39" s="70">
        <f>SUM(AM40:AM43)</f>
        <v>0</v>
      </c>
      <c r="AN39" s="70">
        <f>SUM(AN40:AN43)</f>
        <v>0</v>
      </c>
      <c r="AO39" s="70">
        <f>SUM(AO40:AO42)</f>
        <v>23479.600000000002</v>
      </c>
      <c r="AP39" s="70">
        <f>SUM(AP40:AP43)</f>
        <v>0</v>
      </c>
      <c r="AQ39" s="70">
        <f>SUM(AQ40:AQ43)</f>
        <v>0</v>
      </c>
      <c r="AR39" s="204"/>
      <c r="AS39" s="277"/>
    </row>
    <row r="40" spans="1:45" ht="21">
      <c r="A40" s="273"/>
      <c r="B40" s="217"/>
      <c r="C40" s="273"/>
      <c r="D40" s="71" t="s">
        <v>38</v>
      </c>
      <c r="E40" s="72">
        <f t="shared" si="7"/>
        <v>0</v>
      </c>
      <c r="F40" s="72">
        <f>SUM(F9,F14,F24,F29)</f>
        <v>0</v>
      </c>
      <c r="G40" s="72">
        <v>0</v>
      </c>
      <c r="H40" s="36">
        <f t="shared" ref="H40:I42" si="9">SUM(H45,H50)</f>
        <v>0</v>
      </c>
      <c r="I40" s="36">
        <f t="shared" si="9"/>
        <v>0</v>
      </c>
      <c r="J40" s="36">
        <f>SUM(J9,J14,J24,J29)</f>
        <v>0</v>
      </c>
      <c r="K40" s="36">
        <f t="shared" ref="K40:L42" si="10">SUM(K45,K50)</f>
        <v>0</v>
      </c>
      <c r="L40" s="36">
        <f t="shared" si="10"/>
        <v>0</v>
      </c>
      <c r="M40" s="36">
        <f>SUM(M9,M14,M24,M29)</f>
        <v>0</v>
      </c>
      <c r="N40" s="36">
        <f t="shared" ref="N40:O42" si="11">SUM(N45,N50)</f>
        <v>0</v>
      </c>
      <c r="O40" s="36">
        <f t="shared" si="11"/>
        <v>0</v>
      </c>
      <c r="P40" s="36">
        <f>SUM(P9,P14,P24,P29)</f>
        <v>0</v>
      </c>
      <c r="Q40" s="36">
        <f t="shared" ref="Q40:R42" si="12">SUM(Q45,Q50)</f>
        <v>0</v>
      </c>
      <c r="R40" s="36">
        <f t="shared" si="12"/>
        <v>0</v>
      </c>
      <c r="S40" s="36">
        <f>SUM(S9,S14,S24,S29)</f>
        <v>0</v>
      </c>
      <c r="T40" s="36">
        <f t="shared" ref="T40:U42" si="13">SUM(T45,T50)</f>
        <v>0</v>
      </c>
      <c r="U40" s="36">
        <f t="shared" si="13"/>
        <v>0</v>
      </c>
      <c r="V40" s="36">
        <f>SUM(V9,V14,V24,V29)</f>
        <v>0</v>
      </c>
      <c r="W40" s="36">
        <f t="shared" ref="W40:X42" si="14">SUM(W45,W50)</f>
        <v>0</v>
      </c>
      <c r="X40" s="36">
        <f t="shared" si="14"/>
        <v>0</v>
      </c>
      <c r="Y40" s="36">
        <f>SUM(Y9,Y14,Y24,Y29)</f>
        <v>0</v>
      </c>
      <c r="Z40" s="36">
        <f t="shared" ref="Z40:AA42" si="15">SUM(Z45,Z50)</f>
        <v>0</v>
      </c>
      <c r="AA40" s="36">
        <f t="shared" si="15"/>
        <v>0</v>
      </c>
      <c r="AB40" s="36">
        <f>SUM(AB9,AB14,AB24,AB29)</f>
        <v>0</v>
      </c>
      <c r="AC40" s="36">
        <f t="shared" ref="AC40:AD42" si="16">SUM(AC45,AC50)</f>
        <v>0</v>
      </c>
      <c r="AD40" s="36">
        <f t="shared" si="16"/>
        <v>0</v>
      </c>
      <c r="AE40" s="36">
        <f>SUM(AE9,AE14,AE24,AE29)</f>
        <v>0</v>
      </c>
      <c r="AF40" s="36">
        <f t="shared" ref="AF40:AG42" si="17">SUM(AF45,AF50)</f>
        <v>0</v>
      </c>
      <c r="AG40" s="36">
        <f t="shared" si="17"/>
        <v>0</v>
      </c>
      <c r="AH40" s="36">
        <f>SUM(AH9,AH14,AH24,AH29)</f>
        <v>0</v>
      </c>
      <c r="AI40" s="36">
        <f t="shared" ref="AI40:AJ42" si="18">SUM(AI45,AI50)</f>
        <v>0</v>
      </c>
      <c r="AJ40" s="36">
        <f t="shared" si="18"/>
        <v>0</v>
      </c>
      <c r="AK40" s="36">
        <f>SUM(AK9,AK14,AK24,AK29)</f>
        <v>0</v>
      </c>
      <c r="AL40" s="36">
        <f t="shared" ref="AL40:AM42" si="19">SUM(AL45,AL50)</f>
        <v>0</v>
      </c>
      <c r="AM40" s="36">
        <f t="shared" si="19"/>
        <v>0</v>
      </c>
      <c r="AN40" s="36">
        <f>SUM(AN9,AN14,AN24,AN29)</f>
        <v>0</v>
      </c>
      <c r="AO40" s="36">
        <f t="shared" ref="AO40:AP42" si="20">SUM(AO45,AO50)</f>
        <v>0</v>
      </c>
      <c r="AP40" s="36">
        <f t="shared" si="20"/>
        <v>0</v>
      </c>
      <c r="AQ40" s="36">
        <f>SUM(AQ9,AQ14,AQ24,AQ29)</f>
        <v>0</v>
      </c>
      <c r="AR40" s="205"/>
      <c r="AS40" s="278"/>
    </row>
    <row r="41" spans="1:45" ht="21">
      <c r="A41" s="273"/>
      <c r="B41" s="217"/>
      <c r="C41" s="273"/>
      <c r="D41" s="71" t="s">
        <v>23</v>
      </c>
      <c r="E41" s="72">
        <f t="shared" si="7"/>
        <v>0</v>
      </c>
      <c r="F41" s="72">
        <f>SUM(F10,F15,F20,F25,F30)</f>
        <v>0</v>
      </c>
      <c r="G41" s="72">
        <v>0</v>
      </c>
      <c r="H41" s="36">
        <f t="shared" si="9"/>
        <v>0</v>
      </c>
      <c r="I41" s="36">
        <f t="shared" si="9"/>
        <v>0</v>
      </c>
      <c r="J41" s="36">
        <f>SUM(J10,J15,J20,J25,J30)</f>
        <v>0</v>
      </c>
      <c r="K41" s="36">
        <f t="shared" si="10"/>
        <v>0</v>
      </c>
      <c r="L41" s="36">
        <f t="shared" si="10"/>
        <v>0</v>
      </c>
      <c r="M41" s="36">
        <f>SUM(M10,M15,M20,M25,M30)</f>
        <v>0</v>
      </c>
      <c r="N41" s="36">
        <f t="shared" si="11"/>
        <v>0</v>
      </c>
      <c r="O41" s="36">
        <f t="shared" si="11"/>
        <v>0</v>
      </c>
      <c r="P41" s="36">
        <f>SUM(P10,P15,P20,P25,P30)</f>
        <v>0</v>
      </c>
      <c r="Q41" s="36">
        <f t="shared" si="12"/>
        <v>0</v>
      </c>
      <c r="R41" s="36">
        <f t="shared" si="12"/>
        <v>0</v>
      </c>
      <c r="S41" s="36">
        <f>SUM(S10,S15,S20,S25,S30)</f>
        <v>0</v>
      </c>
      <c r="T41" s="36">
        <f t="shared" si="13"/>
        <v>0</v>
      </c>
      <c r="U41" s="36">
        <f t="shared" si="13"/>
        <v>0</v>
      </c>
      <c r="V41" s="36">
        <f>SUM(V10,V15,V20,V25,V30)</f>
        <v>0</v>
      </c>
      <c r="W41" s="36">
        <f t="shared" si="14"/>
        <v>0</v>
      </c>
      <c r="X41" s="36">
        <f t="shared" si="14"/>
        <v>0</v>
      </c>
      <c r="Y41" s="36">
        <f>SUM(Y10,Y15,Y20,Y25,Y30)</f>
        <v>0</v>
      </c>
      <c r="Z41" s="36">
        <f t="shared" si="15"/>
        <v>0</v>
      </c>
      <c r="AA41" s="36">
        <f t="shared" si="15"/>
        <v>0</v>
      </c>
      <c r="AB41" s="36">
        <f>SUM(AB10,AB15,AB20,AB25,AB30)</f>
        <v>0</v>
      </c>
      <c r="AC41" s="36">
        <f t="shared" si="16"/>
        <v>0</v>
      </c>
      <c r="AD41" s="36">
        <f t="shared" si="16"/>
        <v>0</v>
      </c>
      <c r="AE41" s="36">
        <f>SUM(AE10,AE15,AE20,AE25,AE30)</f>
        <v>0</v>
      </c>
      <c r="AF41" s="36">
        <f t="shared" si="17"/>
        <v>0</v>
      </c>
      <c r="AG41" s="36">
        <f t="shared" si="17"/>
        <v>0</v>
      </c>
      <c r="AH41" s="36">
        <f>SUM(AH10,AH15,AH20,AH25,AH30)</f>
        <v>0</v>
      </c>
      <c r="AI41" s="36">
        <f t="shared" si="18"/>
        <v>0</v>
      </c>
      <c r="AJ41" s="36">
        <f t="shared" si="18"/>
        <v>0</v>
      </c>
      <c r="AK41" s="36">
        <f>SUM(AK10,AK15,AK20,AK25,AK30)</f>
        <v>0</v>
      </c>
      <c r="AL41" s="36">
        <f t="shared" si="19"/>
        <v>0</v>
      </c>
      <c r="AM41" s="36">
        <f t="shared" si="19"/>
        <v>0</v>
      </c>
      <c r="AN41" s="36">
        <f>SUM(AN10,AN15,AN20,AN25,AN30)</f>
        <v>0</v>
      </c>
      <c r="AO41" s="36">
        <f t="shared" si="20"/>
        <v>0</v>
      </c>
      <c r="AP41" s="36">
        <f t="shared" si="20"/>
        <v>0</v>
      </c>
      <c r="AQ41" s="36">
        <f>SUM(AQ10,AQ15,AQ20,AQ25,AQ30)</f>
        <v>0</v>
      </c>
      <c r="AR41" s="205"/>
      <c r="AS41" s="278"/>
    </row>
    <row r="42" spans="1:45" ht="21">
      <c r="A42" s="273"/>
      <c r="B42" s="217"/>
      <c r="C42" s="273"/>
      <c r="D42" s="71" t="s">
        <v>43</v>
      </c>
      <c r="E42" s="72">
        <f t="shared" si="7"/>
        <v>47924.2</v>
      </c>
      <c r="F42" s="72">
        <f>I42+L42+O42+R42+U42+X42+AA42+AD42+AG42+AJ42+AM42+AP42</f>
        <v>5740.6</v>
      </c>
      <c r="G42" s="72">
        <f>F42/E42*100</f>
        <v>11.978499380271348</v>
      </c>
      <c r="H42" s="36">
        <f t="shared" si="9"/>
        <v>498.6</v>
      </c>
      <c r="I42" s="36">
        <f t="shared" si="9"/>
        <v>443.7</v>
      </c>
      <c r="J42" s="36">
        <f>I42/H42*100</f>
        <v>88.989169675090253</v>
      </c>
      <c r="K42" s="36">
        <f t="shared" si="10"/>
        <v>3354.4</v>
      </c>
      <c r="L42" s="36">
        <f t="shared" si="10"/>
        <v>3354.4</v>
      </c>
      <c r="M42" s="36">
        <f>L42/K42*100</f>
        <v>100</v>
      </c>
      <c r="N42" s="36">
        <f t="shared" si="11"/>
        <v>2017.8</v>
      </c>
      <c r="O42" s="36">
        <f t="shared" si="11"/>
        <v>1942.5</v>
      </c>
      <c r="P42" s="36">
        <v>0</v>
      </c>
      <c r="Q42" s="36">
        <f t="shared" si="12"/>
        <v>2254.6999999999998</v>
      </c>
      <c r="R42" s="36">
        <f t="shared" si="12"/>
        <v>0</v>
      </c>
      <c r="S42" s="36">
        <f>R42/Q42*100</f>
        <v>0</v>
      </c>
      <c r="T42" s="36">
        <f t="shared" si="13"/>
        <v>1805</v>
      </c>
      <c r="U42" s="36">
        <f t="shared" si="13"/>
        <v>0</v>
      </c>
      <c r="V42" s="36">
        <v>0</v>
      </c>
      <c r="W42" s="36">
        <f t="shared" si="14"/>
        <v>3756.5</v>
      </c>
      <c r="X42" s="36">
        <f t="shared" si="14"/>
        <v>0</v>
      </c>
      <c r="Y42" s="36">
        <f>X42/W42*100</f>
        <v>0</v>
      </c>
      <c r="Z42" s="36">
        <f t="shared" si="15"/>
        <v>2120.6</v>
      </c>
      <c r="AA42" s="36">
        <f t="shared" si="15"/>
        <v>0</v>
      </c>
      <c r="AB42" s="36">
        <f>AA42/Z42*100</f>
        <v>0</v>
      </c>
      <c r="AC42" s="36">
        <f t="shared" si="16"/>
        <v>2173.6</v>
      </c>
      <c r="AD42" s="36">
        <f t="shared" si="16"/>
        <v>0</v>
      </c>
      <c r="AE42" s="36">
        <f>AD42/AC42*100</f>
        <v>0</v>
      </c>
      <c r="AF42" s="36">
        <f t="shared" si="17"/>
        <v>2678</v>
      </c>
      <c r="AG42" s="36">
        <f t="shared" si="17"/>
        <v>0</v>
      </c>
      <c r="AH42" s="36">
        <f>AG42/AF42*100</f>
        <v>0</v>
      </c>
      <c r="AI42" s="36">
        <f t="shared" si="18"/>
        <v>1855.6</v>
      </c>
      <c r="AJ42" s="36">
        <f t="shared" si="18"/>
        <v>0</v>
      </c>
      <c r="AK42" s="36">
        <f>AJ42/AI42*100</f>
        <v>0</v>
      </c>
      <c r="AL42" s="36">
        <f t="shared" si="19"/>
        <v>1929.8</v>
      </c>
      <c r="AM42" s="36">
        <f t="shared" si="19"/>
        <v>0</v>
      </c>
      <c r="AN42" s="36">
        <f>AM42/AL42*100</f>
        <v>0</v>
      </c>
      <c r="AO42" s="36">
        <f t="shared" si="20"/>
        <v>23479.600000000002</v>
      </c>
      <c r="AP42" s="36">
        <f t="shared" si="20"/>
        <v>0</v>
      </c>
      <c r="AQ42" s="36">
        <f>AP42/AO42*100</f>
        <v>0</v>
      </c>
      <c r="AR42" s="205"/>
      <c r="AS42" s="278"/>
    </row>
    <row r="43" spans="1:45" ht="42">
      <c r="A43" s="273"/>
      <c r="B43" s="217"/>
      <c r="C43" s="273"/>
      <c r="D43" s="71" t="s">
        <v>39</v>
      </c>
      <c r="E43" s="72">
        <f>H43+K43+N43+Q43+T43+W43+Z43+AC43+AF43+AI43+AL43+AO43</f>
        <v>0</v>
      </c>
      <c r="F43" s="72">
        <f>I43+L43+O43+R43+U43+X43+AA43+AD43+AG43+AJ43+AM43+AP43</f>
        <v>0</v>
      </c>
      <c r="G43" s="72">
        <v>0</v>
      </c>
      <c r="H43" s="36">
        <v>0</v>
      </c>
      <c r="I43" s="36">
        <v>0</v>
      </c>
      <c r="J43" s="36">
        <v>0</v>
      </c>
      <c r="K43" s="36">
        <v>0</v>
      </c>
      <c r="L43" s="36">
        <v>0</v>
      </c>
      <c r="M43" s="36">
        <v>0</v>
      </c>
      <c r="N43" s="36">
        <v>0</v>
      </c>
      <c r="O43" s="36">
        <v>0</v>
      </c>
      <c r="P43" s="36">
        <v>0</v>
      </c>
      <c r="Q43" s="36">
        <v>0</v>
      </c>
      <c r="R43" s="36">
        <v>0</v>
      </c>
      <c r="S43" s="36">
        <v>0</v>
      </c>
      <c r="T43" s="36">
        <v>0</v>
      </c>
      <c r="U43" s="36">
        <v>0</v>
      </c>
      <c r="V43" s="36">
        <v>0</v>
      </c>
      <c r="W43" s="36">
        <v>0</v>
      </c>
      <c r="X43" s="36">
        <v>0</v>
      </c>
      <c r="Y43" s="36">
        <v>0</v>
      </c>
      <c r="Z43" s="36">
        <v>0</v>
      </c>
      <c r="AA43" s="36">
        <v>0</v>
      </c>
      <c r="AB43" s="36">
        <v>0</v>
      </c>
      <c r="AC43" s="36">
        <v>0</v>
      </c>
      <c r="AD43" s="36">
        <v>0</v>
      </c>
      <c r="AE43" s="36">
        <v>0</v>
      </c>
      <c r="AF43" s="36">
        <v>0</v>
      </c>
      <c r="AG43" s="36">
        <v>0</v>
      </c>
      <c r="AH43" s="36">
        <v>0</v>
      </c>
      <c r="AI43" s="36">
        <v>0</v>
      </c>
      <c r="AJ43" s="36">
        <v>0</v>
      </c>
      <c r="AK43" s="36">
        <v>0</v>
      </c>
      <c r="AL43" s="36">
        <v>0</v>
      </c>
      <c r="AM43" s="36">
        <v>0</v>
      </c>
      <c r="AN43" s="36">
        <v>0</v>
      </c>
      <c r="AO43" s="36">
        <v>0</v>
      </c>
      <c r="AP43" s="36">
        <v>0</v>
      </c>
      <c r="AQ43" s="36">
        <v>0</v>
      </c>
      <c r="AR43" s="205"/>
      <c r="AS43" s="278"/>
    </row>
    <row r="44" spans="1:45">
      <c r="A44" s="204"/>
      <c r="B44" s="202" t="s">
        <v>35</v>
      </c>
      <c r="C44" s="204"/>
      <c r="D44" s="69" t="s">
        <v>22</v>
      </c>
      <c r="E44" s="70">
        <f t="shared" si="7"/>
        <v>20978.600000000002</v>
      </c>
      <c r="F44" s="70">
        <f>SUM(F45:F47)</f>
        <v>0</v>
      </c>
      <c r="G44" s="70">
        <f>SUM(G45:G48)</f>
        <v>0</v>
      </c>
      <c r="H44" s="70">
        <f>SUM(H45:H48)</f>
        <v>0</v>
      </c>
      <c r="I44" s="70">
        <f>SUM(I45:I47)</f>
        <v>0</v>
      </c>
      <c r="J44" s="70">
        <f>J46</f>
        <v>0</v>
      </c>
      <c r="K44" s="70">
        <f>SUM(K45:K48)</f>
        <v>0</v>
      </c>
      <c r="L44" s="70">
        <f>SUM(L45:L47)</f>
        <v>0</v>
      </c>
      <c r="M44" s="70">
        <f>M46</f>
        <v>0</v>
      </c>
      <c r="N44" s="70">
        <f>SUM(N45:N48)</f>
        <v>0</v>
      </c>
      <c r="O44" s="70">
        <f>SUM(O45:O47)</f>
        <v>0</v>
      </c>
      <c r="P44" s="70">
        <f>P46</f>
        <v>0</v>
      </c>
      <c r="Q44" s="70">
        <f>SUM(Q45:Q48)</f>
        <v>0</v>
      </c>
      <c r="R44" s="70">
        <f>SUM(R45:R47)</f>
        <v>0</v>
      </c>
      <c r="S44" s="70">
        <f>S46</f>
        <v>0</v>
      </c>
      <c r="T44" s="70">
        <f>SUM(T45:T48)</f>
        <v>0</v>
      </c>
      <c r="U44" s="70">
        <f>SUM(U45:U47)</f>
        <v>0</v>
      </c>
      <c r="V44" s="70">
        <f>V46</f>
        <v>0</v>
      </c>
      <c r="W44" s="70">
        <f>SUM(W45:W48)</f>
        <v>0</v>
      </c>
      <c r="X44" s="70">
        <f>SUM(X45:X47)</f>
        <v>0</v>
      </c>
      <c r="Y44" s="70">
        <f>Y46</f>
        <v>0</v>
      </c>
      <c r="Z44" s="70">
        <f>SUM(Z45:Z48)</f>
        <v>0</v>
      </c>
      <c r="AA44" s="70">
        <f>SUM(AA45:AA47)</f>
        <v>0</v>
      </c>
      <c r="AB44" s="70">
        <f>AB46</f>
        <v>0</v>
      </c>
      <c r="AC44" s="70">
        <f>SUM(AC45:AC48)</f>
        <v>0</v>
      </c>
      <c r="AD44" s="70">
        <f>SUM(AD45:AD47)</f>
        <v>0</v>
      </c>
      <c r="AE44" s="70">
        <v>0</v>
      </c>
      <c r="AF44" s="70">
        <f>SUM(AF45:AF48)</f>
        <v>719.7</v>
      </c>
      <c r="AG44" s="70">
        <f>SUM(AG45:AG47)</f>
        <v>0</v>
      </c>
      <c r="AH44" s="70">
        <v>0</v>
      </c>
      <c r="AI44" s="70">
        <f>SUM(AI45:AI48)</f>
        <v>0</v>
      </c>
      <c r="AJ44" s="70">
        <f>SUM(AJ45:AJ47)</f>
        <v>0</v>
      </c>
      <c r="AK44" s="70">
        <f>AK46</f>
        <v>0</v>
      </c>
      <c r="AL44" s="70">
        <f>SUM(AL45:AL48)</f>
        <v>0</v>
      </c>
      <c r="AM44" s="70">
        <f>SUM(AM45:AM47)</f>
        <v>0</v>
      </c>
      <c r="AN44" s="70">
        <f>AN46</f>
        <v>0</v>
      </c>
      <c r="AO44" s="70">
        <f>SUM(AO45:AO48)</f>
        <v>20258.900000000001</v>
      </c>
      <c r="AP44" s="70">
        <f>SUM(AP45:AP47)</f>
        <v>0</v>
      </c>
      <c r="AQ44" s="70">
        <f>AQ46</f>
        <v>0</v>
      </c>
      <c r="AR44" s="279"/>
      <c r="AS44" s="279"/>
    </row>
    <row r="45" spans="1:45" ht="21">
      <c r="A45" s="205"/>
      <c r="B45" s="203"/>
      <c r="C45" s="205"/>
      <c r="D45" s="71" t="s">
        <v>38</v>
      </c>
      <c r="E45" s="72">
        <f t="shared" si="7"/>
        <v>0</v>
      </c>
      <c r="F45" s="72">
        <f>SUM(I45,L45,O45,R45,U45,X45,AA45,AD45,AG45,AJ45,AM45,AP45)</f>
        <v>0</v>
      </c>
      <c r="G45" s="72">
        <v>0</v>
      </c>
      <c r="H45" s="36">
        <f t="shared" ref="H45:I48" si="21">H34</f>
        <v>0</v>
      </c>
      <c r="I45" s="36">
        <f t="shared" si="21"/>
        <v>0</v>
      </c>
      <c r="J45" s="36">
        <v>0</v>
      </c>
      <c r="K45" s="36">
        <f t="shared" ref="K45:L48" si="22">K34</f>
        <v>0</v>
      </c>
      <c r="L45" s="36">
        <f t="shared" si="22"/>
        <v>0</v>
      </c>
      <c r="M45" s="36">
        <v>0</v>
      </c>
      <c r="N45" s="36">
        <f t="shared" ref="N45:O48" si="23">N34</f>
        <v>0</v>
      </c>
      <c r="O45" s="36">
        <f t="shared" si="23"/>
        <v>0</v>
      </c>
      <c r="P45" s="36">
        <v>0</v>
      </c>
      <c r="Q45" s="36">
        <f t="shared" ref="Q45:R48" si="24">Q34</f>
        <v>0</v>
      </c>
      <c r="R45" s="36">
        <f t="shared" si="24"/>
        <v>0</v>
      </c>
      <c r="S45" s="36">
        <v>0</v>
      </c>
      <c r="T45" s="36">
        <f t="shared" ref="T45:U48" si="25">T34</f>
        <v>0</v>
      </c>
      <c r="U45" s="36">
        <f t="shared" si="25"/>
        <v>0</v>
      </c>
      <c r="V45" s="36">
        <v>0</v>
      </c>
      <c r="W45" s="36">
        <f t="shared" ref="W45:X48" si="26">W34</f>
        <v>0</v>
      </c>
      <c r="X45" s="36">
        <f t="shared" si="26"/>
        <v>0</v>
      </c>
      <c r="Y45" s="36">
        <v>0</v>
      </c>
      <c r="Z45" s="36">
        <f t="shared" ref="Z45:AA48" si="27">Z34</f>
        <v>0</v>
      </c>
      <c r="AA45" s="36">
        <f t="shared" si="27"/>
        <v>0</v>
      </c>
      <c r="AB45" s="36">
        <v>0</v>
      </c>
      <c r="AC45" s="36">
        <f t="shared" ref="AC45:AD48" si="28">AC34</f>
        <v>0</v>
      </c>
      <c r="AD45" s="36">
        <f t="shared" si="28"/>
        <v>0</v>
      </c>
      <c r="AE45" s="36">
        <v>0</v>
      </c>
      <c r="AF45" s="36">
        <f t="shared" ref="AF45:AG48" si="29">AF34</f>
        <v>0</v>
      </c>
      <c r="AG45" s="36">
        <f t="shared" si="29"/>
        <v>0</v>
      </c>
      <c r="AH45" s="36">
        <v>0</v>
      </c>
      <c r="AI45" s="36">
        <f t="shared" ref="AI45:AJ48" si="30">AI34</f>
        <v>0</v>
      </c>
      <c r="AJ45" s="36">
        <f t="shared" si="30"/>
        <v>0</v>
      </c>
      <c r="AK45" s="36">
        <v>0</v>
      </c>
      <c r="AL45" s="36">
        <f t="shared" ref="AL45:AM48" si="31">AL34</f>
        <v>0</v>
      </c>
      <c r="AM45" s="36">
        <f t="shared" si="31"/>
        <v>0</v>
      </c>
      <c r="AN45" s="36">
        <v>0</v>
      </c>
      <c r="AO45" s="36">
        <f t="shared" ref="AO45:AP48" si="32">AO34</f>
        <v>0</v>
      </c>
      <c r="AP45" s="36">
        <f t="shared" si="32"/>
        <v>0</v>
      </c>
      <c r="AQ45" s="36">
        <v>0</v>
      </c>
      <c r="AR45" s="280"/>
      <c r="AS45" s="280"/>
    </row>
    <row r="46" spans="1:45" ht="21">
      <c r="A46" s="205"/>
      <c r="B46" s="203"/>
      <c r="C46" s="205"/>
      <c r="D46" s="71" t="s">
        <v>23</v>
      </c>
      <c r="E46" s="72">
        <f>E30</f>
        <v>0</v>
      </c>
      <c r="F46" s="72">
        <f>SUM(I46,L46,O46,R46,U46,X46,AA46,AD46,AG46,AJ46,AM46,AP46)</f>
        <v>0</v>
      </c>
      <c r="G46" s="72">
        <v>0</v>
      </c>
      <c r="H46" s="36">
        <f t="shared" si="21"/>
        <v>0</v>
      </c>
      <c r="I46" s="36">
        <f t="shared" si="21"/>
        <v>0</v>
      </c>
      <c r="J46" s="36">
        <f>J30</f>
        <v>0</v>
      </c>
      <c r="K46" s="36">
        <f t="shared" si="22"/>
        <v>0</v>
      </c>
      <c r="L46" s="36">
        <f t="shared" si="22"/>
        <v>0</v>
      </c>
      <c r="M46" s="36">
        <f>M30</f>
        <v>0</v>
      </c>
      <c r="N46" s="36">
        <f t="shared" si="23"/>
        <v>0</v>
      </c>
      <c r="O46" s="36">
        <f t="shared" si="23"/>
        <v>0</v>
      </c>
      <c r="P46" s="36">
        <f>P30</f>
        <v>0</v>
      </c>
      <c r="Q46" s="36">
        <f t="shared" si="24"/>
        <v>0</v>
      </c>
      <c r="R46" s="36">
        <f t="shared" si="24"/>
        <v>0</v>
      </c>
      <c r="S46" s="36">
        <f>S30</f>
        <v>0</v>
      </c>
      <c r="T46" s="36">
        <f t="shared" si="25"/>
        <v>0</v>
      </c>
      <c r="U46" s="36">
        <f t="shared" si="25"/>
        <v>0</v>
      </c>
      <c r="V46" s="36">
        <f>V30</f>
        <v>0</v>
      </c>
      <c r="W46" s="36">
        <f t="shared" si="26"/>
        <v>0</v>
      </c>
      <c r="X46" s="36">
        <f t="shared" si="26"/>
        <v>0</v>
      </c>
      <c r="Y46" s="36">
        <f>Y30</f>
        <v>0</v>
      </c>
      <c r="Z46" s="36">
        <f t="shared" si="27"/>
        <v>0</v>
      </c>
      <c r="AA46" s="36">
        <f t="shared" si="27"/>
        <v>0</v>
      </c>
      <c r="AB46" s="36">
        <f>AB30</f>
        <v>0</v>
      </c>
      <c r="AC46" s="36">
        <f t="shared" si="28"/>
        <v>0</v>
      </c>
      <c r="AD46" s="36">
        <f t="shared" si="28"/>
        <v>0</v>
      </c>
      <c r="AE46" s="36">
        <f>AE30</f>
        <v>0</v>
      </c>
      <c r="AF46" s="36">
        <f t="shared" si="29"/>
        <v>0</v>
      </c>
      <c r="AG46" s="36">
        <f t="shared" si="29"/>
        <v>0</v>
      </c>
      <c r="AH46" s="36">
        <f>AH30</f>
        <v>0</v>
      </c>
      <c r="AI46" s="36">
        <f t="shared" si="30"/>
        <v>0</v>
      </c>
      <c r="AJ46" s="36">
        <f t="shared" si="30"/>
        <v>0</v>
      </c>
      <c r="AK46" s="36">
        <f>AK30</f>
        <v>0</v>
      </c>
      <c r="AL46" s="36">
        <f t="shared" si="31"/>
        <v>0</v>
      </c>
      <c r="AM46" s="36">
        <f t="shared" si="31"/>
        <v>0</v>
      </c>
      <c r="AN46" s="36">
        <f>AN30</f>
        <v>0</v>
      </c>
      <c r="AO46" s="36">
        <f t="shared" si="32"/>
        <v>0</v>
      </c>
      <c r="AP46" s="36">
        <f t="shared" si="32"/>
        <v>0</v>
      </c>
      <c r="AQ46" s="36">
        <f>AQ30</f>
        <v>0</v>
      </c>
      <c r="AR46" s="280"/>
      <c r="AS46" s="280"/>
    </row>
    <row r="47" spans="1:45" ht="21">
      <c r="A47" s="205"/>
      <c r="B47" s="203"/>
      <c r="C47" s="205"/>
      <c r="D47" s="71" t="s">
        <v>43</v>
      </c>
      <c r="E47" s="72">
        <f>H47+K47+N47+Q47+T47+W47+Z47+AC47+AF47+AI47+AL47+AO47</f>
        <v>20978.600000000002</v>
      </c>
      <c r="F47" s="72">
        <f>SUM(I47,L47,O47,R47,U47,X47,AA47,AD47,AG47,AJ47,AM47,AP47)</f>
        <v>0</v>
      </c>
      <c r="G47" s="72">
        <f>F47/E47*100</f>
        <v>0</v>
      </c>
      <c r="H47" s="36">
        <f t="shared" si="21"/>
        <v>0</v>
      </c>
      <c r="I47" s="36">
        <f t="shared" si="21"/>
        <v>0</v>
      </c>
      <c r="J47" s="36">
        <f>J48</f>
        <v>0</v>
      </c>
      <c r="K47" s="36">
        <f t="shared" si="22"/>
        <v>0</v>
      </c>
      <c r="L47" s="36">
        <f t="shared" si="22"/>
        <v>0</v>
      </c>
      <c r="M47" s="36">
        <f>M48</f>
        <v>0</v>
      </c>
      <c r="N47" s="36">
        <f t="shared" si="23"/>
        <v>0</v>
      </c>
      <c r="O47" s="36">
        <f t="shared" si="23"/>
        <v>0</v>
      </c>
      <c r="P47" s="36">
        <f>P48</f>
        <v>0</v>
      </c>
      <c r="Q47" s="36">
        <f t="shared" si="24"/>
        <v>0</v>
      </c>
      <c r="R47" s="36">
        <f t="shared" si="24"/>
        <v>0</v>
      </c>
      <c r="S47" s="36">
        <f>S48</f>
        <v>0</v>
      </c>
      <c r="T47" s="36">
        <f t="shared" si="25"/>
        <v>0</v>
      </c>
      <c r="U47" s="36">
        <f t="shared" si="25"/>
        <v>0</v>
      </c>
      <c r="V47" s="36">
        <f>V48</f>
        <v>0</v>
      </c>
      <c r="W47" s="36">
        <f t="shared" si="26"/>
        <v>0</v>
      </c>
      <c r="X47" s="36">
        <f t="shared" si="26"/>
        <v>0</v>
      </c>
      <c r="Y47" s="36">
        <f>Y48</f>
        <v>0</v>
      </c>
      <c r="Z47" s="36">
        <f t="shared" si="27"/>
        <v>0</v>
      </c>
      <c r="AA47" s="36">
        <f t="shared" si="27"/>
        <v>0</v>
      </c>
      <c r="AB47" s="36">
        <f>AB48</f>
        <v>0</v>
      </c>
      <c r="AC47" s="36">
        <f t="shared" si="28"/>
        <v>0</v>
      </c>
      <c r="AD47" s="36">
        <f t="shared" si="28"/>
        <v>0</v>
      </c>
      <c r="AE47" s="36">
        <v>0</v>
      </c>
      <c r="AF47" s="36">
        <f t="shared" si="29"/>
        <v>719.7</v>
      </c>
      <c r="AG47" s="36">
        <f t="shared" si="29"/>
        <v>0</v>
      </c>
      <c r="AH47" s="36">
        <f>AH48</f>
        <v>0</v>
      </c>
      <c r="AI47" s="36">
        <f t="shared" si="30"/>
        <v>0</v>
      </c>
      <c r="AJ47" s="36">
        <f t="shared" si="30"/>
        <v>0</v>
      </c>
      <c r="AK47" s="36">
        <f>AK48</f>
        <v>0</v>
      </c>
      <c r="AL47" s="36">
        <f t="shared" si="31"/>
        <v>0</v>
      </c>
      <c r="AM47" s="36">
        <f t="shared" si="31"/>
        <v>0</v>
      </c>
      <c r="AN47" s="36">
        <f>AN48</f>
        <v>0</v>
      </c>
      <c r="AO47" s="36">
        <f t="shared" si="32"/>
        <v>20258.900000000001</v>
      </c>
      <c r="AP47" s="36">
        <f t="shared" si="32"/>
        <v>0</v>
      </c>
      <c r="AQ47" s="36">
        <f>AQ48</f>
        <v>0</v>
      </c>
      <c r="AR47" s="280"/>
      <c r="AS47" s="280"/>
    </row>
    <row r="48" spans="1:45" ht="42">
      <c r="A48" s="205"/>
      <c r="B48" s="203"/>
      <c r="C48" s="205"/>
      <c r="D48" s="71" t="s">
        <v>39</v>
      </c>
      <c r="E48" s="72">
        <f>H48+K48+N48+Q48+T48+W48+Z48+AC48+AF48+AI48+AL48+AO48</f>
        <v>0</v>
      </c>
      <c r="F48" s="72">
        <f>SUM(I48,L48,O48,R48,U48,X48,AA48,AD48,AG48,AJ48,AM48,AP48)</f>
        <v>0</v>
      </c>
      <c r="G48" s="72">
        <v>0</v>
      </c>
      <c r="H48" s="36">
        <f t="shared" si="21"/>
        <v>0</v>
      </c>
      <c r="I48" s="36">
        <f t="shared" si="21"/>
        <v>0</v>
      </c>
      <c r="J48" s="36">
        <f>J46</f>
        <v>0</v>
      </c>
      <c r="K48" s="36">
        <f t="shared" si="22"/>
        <v>0</v>
      </c>
      <c r="L48" s="36">
        <f t="shared" si="22"/>
        <v>0</v>
      </c>
      <c r="M48" s="36">
        <f>M46</f>
        <v>0</v>
      </c>
      <c r="N48" s="36">
        <f t="shared" si="23"/>
        <v>0</v>
      </c>
      <c r="O48" s="36">
        <f t="shared" si="23"/>
        <v>0</v>
      </c>
      <c r="P48" s="36">
        <f>P46</f>
        <v>0</v>
      </c>
      <c r="Q48" s="36">
        <f t="shared" si="24"/>
        <v>0</v>
      </c>
      <c r="R48" s="36">
        <f t="shared" si="24"/>
        <v>0</v>
      </c>
      <c r="S48" s="36">
        <f>S46</f>
        <v>0</v>
      </c>
      <c r="T48" s="36">
        <f t="shared" si="25"/>
        <v>0</v>
      </c>
      <c r="U48" s="36">
        <f t="shared" si="25"/>
        <v>0</v>
      </c>
      <c r="V48" s="36">
        <f>V46</f>
        <v>0</v>
      </c>
      <c r="W48" s="36">
        <f t="shared" si="26"/>
        <v>0</v>
      </c>
      <c r="X48" s="36">
        <f t="shared" si="26"/>
        <v>0</v>
      </c>
      <c r="Y48" s="36">
        <f>Y46</f>
        <v>0</v>
      </c>
      <c r="Z48" s="36">
        <f t="shared" si="27"/>
        <v>0</v>
      </c>
      <c r="AA48" s="36">
        <f t="shared" si="27"/>
        <v>0</v>
      </c>
      <c r="AB48" s="36">
        <f>AB46</f>
        <v>0</v>
      </c>
      <c r="AC48" s="36">
        <f t="shared" si="28"/>
        <v>0</v>
      </c>
      <c r="AD48" s="36">
        <f t="shared" si="28"/>
        <v>0</v>
      </c>
      <c r="AE48" s="36">
        <f>AE46</f>
        <v>0</v>
      </c>
      <c r="AF48" s="36">
        <f t="shared" si="29"/>
        <v>0</v>
      </c>
      <c r="AG48" s="36">
        <f t="shared" si="29"/>
        <v>0</v>
      </c>
      <c r="AH48" s="36">
        <f>AH46</f>
        <v>0</v>
      </c>
      <c r="AI48" s="36">
        <f t="shared" si="30"/>
        <v>0</v>
      </c>
      <c r="AJ48" s="36">
        <f t="shared" si="30"/>
        <v>0</v>
      </c>
      <c r="AK48" s="36">
        <f>AK46</f>
        <v>0</v>
      </c>
      <c r="AL48" s="36">
        <f t="shared" si="31"/>
        <v>0</v>
      </c>
      <c r="AM48" s="36">
        <f t="shared" si="31"/>
        <v>0</v>
      </c>
      <c r="AN48" s="36">
        <f>AN46</f>
        <v>0</v>
      </c>
      <c r="AO48" s="36">
        <f t="shared" si="32"/>
        <v>0</v>
      </c>
      <c r="AP48" s="36">
        <f t="shared" si="32"/>
        <v>0</v>
      </c>
      <c r="AQ48" s="36">
        <f>AQ46</f>
        <v>0</v>
      </c>
      <c r="AR48" s="280"/>
      <c r="AS48" s="280"/>
    </row>
    <row r="49" spans="1:45">
      <c r="A49" s="273"/>
      <c r="B49" s="217" t="s">
        <v>36</v>
      </c>
      <c r="C49" s="273"/>
      <c r="D49" s="69" t="s">
        <v>22</v>
      </c>
      <c r="E49" s="70">
        <f>SUM(E50:E53)</f>
        <v>26945.599999999999</v>
      </c>
      <c r="F49" s="70">
        <f>SUM(F50:F53)</f>
        <v>5740.6</v>
      </c>
      <c r="G49" s="70">
        <f>F49/E49*100</f>
        <v>21.304405914138115</v>
      </c>
      <c r="H49" s="70">
        <f>SUM(H50:H53)</f>
        <v>498.6</v>
      </c>
      <c r="I49" s="70">
        <f>I39</f>
        <v>443.7</v>
      </c>
      <c r="J49" s="70">
        <f>I49/H49*100</f>
        <v>88.989169675090253</v>
      </c>
      <c r="K49" s="70">
        <f>SUM(K50:K53)</f>
        <v>3354.4</v>
      </c>
      <c r="L49" s="70">
        <f>L39</f>
        <v>3354.4</v>
      </c>
      <c r="M49" s="70">
        <f>L49/K49*100</f>
        <v>100</v>
      </c>
      <c r="N49" s="70">
        <f>SUM(N50:N53)</f>
        <v>2017.8</v>
      </c>
      <c r="O49" s="70">
        <f>O39</f>
        <v>1942.5</v>
      </c>
      <c r="P49" s="70">
        <v>0</v>
      </c>
      <c r="Q49" s="70">
        <f>SUM(Q50:Q53)</f>
        <v>2254.6999999999998</v>
      </c>
      <c r="R49" s="70">
        <f>R39</f>
        <v>0</v>
      </c>
      <c r="S49" s="70">
        <f>R49/Q49*100</f>
        <v>0</v>
      </c>
      <c r="T49" s="70">
        <f>SUM(T50:T53)</f>
        <v>1805</v>
      </c>
      <c r="U49" s="70">
        <f>U39</f>
        <v>0</v>
      </c>
      <c r="V49" s="70">
        <v>0</v>
      </c>
      <c r="W49" s="70">
        <f>SUM(W50:W53)</f>
        <v>3756.5</v>
      </c>
      <c r="X49" s="70">
        <f>X39</f>
        <v>0</v>
      </c>
      <c r="Y49" s="70">
        <v>0</v>
      </c>
      <c r="Z49" s="70">
        <f>SUM(Z50:Z53)</f>
        <v>2120.6</v>
      </c>
      <c r="AA49" s="70">
        <f>AA39</f>
        <v>0</v>
      </c>
      <c r="AB49" s="70">
        <v>0</v>
      </c>
      <c r="AC49" s="70">
        <f>SUM(AC50:AC53)</f>
        <v>2173.6</v>
      </c>
      <c r="AD49" s="70">
        <f>AD39</f>
        <v>0</v>
      </c>
      <c r="AE49" s="70">
        <v>0</v>
      </c>
      <c r="AF49" s="70">
        <f>SUM(AF50:AF53)</f>
        <v>1958.3</v>
      </c>
      <c r="AG49" s="70">
        <f>AG39</f>
        <v>0</v>
      </c>
      <c r="AH49" s="70">
        <v>0</v>
      </c>
      <c r="AI49" s="70">
        <f>SUM(AI50:AI53)</f>
        <v>1855.6</v>
      </c>
      <c r="AJ49" s="70">
        <v>0</v>
      </c>
      <c r="AK49" s="70">
        <v>0</v>
      </c>
      <c r="AL49" s="70">
        <f>SUM(AL50:AL53)</f>
        <v>1929.8</v>
      </c>
      <c r="AM49" s="70">
        <f>AM39</f>
        <v>0</v>
      </c>
      <c r="AN49" s="70">
        <v>0</v>
      </c>
      <c r="AO49" s="70">
        <f>SUM(AO50:AO53)</f>
        <v>3220.7</v>
      </c>
      <c r="AP49" s="70">
        <f>AP39</f>
        <v>0</v>
      </c>
      <c r="AQ49" s="70">
        <v>0</v>
      </c>
      <c r="AR49" s="279"/>
      <c r="AS49" s="279"/>
    </row>
    <row r="50" spans="1:45" ht="21">
      <c r="A50" s="273"/>
      <c r="B50" s="217"/>
      <c r="C50" s="273"/>
      <c r="D50" s="71" t="s">
        <v>38</v>
      </c>
      <c r="E50" s="72">
        <f t="shared" ref="E50:F53" si="33">H50+K50+N50+Q50+T50+W50+Z50+AC50+AF50+AI50+AL50+AO50</f>
        <v>0</v>
      </c>
      <c r="F50" s="72">
        <f t="shared" si="33"/>
        <v>0</v>
      </c>
      <c r="G50" s="72">
        <v>0</v>
      </c>
      <c r="H50" s="36">
        <f t="shared" ref="H50:I53" si="34">SUM(H9,H14,H19,H24,H29)</f>
        <v>0</v>
      </c>
      <c r="I50" s="36">
        <f t="shared" si="34"/>
        <v>0</v>
      </c>
      <c r="J50" s="36">
        <v>0</v>
      </c>
      <c r="K50" s="36">
        <f t="shared" ref="K50:L53" si="35">SUM(K9,K14,K19,K24,K29)</f>
        <v>0</v>
      </c>
      <c r="L50" s="36">
        <f t="shared" si="35"/>
        <v>0</v>
      </c>
      <c r="M50" s="36">
        <v>0</v>
      </c>
      <c r="N50" s="36">
        <f t="shared" ref="N50:O53" si="36">SUM(N9,N14,N19,N24,N29)</f>
        <v>0</v>
      </c>
      <c r="O50" s="36">
        <f t="shared" si="36"/>
        <v>0</v>
      </c>
      <c r="P50" s="36">
        <v>0</v>
      </c>
      <c r="Q50" s="36">
        <f t="shared" ref="Q50:R53" si="37">SUM(Q9,Q14,Q19,Q24,Q29)</f>
        <v>0</v>
      </c>
      <c r="R50" s="36">
        <f t="shared" si="37"/>
        <v>0</v>
      </c>
      <c r="S50" s="36">
        <v>0</v>
      </c>
      <c r="T50" s="36">
        <f t="shared" ref="T50:U53" si="38">SUM(T9,T14,T19,T24,T29)</f>
        <v>0</v>
      </c>
      <c r="U50" s="36">
        <f t="shared" si="38"/>
        <v>0</v>
      </c>
      <c r="V50" s="36">
        <v>0</v>
      </c>
      <c r="W50" s="36">
        <f t="shared" ref="W50:X53" si="39">SUM(W9,W14,W19,W24,W29)</f>
        <v>0</v>
      </c>
      <c r="X50" s="36">
        <f t="shared" si="39"/>
        <v>0</v>
      </c>
      <c r="Y50" s="36">
        <v>0</v>
      </c>
      <c r="Z50" s="36">
        <f t="shared" ref="Z50:AA53" si="40">SUM(Z9,Z14,Z19,Z24,Z29)</f>
        <v>0</v>
      </c>
      <c r="AA50" s="36">
        <f t="shared" si="40"/>
        <v>0</v>
      </c>
      <c r="AB50" s="36">
        <v>0</v>
      </c>
      <c r="AC50" s="36">
        <f t="shared" ref="AC50:AD53" si="41">SUM(AC9,AC14,AC19,AC24,AC29)</f>
        <v>0</v>
      </c>
      <c r="AD50" s="36">
        <f t="shared" si="41"/>
        <v>0</v>
      </c>
      <c r="AE50" s="36">
        <v>0</v>
      </c>
      <c r="AF50" s="36">
        <f t="shared" ref="AF50:AG53" si="42">SUM(AF9,AF14,AF19,AF24,AF29)</f>
        <v>0</v>
      </c>
      <c r="AG50" s="36">
        <f t="shared" si="42"/>
        <v>0</v>
      </c>
      <c r="AH50" s="36">
        <v>0</v>
      </c>
      <c r="AI50" s="36">
        <f t="shared" ref="AI50:AJ53" si="43">SUM(AI9,AI14,AI19,AI24,AI29)</f>
        <v>0</v>
      </c>
      <c r="AJ50" s="36">
        <f t="shared" si="43"/>
        <v>0</v>
      </c>
      <c r="AK50" s="36">
        <v>0</v>
      </c>
      <c r="AL50" s="36">
        <f t="shared" ref="AL50:AM53" si="44">SUM(AL9,AL14,AL19,AL24,AL29)</f>
        <v>0</v>
      </c>
      <c r="AM50" s="36">
        <f t="shared" si="44"/>
        <v>0</v>
      </c>
      <c r="AN50" s="36">
        <v>0</v>
      </c>
      <c r="AO50" s="36">
        <f t="shared" ref="AO50:AP53" si="45">SUM(AO9,AO14,AO19,AO24,AO29)</f>
        <v>0</v>
      </c>
      <c r="AP50" s="36">
        <f t="shared" si="45"/>
        <v>0</v>
      </c>
      <c r="AQ50" s="36">
        <v>0</v>
      </c>
      <c r="AR50" s="280"/>
      <c r="AS50" s="280"/>
    </row>
    <row r="51" spans="1:45" ht="21">
      <c r="A51" s="273"/>
      <c r="B51" s="217"/>
      <c r="C51" s="273"/>
      <c r="D51" s="71" t="s">
        <v>23</v>
      </c>
      <c r="E51" s="72">
        <f t="shared" si="33"/>
        <v>0</v>
      </c>
      <c r="F51" s="72">
        <f t="shared" si="33"/>
        <v>0</v>
      </c>
      <c r="G51" s="72">
        <v>0</v>
      </c>
      <c r="H51" s="36">
        <f t="shared" si="34"/>
        <v>0</v>
      </c>
      <c r="I51" s="36">
        <f t="shared" si="34"/>
        <v>0</v>
      </c>
      <c r="J51" s="36">
        <f>J41</f>
        <v>0</v>
      </c>
      <c r="K51" s="36">
        <f t="shared" si="35"/>
        <v>0</v>
      </c>
      <c r="L51" s="36">
        <f t="shared" si="35"/>
        <v>0</v>
      </c>
      <c r="M51" s="36">
        <f>M41</f>
        <v>0</v>
      </c>
      <c r="N51" s="36">
        <f t="shared" si="36"/>
        <v>0</v>
      </c>
      <c r="O51" s="36">
        <f t="shared" si="36"/>
        <v>0</v>
      </c>
      <c r="P51" s="36">
        <f>P41</f>
        <v>0</v>
      </c>
      <c r="Q51" s="36">
        <f t="shared" si="37"/>
        <v>0</v>
      </c>
      <c r="R51" s="36">
        <f t="shared" si="37"/>
        <v>0</v>
      </c>
      <c r="S51" s="36">
        <f>S41</f>
        <v>0</v>
      </c>
      <c r="T51" s="36">
        <f t="shared" si="38"/>
        <v>0</v>
      </c>
      <c r="U51" s="36">
        <f t="shared" si="38"/>
        <v>0</v>
      </c>
      <c r="V51" s="36">
        <f>V41</f>
        <v>0</v>
      </c>
      <c r="W51" s="36">
        <f t="shared" si="39"/>
        <v>0</v>
      </c>
      <c r="X51" s="36">
        <f t="shared" si="39"/>
        <v>0</v>
      </c>
      <c r="Y51" s="36">
        <v>0</v>
      </c>
      <c r="Z51" s="36">
        <f t="shared" si="40"/>
        <v>0</v>
      </c>
      <c r="AA51" s="36">
        <f t="shared" si="40"/>
        <v>0</v>
      </c>
      <c r="AB51" s="36">
        <f>AB41</f>
        <v>0</v>
      </c>
      <c r="AC51" s="36">
        <f t="shared" si="41"/>
        <v>0</v>
      </c>
      <c r="AD51" s="36">
        <f t="shared" si="41"/>
        <v>0</v>
      </c>
      <c r="AE51" s="36">
        <f>AE41</f>
        <v>0</v>
      </c>
      <c r="AF51" s="36">
        <f t="shared" si="42"/>
        <v>0</v>
      </c>
      <c r="AG51" s="36">
        <f t="shared" si="42"/>
        <v>0</v>
      </c>
      <c r="AH51" s="36">
        <v>0</v>
      </c>
      <c r="AI51" s="36">
        <f t="shared" si="43"/>
        <v>0</v>
      </c>
      <c r="AJ51" s="36">
        <f t="shared" si="43"/>
        <v>0</v>
      </c>
      <c r="AK51" s="36">
        <f>AK41</f>
        <v>0</v>
      </c>
      <c r="AL51" s="36">
        <f t="shared" si="44"/>
        <v>0</v>
      </c>
      <c r="AM51" s="36">
        <f t="shared" si="44"/>
        <v>0</v>
      </c>
      <c r="AN51" s="36">
        <f>AN41</f>
        <v>0</v>
      </c>
      <c r="AO51" s="36">
        <f t="shared" si="45"/>
        <v>0</v>
      </c>
      <c r="AP51" s="36">
        <f t="shared" si="45"/>
        <v>0</v>
      </c>
      <c r="AQ51" s="36">
        <f>AQ41</f>
        <v>0</v>
      </c>
      <c r="AR51" s="280"/>
      <c r="AS51" s="280"/>
    </row>
    <row r="52" spans="1:45" ht="21">
      <c r="A52" s="273"/>
      <c r="B52" s="217"/>
      <c r="C52" s="273"/>
      <c r="D52" s="71" t="s">
        <v>43</v>
      </c>
      <c r="E52" s="72">
        <f>H52+K52+N52+Q52+T52+W52+Z52+AC52+AF52+AI52+AL52+AO52</f>
        <v>26945.599999999999</v>
      </c>
      <c r="F52" s="72">
        <f t="shared" si="33"/>
        <v>5740.6</v>
      </c>
      <c r="G52" s="72">
        <f>F52/E52*100</f>
        <v>21.304405914138115</v>
      </c>
      <c r="H52" s="36">
        <f t="shared" si="34"/>
        <v>498.6</v>
      </c>
      <c r="I52" s="36">
        <f t="shared" si="34"/>
        <v>443.7</v>
      </c>
      <c r="J52" s="36">
        <f>I52/H52*100</f>
        <v>88.989169675090253</v>
      </c>
      <c r="K52" s="36">
        <f t="shared" si="35"/>
        <v>3354.4</v>
      </c>
      <c r="L52" s="36">
        <f t="shared" si="35"/>
        <v>3354.4</v>
      </c>
      <c r="M52" s="36">
        <f>L52/K52*100</f>
        <v>100</v>
      </c>
      <c r="N52" s="36">
        <f t="shared" si="36"/>
        <v>2017.8</v>
      </c>
      <c r="O52" s="36">
        <f t="shared" si="36"/>
        <v>1942.5</v>
      </c>
      <c r="P52" s="36">
        <v>0</v>
      </c>
      <c r="Q52" s="36">
        <f t="shared" si="37"/>
        <v>2254.6999999999998</v>
      </c>
      <c r="R52" s="36">
        <f t="shared" si="37"/>
        <v>0</v>
      </c>
      <c r="S52" s="36">
        <f>R52/Q52*100</f>
        <v>0</v>
      </c>
      <c r="T52" s="36">
        <f t="shared" si="38"/>
        <v>1805</v>
      </c>
      <c r="U52" s="36">
        <f t="shared" si="38"/>
        <v>0</v>
      </c>
      <c r="V52" s="36">
        <v>0</v>
      </c>
      <c r="W52" s="36">
        <f t="shared" si="39"/>
        <v>3756.5</v>
      </c>
      <c r="X52" s="36">
        <f t="shared" si="39"/>
        <v>0</v>
      </c>
      <c r="Y52" s="36">
        <v>0</v>
      </c>
      <c r="Z52" s="36">
        <f t="shared" si="40"/>
        <v>2120.6</v>
      </c>
      <c r="AA52" s="36">
        <f t="shared" si="40"/>
        <v>0</v>
      </c>
      <c r="AB52" s="36">
        <v>0</v>
      </c>
      <c r="AC52" s="36">
        <f t="shared" si="41"/>
        <v>2173.6</v>
      </c>
      <c r="AD52" s="36">
        <f t="shared" si="41"/>
        <v>0</v>
      </c>
      <c r="AE52" s="36">
        <v>0</v>
      </c>
      <c r="AF52" s="36">
        <f t="shared" si="42"/>
        <v>1958.3</v>
      </c>
      <c r="AG52" s="36">
        <f t="shared" si="42"/>
        <v>0</v>
      </c>
      <c r="AH52" s="36">
        <v>0</v>
      </c>
      <c r="AI52" s="36">
        <f t="shared" si="43"/>
        <v>1855.6</v>
      </c>
      <c r="AJ52" s="36">
        <f t="shared" si="43"/>
        <v>0</v>
      </c>
      <c r="AK52" s="36">
        <v>0</v>
      </c>
      <c r="AL52" s="36">
        <f t="shared" si="44"/>
        <v>1929.8</v>
      </c>
      <c r="AM52" s="36">
        <f t="shared" si="44"/>
        <v>0</v>
      </c>
      <c r="AN52" s="36">
        <v>0</v>
      </c>
      <c r="AO52" s="36">
        <f t="shared" si="45"/>
        <v>3220.7</v>
      </c>
      <c r="AP52" s="36">
        <f t="shared" si="45"/>
        <v>0</v>
      </c>
      <c r="AQ52" s="36">
        <v>0</v>
      </c>
      <c r="AR52" s="280"/>
      <c r="AS52" s="280"/>
    </row>
    <row r="53" spans="1:45" ht="42">
      <c r="A53" s="273"/>
      <c r="B53" s="217"/>
      <c r="C53" s="273"/>
      <c r="D53" s="71" t="s">
        <v>39</v>
      </c>
      <c r="E53" s="72">
        <f t="shared" si="33"/>
        <v>0</v>
      </c>
      <c r="F53" s="72">
        <f t="shared" si="33"/>
        <v>0</v>
      </c>
      <c r="G53" s="72">
        <v>0</v>
      </c>
      <c r="H53" s="36">
        <f t="shared" si="34"/>
        <v>0</v>
      </c>
      <c r="I53" s="36">
        <f t="shared" si="34"/>
        <v>0</v>
      </c>
      <c r="J53" s="36">
        <v>0</v>
      </c>
      <c r="K53" s="36">
        <f t="shared" si="35"/>
        <v>0</v>
      </c>
      <c r="L53" s="36">
        <f t="shared" si="35"/>
        <v>0</v>
      </c>
      <c r="M53" s="36">
        <v>0</v>
      </c>
      <c r="N53" s="36">
        <f t="shared" si="36"/>
        <v>0</v>
      </c>
      <c r="O53" s="36">
        <f t="shared" si="36"/>
        <v>0</v>
      </c>
      <c r="P53" s="36">
        <v>0</v>
      </c>
      <c r="Q53" s="36">
        <f t="shared" si="37"/>
        <v>0</v>
      </c>
      <c r="R53" s="36">
        <f t="shared" si="37"/>
        <v>0</v>
      </c>
      <c r="S53" s="36">
        <v>0</v>
      </c>
      <c r="T53" s="36">
        <f t="shared" si="38"/>
        <v>0</v>
      </c>
      <c r="U53" s="36">
        <f t="shared" si="38"/>
        <v>0</v>
      </c>
      <c r="V53" s="36">
        <v>0</v>
      </c>
      <c r="W53" s="36">
        <f t="shared" si="39"/>
        <v>0</v>
      </c>
      <c r="X53" s="36">
        <f t="shared" si="39"/>
        <v>0</v>
      </c>
      <c r="Y53" s="36">
        <v>0</v>
      </c>
      <c r="Z53" s="36">
        <f t="shared" si="40"/>
        <v>0</v>
      </c>
      <c r="AA53" s="36">
        <f t="shared" si="40"/>
        <v>0</v>
      </c>
      <c r="AB53" s="36">
        <v>0</v>
      </c>
      <c r="AC53" s="36">
        <f t="shared" si="41"/>
        <v>0</v>
      </c>
      <c r="AD53" s="36">
        <f t="shared" si="41"/>
        <v>0</v>
      </c>
      <c r="AE53" s="36">
        <v>0</v>
      </c>
      <c r="AF53" s="36">
        <f t="shared" si="42"/>
        <v>0</v>
      </c>
      <c r="AG53" s="36">
        <f t="shared" si="42"/>
        <v>0</v>
      </c>
      <c r="AH53" s="36">
        <v>0</v>
      </c>
      <c r="AI53" s="36">
        <f t="shared" si="43"/>
        <v>0</v>
      </c>
      <c r="AJ53" s="36">
        <f t="shared" si="43"/>
        <v>0</v>
      </c>
      <c r="AK53" s="36">
        <v>0</v>
      </c>
      <c r="AL53" s="36">
        <f t="shared" si="44"/>
        <v>0</v>
      </c>
      <c r="AM53" s="36">
        <f t="shared" si="44"/>
        <v>0</v>
      </c>
      <c r="AN53" s="36">
        <v>0</v>
      </c>
      <c r="AO53" s="36">
        <f t="shared" si="45"/>
        <v>0</v>
      </c>
      <c r="AP53" s="36">
        <f t="shared" si="45"/>
        <v>0</v>
      </c>
      <c r="AQ53" s="36">
        <v>0</v>
      </c>
      <c r="AR53" s="280"/>
      <c r="AS53" s="280"/>
    </row>
    <row r="54" spans="1:45">
      <c r="A54" s="67"/>
      <c r="B54" s="58" t="s">
        <v>37</v>
      </c>
      <c r="C54" s="67"/>
      <c r="D54" s="58"/>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68"/>
      <c r="AS54" s="73"/>
    </row>
    <row r="55" spans="1:45">
      <c r="A55" s="273"/>
      <c r="B55" s="217" t="s">
        <v>67</v>
      </c>
      <c r="C55" s="273"/>
      <c r="D55" s="58" t="s">
        <v>22</v>
      </c>
      <c r="E55" s="36">
        <f t="shared" ref="E55:E60" si="46">H55+K55+N55+Q55+T55+W55+Z55+AC55+AF55+AI55+AL55+AO55</f>
        <v>0</v>
      </c>
      <c r="F55" s="36">
        <f>I55+L55+O55+R55+U55+X55+AA55+AD55+AG55+AJ55+AM55+AP55</f>
        <v>0</v>
      </c>
      <c r="G55" s="36">
        <v>0</v>
      </c>
      <c r="H55" s="36">
        <f>SUM(H56:H59)</f>
        <v>0</v>
      </c>
      <c r="I55" s="36">
        <f>SUM(I56:I59)</f>
        <v>0</v>
      </c>
      <c r="J55" s="36">
        <v>0</v>
      </c>
      <c r="K55" s="36">
        <f>SUM(K56:K59)</f>
        <v>0</v>
      </c>
      <c r="L55" s="36">
        <f>SUM(L56:L59)</f>
        <v>0</v>
      </c>
      <c r="M55" s="36">
        <v>0</v>
      </c>
      <c r="N55" s="36">
        <f>SUM(N56:N59)</f>
        <v>0</v>
      </c>
      <c r="O55" s="36">
        <f>SUM(O56:O59)</f>
        <v>0</v>
      </c>
      <c r="P55" s="36">
        <v>0</v>
      </c>
      <c r="Q55" s="36">
        <f t="shared" ref="Q55:AQ55" si="47">SUM(Q56:Q59)</f>
        <v>0</v>
      </c>
      <c r="R55" s="36">
        <f t="shared" si="47"/>
        <v>0</v>
      </c>
      <c r="S55" s="36">
        <f t="shared" si="47"/>
        <v>0</v>
      </c>
      <c r="T55" s="36">
        <f t="shared" si="47"/>
        <v>0</v>
      </c>
      <c r="U55" s="36">
        <f t="shared" si="47"/>
        <v>0</v>
      </c>
      <c r="V55" s="36">
        <f t="shared" si="47"/>
        <v>0</v>
      </c>
      <c r="W55" s="36">
        <f t="shared" si="47"/>
        <v>0</v>
      </c>
      <c r="X55" s="36">
        <f t="shared" si="47"/>
        <v>0</v>
      </c>
      <c r="Y55" s="36">
        <f t="shared" si="47"/>
        <v>0</v>
      </c>
      <c r="Z55" s="36">
        <f t="shared" si="47"/>
        <v>0</v>
      </c>
      <c r="AA55" s="36">
        <f t="shared" si="47"/>
        <v>0</v>
      </c>
      <c r="AB55" s="36">
        <f t="shared" si="47"/>
        <v>0</v>
      </c>
      <c r="AC55" s="36">
        <f t="shared" si="47"/>
        <v>0</v>
      </c>
      <c r="AD55" s="36">
        <f t="shared" si="47"/>
        <v>0</v>
      </c>
      <c r="AE55" s="36">
        <f t="shared" si="47"/>
        <v>0</v>
      </c>
      <c r="AF55" s="36">
        <f t="shared" si="47"/>
        <v>0</v>
      </c>
      <c r="AG55" s="36">
        <f t="shared" si="47"/>
        <v>0</v>
      </c>
      <c r="AH55" s="36">
        <f t="shared" si="47"/>
        <v>0</v>
      </c>
      <c r="AI55" s="36">
        <f t="shared" si="47"/>
        <v>0</v>
      </c>
      <c r="AJ55" s="36">
        <f t="shared" si="47"/>
        <v>0</v>
      </c>
      <c r="AK55" s="36">
        <f t="shared" si="47"/>
        <v>0</v>
      </c>
      <c r="AL55" s="36">
        <f t="shared" si="47"/>
        <v>0</v>
      </c>
      <c r="AM55" s="36">
        <f t="shared" si="47"/>
        <v>0</v>
      </c>
      <c r="AN55" s="36">
        <f t="shared" si="47"/>
        <v>0</v>
      </c>
      <c r="AO55" s="36">
        <f t="shared" si="47"/>
        <v>0</v>
      </c>
      <c r="AP55" s="36">
        <f t="shared" si="47"/>
        <v>0</v>
      </c>
      <c r="AQ55" s="36">
        <f t="shared" si="47"/>
        <v>0</v>
      </c>
      <c r="AR55" s="204"/>
      <c r="AS55" s="282"/>
    </row>
    <row r="56" spans="1:45" ht="22.5">
      <c r="A56" s="273"/>
      <c r="B56" s="217"/>
      <c r="C56" s="273"/>
      <c r="D56" s="58" t="s">
        <v>38</v>
      </c>
      <c r="E56" s="36">
        <f>H56+K56+N56+Q56+T56+W56+Z56+AC56+AF56+AI56+AL56+AO56</f>
        <v>0</v>
      </c>
      <c r="F56" s="36">
        <f>SUM(F9,F14,F24,F29,F40)</f>
        <v>0</v>
      </c>
      <c r="G56" s="36">
        <v>0</v>
      </c>
      <c r="H56" s="36">
        <f t="shared" ref="H56:AQ56" si="48">SUM(H9,H14,H24,H29)</f>
        <v>0</v>
      </c>
      <c r="I56" s="36">
        <f t="shared" si="48"/>
        <v>0</v>
      </c>
      <c r="J56" s="36">
        <f t="shared" si="48"/>
        <v>0</v>
      </c>
      <c r="K56" s="36">
        <f t="shared" si="48"/>
        <v>0</v>
      </c>
      <c r="L56" s="36">
        <f t="shared" si="48"/>
        <v>0</v>
      </c>
      <c r="M56" s="36">
        <f t="shared" si="48"/>
        <v>0</v>
      </c>
      <c r="N56" s="36">
        <f t="shared" si="48"/>
        <v>0</v>
      </c>
      <c r="O56" s="36">
        <f t="shared" si="48"/>
        <v>0</v>
      </c>
      <c r="P56" s="36">
        <f t="shared" si="48"/>
        <v>0</v>
      </c>
      <c r="Q56" s="36">
        <f t="shared" si="48"/>
        <v>0</v>
      </c>
      <c r="R56" s="36">
        <f t="shared" si="48"/>
        <v>0</v>
      </c>
      <c r="S56" s="36">
        <f t="shared" si="48"/>
        <v>0</v>
      </c>
      <c r="T56" s="36">
        <f t="shared" si="48"/>
        <v>0</v>
      </c>
      <c r="U56" s="36">
        <f t="shared" si="48"/>
        <v>0</v>
      </c>
      <c r="V56" s="36">
        <f t="shared" si="48"/>
        <v>0</v>
      </c>
      <c r="W56" s="36">
        <f t="shared" si="48"/>
        <v>0</v>
      </c>
      <c r="X56" s="36">
        <f t="shared" si="48"/>
        <v>0</v>
      </c>
      <c r="Y56" s="36">
        <f t="shared" si="48"/>
        <v>0</v>
      </c>
      <c r="Z56" s="36">
        <f t="shared" si="48"/>
        <v>0</v>
      </c>
      <c r="AA56" s="36">
        <f t="shared" si="48"/>
        <v>0</v>
      </c>
      <c r="AB56" s="36">
        <f t="shared" si="48"/>
        <v>0</v>
      </c>
      <c r="AC56" s="36">
        <f t="shared" si="48"/>
        <v>0</v>
      </c>
      <c r="AD56" s="36">
        <f t="shared" si="48"/>
        <v>0</v>
      </c>
      <c r="AE56" s="36">
        <f t="shared" si="48"/>
        <v>0</v>
      </c>
      <c r="AF56" s="36">
        <f t="shared" si="48"/>
        <v>0</v>
      </c>
      <c r="AG56" s="36">
        <f t="shared" si="48"/>
        <v>0</v>
      </c>
      <c r="AH56" s="36">
        <f t="shared" si="48"/>
        <v>0</v>
      </c>
      <c r="AI56" s="36">
        <f t="shared" si="48"/>
        <v>0</v>
      </c>
      <c r="AJ56" s="36">
        <f t="shared" si="48"/>
        <v>0</v>
      </c>
      <c r="AK56" s="36">
        <f t="shared" si="48"/>
        <v>0</v>
      </c>
      <c r="AL56" s="36">
        <f t="shared" si="48"/>
        <v>0</v>
      </c>
      <c r="AM56" s="36">
        <f t="shared" si="48"/>
        <v>0</v>
      </c>
      <c r="AN56" s="36">
        <f t="shared" si="48"/>
        <v>0</v>
      </c>
      <c r="AO56" s="36">
        <f t="shared" si="48"/>
        <v>0</v>
      </c>
      <c r="AP56" s="36">
        <f t="shared" si="48"/>
        <v>0</v>
      </c>
      <c r="AQ56" s="36">
        <f t="shared" si="48"/>
        <v>0</v>
      </c>
      <c r="AR56" s="205"/>
      <c r="AS56" s="283"/>
    </row>
    <row r="57" spans="1:45" ht="22.5">
      <c r="A57" s="273"/>
      <c r="B57" s="217"/>
      <c r="C57" s="273"/>
      <c r="D57" s="58" t="s">
        <v>23</v>
      </c>
      <c r="E57" s="36">
        <f t="shared" si="46"/>
        <v>0</v>
      </c>
      <c r="F57" s="36">
        <f>SUM(F10,F15,F20,F25,F30)</f>
        <v>0</v>
      </c>
      <c r="G57" s="36">
        <v>0</v>
      </c>
      <c r="H57" s="36">
        <f t="shared" ref="H57:O57" si="49">SUM(H10,H15,H25,H30)</f>
        <v>0</v>
      </c>
      <c r="I57" s="36">
        <f t="shared" si="49"/>
        <v>0</v>
      </c>
      <c r="J57" s="36">
        <f t="shared" si="49"/>
        <v>0</v>
      </c>
      <c r="K57" s="36">
        <f t="shared" si="49"/>
        <v>0</v>
      </c>
      <c r="L57" s="36">
        <f t="shared" si="49"/>
        <v>0</v>
      </c>
      <c r="M57" s="36">
        <f t="shared" si="49"/>
        <v>0</v>
      </c>
      <c r="N57" s="36">
        <f t="shared" si="49"/>
        <v>0</v>
      </c>
      <c r="O57" s="36">
        <f t="shared" si="49"/>
        <v>0</v>
      </c>
      <c r="P57" s="36">
        <v>0</v>
      </c>
      <c r="Q57" s="36">
        <f t="shared" ref="Q57:AQ57" si="50">SUM(Q10,Q15,Q25,Q30)</f>
        <v>0</v>
      </c>
      <c r="R57" s="36">
        <f t="shared" si="50"/>
        <v>0</v>
      </c>
      <c r="S57" s="36">
        <f t="shared" si="50"/>
        <v>0</v>
      </c>
      <c r="T57" s="36">
        <f t="shared" si="50"/>
        <v>0</v>
      </c>
      <c r="U57" s="36">
        <f t="shared" si="50"/>
        <v>0</v>
      </c>
      <c r="V57" s="36">
        <f t="shared" si="50"/>
        <v>0</v>
      </c>
      <c r="W57" s="36">
        <f t="shared" si="50"/>
        <v>0</v>
      </c>
      <c r="X57" s="36">
        <f t="shared" si="50"/>
        <v>0</v>
      </c>
      <c r="Y57" s="36">
        <f t="shared" si="50"/>
        <v>0</v>
      </c>
      <c r="Z57" s="36">
        <f t="shared" si="50"/>
        <v>0</v>
      </c>
      <c r="AA57" s="36">
        <f t="shared" si="50"/>
        <v>0</v>
      </c>
      <c r="AB57" s="36">
        <f t="shared" si="50"/>
        <v>0</v>
      </c>
      <c r="AC57" s="36">
        <f t="shared" si="50"/>
        <v>0</v>
      </c>
      <c r="AD57" s="36">
        <f t="shared" si="50"/>
        <v>0</v>
      </c>
      <c r="AE57" s="36">
        <f t="shared" si="50"/>
        <v>0</v>
      </c>
      <c r="AF57" s="36">
        <f t="shared" si="50"/>
        <v>0</v>
      </c>
      <c r="AG57" s="36">
        <f t="shared" si="50"/>
        <v>0</v>
      </c>
      <c r="AH57" s="36">
        <f t="shared" si="50"/>
        <v>0</v>
      </c>
      <c r="AI57" s="36">
        <f t="shared" si="50"/>
        <v>0</v>
      </c>
      <c r="AJ57" s="36">
        <f t="shared" si="50"/>
        <v>0</v>
      </c>
      <c r="AK57" s="36">
        <f t="shared" si="50"/>
        <v>0</v>
      </c>
      <c r="AL57" s="36">
        <f t="shared" si="50"/>
        <v>0</v>
      </c>
      <c r="AM57" s="36">
        <f t="shared" si="50"/>
        <v>0</v>
      </c>
      <c r="AN57" s="36">
        <f t="shared" si="50"/>
        <v>0</v>
      </c>
      <c r="AO57" s="36">
        <f t="shared" si="50"/>
        <v>0</v>
      </c>
      <c r="AP57" s="36">
        <f t="shared" si="50"/>
        <v>0</v>
      </c>
      <c r="AQ57" s="36">
        <f t="shared" si="50"/>
        <v>0</v>
      </c>
      <c r="AR57" s="205"/>
      <c r="AS57" s="283"/>
    </row>
    <row r="58" spans="1:45">
      <c r="A58" s="273"/>
      <c r="B58" s="217"/>
      <c r="C58" s="273"/>
      <c r="D58" s="58" t="s">
        <v>43</v>
      </c>
      <c r="E58" s="36">
        <f t="shared" si="46"/>
        <v>0</v>
      </c>
      <c r="F58" s="36">
        <f>I58+L58+O58+R58+U58+X58+AA58+AD58+AG58+AJ58+AM58+AP58</f>
        <v>0</v>
      </c>
      <c r="G58" s="36">
        <v>0</v>
      </c>
      <c r="H58" s="36">
        <f>SUM(H11,H16,H26,H31)</f>
        <v>0</v>
      </c>
      <c r="I58" s="36">
        <f>SUM(I11,I16,I26,I31)</f>
        <v>0</v>
      </c>
      <c r="J58" s="36">
        <v>0</v>
      </c>
      <c r="K58" s="36">
        <f>SUM(K11,K16,K26,K31)</f>
        <v>0</v>
      </c>
      <c r="L58" s="36">
        <f>SUM(L11,L16,L26,L31)</f>
        <v>0</v>
      </c>
      <c r="M58" s="36">
        <v>0</v>
      </c>
      <c r="N58" s="36">
        <f>SUM(N11,N16,N26,N31)</f>
        <v>0</v>
      </c>
      <c r="O58" s="36">
        <f>SUM(O11,O16,O26,O31)</f>
        <v>0</v>
      </c>
      <c r="P58" s="36">
        <v>0</v>
      </c>
      <c r="Q58" s="36">
        <f t="shared" ref="Q58:V59" si="51">SUM(Q11,Q16,Q26,Q31)</f>
        <v>0</v>
      </c>
      <c r="R58" s="36">
        <f t="shared" si="51"/>
        <v>0</v>
      </c>
      <c r="S58" s="36">
        <f t="shared" si="51"/>
        <v>0</v>
      </c>
      <c r="T58" s="36">
        <f t="shared" si="51"/>
        <v>0</v>
      </c>
      <c r="U58" s="36">
        <f t="shared" si="51"/>
        <v>0</v>
      </c>
      <c r="V58" s="36">
        <f t="shared" si="51"/>
        <v>0</v>
      </c>
      <c r="W58" s="36">
        <v>0</v>
      </c>
      <c r="X58" s="36">
        <f t="shared" ref="X58:AH58" si="52">SUM(X11,X16,X26,X31)</f>
        <v>0</v>
      </c>
      <c r="Y58" s="36">
        <f t="shared" si="52"/>
        <v>0</v>
      </c>
      <c r="Z58" s="36">
        <f t="shared" si="52"/>
        <v>0</v>
      </c>
      <c r="AA58" s="36">
        <f t="shared" si="52"/>
        <v>0</v>
      </c>
      <c r="AB58" s="36">
        <f t="shared" si="52"/>
        <v>0</v>
      </c>
      <c r="AC58" s="36">
        <f t="shared" si="52"/>
        <v>0</v>
      </c>
      <c r="AD58" s="36">
        <f t="shared" si="52"/>
        <v>0</v>
      </c>
      <c r="AE58" s="36">
        <f t="shared" si="52"/>
        <v>0</v>
      </c>
      <c r="AF58" s="36">
        <f t="shared" si="52"/>
        <v>0</v>
      </c>
      <c r="AG58" s="36">
        <f t="shared" si="52"/>
        <v>0</v>
      </c>
      <c r="AH58" s="36">
        <f t="shared" si="52"/>
        <v>0</v>
      </c>
      <c r="AI58" s="36">
        <v>0</v>
      </c>
      <c r="AJ58" s="36">
        <f t="shared" ref="AJ58:AQ59" si="53">SUM(AJ11,AJ16,AJ26,AJ31)</f>
        <v>0</v>
      </c>
      <c r="AK58" s="36">
        <f t="shared" si="53"/>
        <v>0</v>
      </c>
      <c r="AL58" s="36">
        <f t="shared" si="53"/>
        <v>0</v>
      </c>
      <c r="AM58" s="36">
        <f t="shared" si="53"/>
        <v>0</v>
      </c>
      <c r="AN58" s="36">
        <f t="shared" si="53"/>
        <v>0</v>
      </c>
      <c r="AO58" s="36">
        <f t="shared" si="53"/>
        <v>0</v>
      </c>
      <c r="AP58" s="36">
        <f t="shared" si="53"/>
        <v>0</v>
      </c>
      <c r="AQ58" s="36">
        <f t="shared" si="53"/>
        <v>0</v>
      </c>
      <c r="AR58" s="205"/>
      <c r="AS58" s="283"/>
    </row>
    <row r="59" spans="1:45" ht="22.5">
      <c r="A59" s="273"/>
      <c r="B59" s="217"/>
      <c r="C59" s="273"/>
      <c r="D59" s="58" t="s">
        <v>39</v>
      </c>
      <c r="E59" s="36">
        <v>0</v>
      </c>
      <c r="F59" s="36">
        <v>0</v>
      </c>
      <c r="G59" s="36">
        <v>0</v>
      </c>
      <c r="H59" s="36">
        <f>SUM(H12,H17,H27,H32)</f>
        <v>0</v>
      </c>
      <c r="I59" s="36">
        <f>SUM(I12,I17,I27,I32)</f>
        <v>0</v>
      </c>
      <c r="J59" s="36">
        <f>SUM(J12,J17,J27,J32)</f>
        <v>0</v>
      </c>
      <c r="K59" s="36">
        <f>SUM(K12,K17,K27,K32)</f>
        <v>0</v>
      </c>
      <c r="L59" s="36">
        <f>SUM(L12,L17,L27,L32)</f>
        <v>0</v>
      </c>
      <c r="M59" s="36">
        <f>SUM(M12,M17,M27,M32)</f>
        <v>0</v>
      </c>
      <c r="N59" s="36">
        <v>0</v>
      </c>
      <c r="O59" s="36">
        <v>0</v>
      </c>
      <c r="P59" s="36">
        <v>0</v>
      </c>
      <c r="Q59" s="36">
        <f t="shared" si="51"/>
        <v>0</v>
      </c>
      <c r="R59" s="36">
        <f t="shared" si="51"/>
        <v>0</v>
      </c>
      <c r="S59" s="36">
        <f t="shared" si="51"/>
        <v>0</v>
      </c>
      <c r="T59" s="36">
        <f t="shared" si="51"/>
        <v>0</v>
      </c>
      <c r="U59" s="36">
        <f t="shared" si="51"/>
        <v>0</v>
      </c>
      <c r="V59" s="36">
        <f t="shared" si="51"/>
        <v>0</v>
      </c>
      <c r="W59" s="36">
        <f>SUM(W12,W17,W27,W32)</f>
        <v>0</v>
      </c>
      <c r="X59" s="36">
        <f t="shared" ref="X59:AH59" si="54">SUM(X12,X17,X27,X32)</f>
        <v>0</v>
      </c>
      <c r="Y59" s="36">
        <f t="shared" si="54"/>
        <v>0</v>
      </c>
      <c r="Z59" s="36">
        <f t="shared" si="54"/>
        <v>0</v>
      </c>
      <c r="AA59" s="36">
        <f t="shared" si="54"/>
        <v>0</v>
      </c>
      <c r="AB59" s="36">
        <f t="shared" si="54"/>
        <v>0</v>
      </c>
      <c r="AC59" s="36">
        <f t="shared" si="54"/>
        <v>0</v>
      </c>
      <c r="AD59" s="36">
        <f t="shared" si="54"/>
        <v>0</v>
      </c>
      <c r="AE59" s="36">
        <f t="shared" si="54"/>
        <v>0</v>
      </c>
      <c r="AF59" s="36">
        <f t="shared" si="54"/>
        <v>0</v>
      </c>
      <c r="AG59" s="36">
        <f t="shared" si="54"/>
        <v>0</v>
      </c>
      <c r="AH59" s="36">
        <f t="shared" si="54"/>
        <v>0</v>
      </c>
      <c r="AI59" s="36">
        <f>SUM(AI12,AI17,AI27,AI32)</f>
        <v>0</v>
      </c>
      <c r="AJ59" s="36">
        <f t="shared" si="53"/>
        <v>0</v>
      </c>
      <c r="AK59" s="36">
        <f t="shared" si="53"/>
        <v>0</v>
      </c>
      <c r="AL59" s="36">
        <f t="shared" si="53"/>
        <v>0</v>
      </c>
      <c r="AM59" s="36">
        <f t="shared" si="53"/>
        <v>0</v>
      </c>
      <c r="AN59" s="36">
        <f t="shared" si="53"/>
        <v>0</v>
      </c>
      <c r="AO59" s="36">
        <f t="shared" si="53"/>
        <v>0</v>
      </c>
      <c r="AP59" s="36">
        <f t="shared" si="53"/>
        <v>0</v>
      </c>
      <c r="AQ59" s="36">
        <f t="shared" si="53"/>
        <v>0</v>
      </c>
      <c r="AR59" s="205"/>
      <c r="AS59" s="283"/>
    </row>
    <row r="60" spans="1:45">
      <c r="A60" s="273"/>
      <c r="B60" s="217" t="s">
        <v>41</v>
      </c>
      <c r="C60" s="273"/>
      <c r="D60" s="69" t="s">
        <v>22</v>
      </c>
      <c r="E60" s="70">
        <f t="shared" si="46"/>
        <v>47924.2</v>
      </c>
      <c r="F60" s="70">
        <f>I60+L60+O60+R60+U60+X60+AA60+AD60+AG60+AJ60+AM60+AP60</f>
        <v>5740.6</v>
      </c>
      <c r="G60" s="70">
        <f>F60/E60*100</f>
        <v>11.978499380271348</v>
      </c>
      <c r="H60" s="70">
        <f>SUM(H61:H63)</f>
        <v>498.6</v>
      </c>
      <c r="I60" s="70">
        <f>SUM(I61,I62,I63)</f>
        <v>443.7</v>
      </c>
      <c r="J60" s="70">
        <f>I60/H60*100</f>
        <v>88.989169675090253</v>
      </c>
      <c r="K60" s="70">
        <f>SUM(K61:K63)</f>
        <v>3354.4</v>
      </c>
      <c r="L60" s="70">
        <f>SUM(L61,L62:L64)</f>
        <v>3354.4</v>
      </c>
      <c r="M60" s="70">
        <f>SUM(M61,M62:M64)</f>
        <v>100</v>
      </c>
      <c r="N60" s="70">
        <f>SUM(N61:N63)</f>
        <v>2017.8</v>
      </c>
      <c r="O60" s="70">
        <f>SUM(O61,O62:O64)</f>
        <v>1942.5</v>
      </c>
      <c r="P60" s="70">
        <f>SUM(P61,P62:P64)</f>
        <v>96.268212905144225</v>
      </c>
      <c r="Q60" s="70">
        <f>SUM(Q61:Q63)</f>
        <v>2254.6999999999998</v>
      </c>
      <c r="R60" s="70">
        <f>SUM(R61,R62:R64)</f>
        <v>0</v>
      </c>
      <c r="S60" s="70">
        <f>SUM(S61,S62:S64)</f>
        <v>0</v>
      </c>
      <c r="T60" s="70">
        <f>SUM(T61:T63)</f>
        <v>1805</v>
      </c>
      <c r="U60" s="70">
        <f>SUM(U61,U62:U64)</f>
        <v>0</v>
      </c>
      <c r="V60" s="70">
        <f>SUM(V61,V62:V64)</f>
        <v>0</v>
      </c>
      <c r="W60" s="70">
        <f>SUM(W61:W63)</f>
        <v>3756.5</v>
      </c>
      <c r="X60" s="70">
        <f>SUM(X61,X62:X64)</f>
        <v>0</v>
      </c>
      <c r="Y60" s="70">
        <v>0</v>
      </c>
      <c r="Z60" s="70">
        <f>SUM(Z61:Z63)</f>
        <v>2120.6</v>
      </c>
      <c r="AA60" s="70">
        <f>SUM(AA61,AA62:AA64)</f>
        <v>0</v>
      </c>
      <c r="AB60" s="70">
        <f>SUM(AB61,AB62:AB64)</f>
        <v>0</v>
      </c>
      <c r="AC60" s="70">
        <f>SUM(AC61:AC63)</f>
        <v>2173.6</v>
      </c>
      <c r="AD60" s="70">
        <f>SUM(AD61,AD62:AD64)</f>
        <v>0</v>
      </c>
      <c r="AE60" s="70">
        <f>SUM(AE61,AE62:AE64)</f>
        <v>0</v>
      </c>
      <c r="AF60" s="70">
        <f>SUM(AF61:AF63)</f>
        <v>2678</v>
      </c>
      <c r="AG60" s="70">
        <f>SUM(AG61,AG62:AG64)</f>
        <v>0</v>
      </c>
      <c r="AH60" s="70">
        <f>SUM(AH61,AH62:AH64)</f>
        <v>0</v>
      </c>
      <c r="AI60" s="70">
        <f>SUM(AI61:AI63)</f>
        <v>1855.6</v>
      </c>
      <c r="AJ60" s="70">
        <f>SUM(AJ61,AJ62:AJ64)</f>
        <v>0</v>
      </c>
      <c r="AK60" s="70">
        <f>SUM(AK61,AK62:AK64)</f>
        <v>0</v>
      </c>
      <c r="AL60" s="70">
        <f>SUM(AL61:AL63)</f>
        <v>1929.8</v>
      </c>
      <c r="AM60" s="70">
        <f>SUM(AM61,AM62:AM64)</f>
        <v>0</v>
      </c>
      <c r="AN60" s="70">
        <f>SUM(AN61,AN62:AN64)</f>
        <v>0</v>
      </c>
      <c r="AO60" s="70">
        <f>SUM(AO61:AO63)</f>
        <v>23479.600000000002</v>
      </c>
      <c r="AP60" s="70">
        <f>SUM(AP61,AP62:AP64)</f>
        <v>0</v>
      </c>
      <c r="AQ60" s="70">
        <f>SUM(AQ61,AQ62:AQ64)</f>
        <v>0</v>
      </c>
      <c r="AR60" s="281"/>
      <c r="AS60" s="281"/>
    </row>
    <row r="61" spans="1:45" ht="21">
      <c r="A61" s="273"/>
      <c r="B61" s="217"/>
      <c r="C61" s="273"/>
      <c r="D61" s="71" t="s">
        <v>38</v>
      </c>
      <c r="E61" s="72">
        <f t="shared" ref="E61:F64" si="55">SUM(H61,K61,N61,Q61,T61,W61,Z61,AC61,AF61,AI61,AL61,AO61)</f>
        <v>0</v>
      </c>
      <c r="F61" s="72">
        <f t="shared" si="55"/>
        <v>0</v>
      </c>
      <c r="G61" s="72">
        <v>0</v>
      </c>
      <c r="H61" s="36">
        <f>SUM(H34,H19)</f>
        <v>0</v>
      </c>
      <c r="I61" s="36">
        <f>SUM(I19,I34)</f>
        <v>0</v>
      </c>
      <c r="J61" s="36">
        <v>0</v>
      </c>
      <c r="K61" s="36">
        <f>SUM(K34,K19)</f>
        <v>0</v>
      </c>
      <c r="L61" s="36">
        <f>SUM(L19,L34)</f>
        <v>0</v>
      </c>
      <c r="M61" s="36">
        <v>0</v>
      </c>
      <c r="N61" s="36">
        <f>SUM(N34,N19)</f>
        <v>0</v>
      </c>
      <c r="O61" s="36">
        <f>SUM(O19,O34)</f>
        <v>0</v>
      </c>
      <c r="P61" s="36">
        <v>0</v>
      </c>
      <c r="Q61" s="36">
        <f>SUM(Q34,Q19)</f>
        <v>0</v>
      </c>
      <c r="R61" s="36">
        <f>SUM(R19,R34)</f>
        <v>0</v>
      </c>
      <c r="S61" s="36">
        <v>0</v>
      </c>
      <c r="T61" s="36">
        <f>SUM(T34,T19)</f>
        <v>0</v>
      </c>
      <c r="U61" s="36">
        <f>SUM(U19,U34)</f>
        <v>0</v>
      </c>
      <c r="V61" s="36">
        <v>0</v>
      </c>
      <c r="W61" s="36">
        <f>SUM(W34,W19)</f>
        <v>0</v>
      </c>
      <c r="X61" s="36">
        <f>SUM(X19,X34)</f>
        <v>0</v>
      </c>
      <c r="Y61" s="36">
        <v>0</v>
      </c>
      <c r="Z61" s="36">
        <f>SUM(Z34,Z19)</f>
        <v>0</v>
      </c>
      <c r="AA61" s="36">
        <f>SUM(AA19,AA34)</f>
        <v>0</v>
      </c>
      <c r="AB61" s="36">
        <v>0</v>
      </c>
      <c r="AC61" s="36">
        <f>SUM(AC34,AC19)</f>
        <v>0</v>
      </c>
      <c r="AD61" s="36">
        <f>SUM(AD19,AD34)</f>
        <v>0</v>
      </c>
      <c r="AE61" s="36">
        <v>0</v>
      </c>
      <c r="AF61" s="36">
        <f>SUM(AF34,AF19)</f>
        <v>0</v>
      </c>
      <c r="AG61" s="36">
        <f>SUM(AG19,AG34)</f>
        <v>0</v>
      </c>
      <c r="AH61" s="36">
        <v>0</v>
      </c>
      <c r="AI61" s="36">
        <f>SUM(AI34,AI19)</f>
        <v>0</v>
      </c>
      <c r="AJ61" s="36">
        <f>SUM(AJ19,AJ34)</f>
        <v>0</v>
      </c>
      <c r="AK61" s="36">
        <v>0</v>
      </c>
      <c r="AL61" s="36">
        <f>SUM(AL34,AL19)</f>
        <v>0</v>
      </c>
      <c r="AM61" s="36">
        <f>SUM(AM19,AM34)</f>
        <v>0</v>
      </c>
      <c r="AN61" s="36">
        <v>0</v>
      </c>
      <c r="AO61" s="36">
        <f>SUM(AO34,AO19)</f>
        <v>0</v>
      </c>
      <c r="AP61" s="36">
        <f>SUM(AP19,AP34)</f>
        <v>0</v>
      </c>
      <c r="AQ61" s="36">
        <v>0</v>
      </c>
      <c r="AR61" s="281"/>
      <c r="AS61" s="281"/>
    </row>
    <row r="62" spans="1:45" ht="21">
      <c r="A62" s="273"/>
      <c r="B62" s="217"/>
      <c r="C62" s="273"/>
      <c r="D62" s="71" t="s">
        <v>23</v>
      </c>
      <c r="E62" s="72">
        <f t="shared" si="55"/>
        <v>0</v>
      </c>
      <c r="F62" s="72">
        <f t="shared" si="55"/>
        <v>0</v>
      </c>
      <c r="G62" s="72">
        <v>0</v>
      </c>
      <c r="H62" s="36">
        <f>SUM(H35,H20)</f>
        <v>0</v>
      </c>
      <c r="I62" s="36">
        <f>SUM(I20,I35)</f>
        <v>0</v>
      </c>
      <c r="J62" s="36">
        <f>SUM(J20)</f>
        <v>0</v>
      </c>
      <c r="K62" s="36">
        <f>SUM(K35,K20)</f>
        <v>0</v>
      </c>
      <c r="L62" s="36">
        <f>SUM(L20,L35)</f>
        <v>0</v>
      </c>
      <c r="M62" s="36">
        <f>SUM(M20)</f>
        <v>0</v>
      </c>
      <c r="N62" s="36">
        <f>SUM(N35,N20)</f>
        <v>0</v>
      </c>
      <c r="O62" s="36">
        <f>SUM(O20,O35)</f>
        <v>0</v>
      </c>
      <c r="P62" s="36">
        <f>SUM(P20)</f>
        <v>0</v>
      </c>
      <c r="Q62" s="36">
        <f>SUM(Q35,Q20)</f>
        <v>0</v>
      </c>
      <c r="R62" s="36">
        <f>SUM(R20,R35)</f>
        <v>0</v>
      </c>
      <c r="S62" s="36">
        <f>SUM(S20)</f>
        <v>0</v>
      </c>
      <c r="T62" s="36">
        <f>SUM(T35,T20)</f>
        <v>0</v>
      </c>
      <c r="U62" s="36">
        <f>SUM(U20,U35)</f>
        <v>0</v>
      </c>
      <c r="V62" s="36">
        <f>SUM(V20)</f>
        <v>0</v>
      </c>
      <c r="W62" s="36">
        <f>SUM(W35,W20)</f>
        <v>0</v>
      </c>
      <c r="X62" s="36">
        <f>SUM(X20,X35)</f>
        <v>0</v>
      </c>
      <c r="Y62" s="36">
        <f>SUM(Y20)</f>
        <v>0</v>
      </c>
      <c r="Z62" s="36">
        <f>SUM(Z35,Z20)</f>
        <v>0</v>
      </c>
      <c r="AA62" s="36">
        <f>SUM(AA20,AA35)</f>
        <v>0</v>
      </c>
      <c r="AB62" s="36">
        <f>SUM(AB20)</f>
        <v>0</v>
      </c>
      <c r="AC62" s="36">
        <f>SUM(AC35,AC20)</f>
        <v>0</v>
      </c>
      <c r="AD62" s="36">
        <f>SUM(AD20,AD35)</f>
        <v>0</v>
      </c>
      <c r="AE62" s="36">
        <f>SUM(AE20)</f>
        <v>0</v>
      </c>
      <c r="AF62" s="36">
        <f>SUM(AF35,AF20)</f>
        <v>0</v>
      </c>
      <c r="AG62" s="36">
        <f>SUM(AG20,AG35)</f>
        <v>0</v>
      </c>
      <c r="AH62" s="36">
        <f>SUM(AH20)</f>
        <v>0</v>
      </c>
      <c r="AI62" s="36">
        <f>SUM(AI35,AI20)</f>
        <v>0</v>
      </c>
      <c r="AJ62" s="36">
        <f>SUM(AJ20,AJ35)</f>
        <v>0</v>
      </c>
      <c r="AK62" s="36">
        <f>SUM(AK20)</f>
        <v>0</v>
      </c>
      <c r="AL62" s="36">
        <f>SUM(AL35,AL20)</f>
        <v>0</v>
      </c>
      <c r="AM62" s="36">
        <f>SUM(AM20,AM35)</f>
        <v>0</v>
      </c>
      <c r="AN62" s="36">
        <f>SUM(AN20)</f>
        <v>0</v>
      </c>
      <c r="AO62" s="36">
        <f>SUM(AO35,AO20)</f>
        <v>0</v>
      </c>
      <c r="AP62" s="36">
        <f>SUM(AP20,AP35)</f>
        <v>0</v>
      </c>
      <c r="AQ62" s="36">
        <f>SUM(AQ20)</f>
        <v>0</v>
      </c>
      <c r="AR62" s="281"/>
      <c r="AS62" s="281"/>
    </row>
    <row r="63" spans="1:45" ht="21">
      <c r="A63" s="273"/>
      <c r="B63" s="217"/>
      <c r="C63" s="273"/>
      <c r="D63" s="71" t="s">
        <v>43</v>
      </c>
      <c r="E63" s="72">
        <f t="shared" si="55"/>
        <v>47924.2</v>
      </c>
      <c r="F63" s="72">
        <f t="shared" si="55"/>
        <v>5740.6</v>
      </c>
      <c r="G63" s="72">
        <f>F63/E63*100</f>
        <v>11.978499380271348</v>
      </c>
      <c r="H63" s="36">
        <f>SUM(H36,H21,H26)</f>
        <v>498.6</v>
      </c>
      <c r="I63" s="36">
        <f>SUM(I36,I21,I26)</f>
        <v>443.7</v>
      </c>
      <c r="J63" s="36">
        <f>I63/H63*100</f>
        <v>88.989169675090253</v>
      </c>
      <c r="K63" s="36">
        <f t="shared" ref="K63:V63" si="56">SUM(K36,K21,K26)</f>
        <v>3354.4</v>
      </c>
      <c r="L63" s="36">
        <f t="shared" si="56"/>
        <v>3354.4</v>
      </c>
      <c r="M63" s="36">
        <f t="shared" si="56"/>
        <v>100</v>
      </c>
      <c r="N63" s="36">
        <f t="shared" si="56"/>
        <v>2017.8</v>
      </c>
      <c r="O63" s="36">
        <f t="shared" si="56"/>
        <v>1942.5</v>
      </c>
      <c r="P63" s="36">
        <f t="shared" si="56"/>
        <v>96.268212905144225</v>
      </c>
      <c r="Q63" s="36">
        <f t="shared" si="56"/>
        <v>2254.6999999999998</v>
      </c>
      <c r="R63" s="36">
        <f t="shared" si="56"/>
        <v>0</v>
      </c>
      <c r="S63" s="36">
        <f t="shared" si="56"/>
        <v>0</v>
      </c>
      <c r="T63" s="36">
        <f t="shared" si="56"/>
        <v>1805</v>
      </c>
      <c r="U63" s="36">
        <f t="shared" si="56"/>
        <v>0</v>
      </c>
      <c r="V63" s="36">
        <f t="shared" si="56"/>
        <v>0</v>
      </c>
      <c r="W63" s="36">
        <f>SUM(W36,W21,W26,)</f>
        <v>3756.5</v>
      </c>
      <c r="X63" s="36">
        <f t="shared" ref="X63:AQ63" si="57">SUM(X36,X21,X26)</f>
        <v>0</v>
      </c>
      <c r="Y63" s="36">
        <f t="shared" si="57"/>
        <v>0</v>
      </c>
      <c r="Z63" s="36">
        <f t="shared" si="57"/>
        <v>2120.6</v>
      </c>
      <c r="AA63" s="36">
        <f t="shared" si="57"/>
        <v>0</v>
      </c>
      <c r="AB63" s="36">
        <f t="shared" si="57"/>
        <v>0</v>
      </c>
      <c r="AC63" s="36">
        <f t="shared" si="57"/>
        <v>2173.6</v>
      </c>
      <c r="AD63" s="36">
        <f t="shared" si="57"/>
        <v>0</v>
      </c>
      <c r="AE63" s="36">
        <f t="shared" si="57"/>
        <v>0</v>
      </c>
      <c r="AF63" s="36">
        <f t="shared" si="57"/>
        <v>2678</v>
      </c>
      <c r="AG63" s="36">
        <f t="shared" si="57"/>
        <v>0</v>
      </c>
      <c r="AH63" s="36">
        <f t="shared" si="57"/>
        <v>0</v>
      </c>
      <c r="AI63" s="36">
        <f t="shared" si="57"/>
        <v>1855.6</v>
      </c>
      <c r="AJ63" s="36">
        <f t="shared" si="57"/>
        <v>0</v>
      </c>
      <c r="AK63" s="36">
        <f t="shared" si="57"/>
        <v>0</v>
      </c>
      <c r="AL63" s="36">
        <f t="shared" si="57"/>
        <v>1929.8</v>
      </c>
      <c r="AM63" s="36">
        <f t="shared" si="57"/>
        <v>0</v>
      </c>
      <c r="AN63" s="36">
        <f t="shared" si="57"/>
        <v>0</v>
      </c>
      <c r="AO63" s="36">
        <f t="shared" si="57"/>
        <v>23479.600000000002</v>
      </c>
      <c r="AP63" s="36">
        <f t="shared" si="57"/>
        <v>0</v>
      </c>
      <c r="AQ63" s="36">
        <f t="shared" si="57"/>
        <v>0</v>
      </c>
      <c r="AR63" s="281"/>
      <c r="AS63" s="281"/>
    </row>
    <row r="64" spans="1:45" ht="42">
      <c r="A64" s="273"/>
      <c r="B64" s="217"/>
      <c r="C64" s="273"/>
      <c r="D64" s="71" t="s">
        <v>39</v>
      </c>
      <c r="E64" s="72">
        <v>0</v>
      </c>
      <c r="F64" s="72">
        <f t="shared" si="55"/>
        <v>0</v>
      </c>
      <c r="G64" s="72">
        <v>0</v>
      </c>
      <c r="H64" s="36">
        <f>SUM(H37,H22)</f>
        <v>0</v>
      </c>
      <c r="I64" s="36">
        <f>SUM(I22,I37)</f>
        <v>0</v>
      </c>
      <c r="J64" s="36">
        <v>0</v>
      </c>
      <c r="K64" s="36">
        <f>SUM(K37,K22)</f>
        <v>0</v>
      </c>
      <c r="L64" s="36">
        <f>SUM(L22,L37)</f>
        <v>0</v>
      </c>
      <c r="M64" s="36">
        <v>0</v>
      </c>
      <c r="N64" s="36">
        <f>SUM(N37,N22)</f>
        <v>0</v>
      </c>
      <c r="O64" s="36">
        <f>SUM(O22,O37)</f>
        <v>0</v>
      </c>
      <c r="P64" s="36">
        <v>0</v>
      </c>
      <c r="Q64" s="91">
        <f>SUM(Q22,Q37)</f>
        <v>0</v>
      </c>
      <c r="R64" s="36">
        <f>SUM(R22,R37)</f>
        <v>0</v>
      </c>
      <c r="S64" s="36">
        <v>0</v>
      </c>
      <c r="T64" s="36">
        <f>SUM(T37,T22)</f>
        <v>0</v>
      </c>
      <c r="U64" s="36">
        <f>SUM(U22,U37)</f>
        <v>0</v>
      </c>
      <c r="V64" s="36">
        <v>0</v>
      </c>
      <c r="W64" s="36">
        <f>SUM(W37,W22)</f>
        <v>0</v>
      </c>
      <c r="X64" s="36">
        <f>SUM(X22,X37)</f>
        <v>0</v>
      </c>
      <c r="Y64" s="36">
        <v>0</v>
      </c>
      <c r="Z64" s="36">
        <v>0</v>
      </c>
      <c r="AA64" s="36">
        <f>SUM(AA22,AA37)</f>
        <v>0</v>
      </c>
      <c r="AB64" s="36">
        <v>0</v>
      </c>
      <c r="AC64" s="36">
        <f>SUM(AC37,AC22)</f>
        <v>0</v>
      </c>
      <c r="AD64" s="36">
        <f>SUM(AD22,AD37)</f>
        <v>0</v>
      </c>
      <c r="AE64" s="36">
        <v>0</v>
      </c>
      <c r="AF64" s="36">
        <f>SUM(AF37,AF22)</f>
        <v>0</v>
      </c>
      <c r="AG64" s="36">
        <f>SUM(AG22,AG37)</f>
        <v>0</v>
      </c>
      <c r="AH64" s="36">
        <v>0</v>
      </c>
      <c r="AI64" s="36">
        <f>SUM(AI37,AI22)</f>
        <v>0</v>
      </c>
      <c r="AJ64" s="36">
        <f>SUM(AJ22,AJ37)</f>
        <v>0</v>
      </c>
      <c r="AK64" s="36">
        <v>0</v>
      </c>
      <c r="AL64" s="36">
        <f>SUM(AL37,AL22)</f>
        <v>0</v>
      </c>
      <c r="AM64" s="36">
        <f>SUM(AM22,AM37)</f>
        <v>0</v>
      </c>
      <c r="AN64" s="36">
        <v>0</v>
      </c>
      <c r="AO64" s="36">
        <f>SUM(AO37,AO22)</f>
        <v>0</v>
      </c>
      <c r="AP64" s="36">
        <f>SUM(AP22,AP37)</f>
        <v>0</v>
      </c>
      <c r="AQ64" s="36">
        <v>0</v>
      </c>
      <c r="AR64" s="281"/>
      <c r="AS64" s="281"/>
    </row>
    <row r="65" spans="1:45">
      <c r="A65" s="74"/>
      <c r="B65" s="75"/>
      <c r="C65" s="74"/>
      <c r="D65" s="75"/>
      <c r="E65" s="76"/>
      <c r="F65" s="76"/>
      <c r="G65" s="76"/>
      <c r="H65" s="76"/>
      <c r="I65" s="76"/>
      <c r="J65" s="76"/>
      <c r="K65" s="76"/>
      <c r="L65" s="76"/>
      <c r="M65" s="76"/>
      <c r="N65" s="296"/>
      <c r="O65" s="296"/>
      <c r="P65" s="29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row>
    <row r="66" spans="1:45">
      <c r="A66" s="74"/>
      <c r="B66" s="75"/>
      <c r="C66" s="74"/>
      <c r="D66" s="75"/>
      <c r="E66" s="76"/>
      <c r="F66" s="76"/>
      <c r="G66" s="76"/>
      <c r="H66" s="76"/>
      <c r="I66" s="76"/>
      <c r="J66" s="76"/>
      <c r="K66" s="76"/>
      <c r="L66" s="76"/>
      <c r="M66" s="76"/>
      <c r="N66" s="77"/>
      <c r="O66" s="77"/>
      <c r="P66" s="77"/>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row>
    <row r="67" spans="1:45">
      <c r="A67" s="297" t="s">
        <v>68</v>
      </c>
      <c r="B67" s="297"/>
      <c r="C67" s="297"/>
      <c r="D67" s="297"/>
      <c r="E67" s="297"/>
      <c r="F67" s="297"/>
      <c r="G67" s="78"/>
      <c r="H67" s="78"/>
      <c r="I67" s="78"/>
      <c r="J67" s="298"/>
      <c r="K67" s="298"/>
      <c r="L67" s="298"/>
      <c r="M67" s="298"/>
      <c r="N67" s="298"/>
      <c r="O67" s="298"/>
      <c r="P67" s="298"/>
      <c r="Q67" s="298"/>
      <c r="R67" s="298"/>
      <c r="S67" s="79"/>
      <c r="T67" s="79"/>
      <c r="U67" s="79"/>
    </row>
    <row r="68" spans="1:45">
      <c r="A68" s="287"/>
      <c r="B68" s="288"/>
      <c r="C68" s="288"/>
      <c r="D68" s="288"/>
      <c r="E68" s="80"/>
      <c r="F68" s="80"/>
      <c r="G68" s="81"/>
      <c r="H68" s="78"/>
      <c r="I68" s="78"/>
      <c r="J68" s="288"/>
      <c r="K68" s="289"/>
      <c r="L68" s="289"/>
      <c r="M68" s="289"/>
      <c r="N68" s="289"/>
      <c r="O68" s="289"/>
      <c r="P68" s="289"/>
      <c r="Q68" s="289"/>
      <c r="R68" s="289"/>
      <c r="S68" s="63"/>
      <c r="T68" s="63"/>
      <c r="U68" s="63"/>
      <c r="V68" s="63"/>
      <c r="W68" s="63"/>
      <c r="X68" s="63"/>
      <c r="Y68" s="63"/>
    </row>
    <row r="69" spans="1:45">
      <c r="A69" s="290" t="s">
        <v>69</v>
      </c>
      <c r="B69" s="291"/>
      <c r="C69" s="291"/>
      <c r="D69" s="291"/>
      <c r="E69" s="291"/>
      <c r="F69" s="82"/>
      <c r="G69" s="81"/>
      <c r="H69" s="78"/>
      <c r="I69" s="78"/>
      <c r="J69" s="292"/>
      <c r="K69" s="293"/>
      <c r="L69" s="293"/>
      <c r="M69" s="293"/>
      <c r="N69" s="293"/>
      <c r="O69" s="293"/>
      <c r="P69" s="293"/>
      <c r="Q69" s="293"/>
      <c r="R69" s="293"/>
      <c r="S69" s="63"/>
      <c r="T69" s="63"/>
      <c r="U69" s="63"/>
      <c r="V69" s="79"/>
      <c r="W69" s="79"/>
      <c r="X69" s="79"/>
      <c r="Y69" s="79"/>
      <c r="Z69" s="79"/>
      <c r="AA69" s="79"/>
    </row>
    <row r="70" spans="1:45">
      <c r="A70" s="83"/>
      <c r="B70" s="294"/>
      <c r="C70" s="294"/>
      <c r="D70" s="294"/>
      <c r="E70" s="80"/>
      <c r="F70" s="80"/>
      <c r="G70" s="78"/>
      <c r="H70" s="78"/>
      <c r="I70" s="78"/>
      <c r="J70" s="78"/>
      <c r="K70" s="78"/>
      <c r="L70" s="295"/>
      <c r="M70" s="295"/>
      <c r="N70" s="295"/>
      <c r="O70" s="295"/>
      <c r="P70" s="295"/>
      <c r="Q70" s="295"/>
      <c r="R70" s="295"/>
      <c r="S70" s="79"/>
      <c r="T70" s="79"/>
      <c r="U70" s="79"/>
      <c r="V70" s="63"/>
      <c r="W70" s="63"/>
      <c r="X70" s="63"/>
      <c r="Y70" s="63"/>
      <c r="Z70" s="63"/>
    </row>
    <row r="71" spans="1:45">
      <c r="A71" s="83"/>
      <c r="B71" s="84"/>
      <c r="C71" s="84"/>
      <c r="D71" s="84"/>
      <c r="E71" s="80"/>
      <c r="F71" s="80"/>
      <c r="G71" s="80"/>
      <c r="H71" s="80"/>
      <c r="I71" s="80"/>
      <c r="J71" s="80"/>
      <c r="K71" s="80"/>
      <c r="L71" s="85"/>
      <c r="M71" s="85"/>
      <c r="N71" s="85"/>
      <c r="O71" s="85"/>
      <c r="Q71" s="86"/>
      <c r="R71" s="86"/>
      <c r="S71" s="86"/>
      <c r="T71" s="86"/>
      <c r="U71" s="86"/>
      <c r="V71" s="86"/>
      <c r="W71" s="86"/>
      <c r="X71" s="86"/>
      <c r="Y71" s="86"/>
      <c r="Z71" s="86"/>
    </row>
    <row r="72" spans="1:45">
      <c r="I72" s="78"/>
      <c r="J72" s="78"/>
      <c r="K72" s="78"/>
      <c r="L72" s="78"/>
      <c r="M72" s="78"/>
      <c r="N72" s="78"/>
      <c r="O72" s="78"/>
      <c r="P72" s="87"/>
      <c r="Q72" s="79"/>
      <c r="R72" s="79"/>
      <c r="S72" s="79"/>
      <c r="T72" s="79"/>
      <c r="U72" s="79"/>
      <c r="V72" s="79"/>
      <c r="W72" s="79"/>
      <c r="X72" s="79"/>
      <c r="Y72" s="79"/>
    </row>
    <row r="73" spans="1:45">
      <c r="A73" s="284" t="s">
        <v>70</v>
      </c>
      <c r="B73" s="285"/>
      <c r="C73" s="285"/>
      <c r="D73" s="285"/>
      <c r="E73" s="285"/>
      <c r="F73" s="285"/>
      <c r="G73" s="286"/>
      <c r="H73" s="286"/>
      <c r="I73" s="78"/>
      <c r="J73" s="78"/>
      <c r="K73" s="78"/>
      <c r="L73" s="78"/>
      <c r="M73" s="78"/>
      <c r="N73" s="78"/>
      <c r="O73" s="78"/>
      <c r="V73" s="88"/>
      <c r="W73" s="88"/>
    </row>
    <row r="74" spans="1:45" ht="15.75">
      <c r="A74" s="89"/>
    </row>
    <row r="75" spans="1:45" ht="15.75">
      <c r="A75" s="89"/>
      <c r="E75" s="90"/>
      <c r="F75" s="90"/>
    </row>
    <row r="76" spans="1:45">
      <c r="A76" s="80"/>
    </row>
  </sheetData>
  <mergeCells count="126">
    <mergeCell ref="A73:H73"/>
    <mergeCell ref="A68:D68"/>
    <mergeCell ref="J68:R68"/>
    <mergeCell ref="A69:E69"/>
    <mergeCell ref="J69:R69"/>
    <mergeCell ref="B70:D70"/>
    <mergeCell ref="L70:R70"/>
    <mergeCell ref="N65:P65"/>
    <mergeCell ref="A67:F67"/>
    <mergeCell ref="J67:R67"/>
    <mergeCell ref="A60:A64"/>
    <mergeCell ref="B60:B64"/>
    <mergeCell ref="C60:C64"/>
    <mergeCell ref="AR60:AR64"/>
    <mergeCell ref="AS60:AS64"/>
    <mergeCell ref="A49:A53"/>
    <mergeCell ref="B49:B53"/>
    <mergeCell ref="C49:C53"/>
    <mergeCell ref="AR49:AR53"/>
    <mergeCell ref="AS49:AS53"/>
    <mergeCell ref="A55:A59"/>
    <mergeCell ref="B55:B59"/>
    <mergeCell ref="C55:C59"/>
    <mergeCell ref="AR55:AR59"/>
    <mergeCell ref="AS55:AS59"/>
    <mergeCell ref="A39:A43"/>
    <mergeCell ref="B39:B43"/>
    <mergeCell ref="C39:C43"/>
    <mergeCell ref="AR39:AR43"/>
    <mergeCell ref="AS39:AS43"/>
    <mergeCell ref="A44:A48"/>
    <mergeCell ref="B44:B48"/>
    <mergeCell ref="C44:C48"/>
    <mergeCell ref="AR44:AR48"/>
    <mergeCell ref="AS44:AS48"/>
    <mergeCell ref="AS28:AS32"/>
    <mergeCell ref="A33:A37"/>
    <mergeCell ref="B33:B37"/>
    <mergeCell ref="C33:C37"/>
    <mergeCell ref="AR33:AR37"/>
    <mergeCell ref="AS33:AS37"/>
    <mergeCell ref="A28:A32"/>
    <mergeCell ref="B28:B32"/>
    <mergeCell ref="C28:C32"/>
    <mergeCell ref="AR28:AR32"/>
    <mergeCell ref="A18:A22"/>
    <mergeCell ref="B18:B22"/>
    <mergeCell ref="C18:C22"/>
    <mergeCell ref="AR18:AR22"/>
    <mergeCell ref="AS18:AS22"/>
    <mergeCell ref="A23:A27"/>
    <mergeCell ref="B23:B27"/>
    <mergeCell ref="C23:C27"/>
    <mergeCell ref="AR23:AR27"/>
    <mergeCell ref="AS23:AS27"/>
    <mergeCell ref="AR8:AR12"/>
    <mergeCell ref="AS8:AS12"/>
    <mergeCell ref="A13:A17"/>
    <mergeCell ref="B13:B17"/>
    <mergeCell ref="C13:C17"/>
    <mergeCell ref="AR13:AR17"/>
    <mergeCell ref="AS13:AS17"/>
    <mergeCell ref="AP5:AP6"/>
    <mergeCell ref="AQ5:AQ6"/>
    <mergeCell ref="A8:A12"/>
    <mergeCell ref="B8:B12"/>
    <mergeCell ref="C8:C12"/>
    <mergeCell ref="AJ5:AJ6"/>
    <mergeCell ref="AK5:AK6"/>
    <mergeCell ref="AL5:AL6"/>
    <mergeCell ref="AM5:AM6"/>
    <mergeCell ref="AN5:AN6"/>
    <mergeCell ref="AO5:AO6"/>
    <mergeCell ref="AD5:AD6"/>
    <mergeCell ref="AE5:AE6"/>
    <mergeCell ref="AF5:AF6"/>
    <mergeCell ref="AG5:AG6"/>
    <mergeCell ref="O5:O6"/>
    <mergeCell ref="P5:P6"/>
    <mergeCell ref="AO4:AQ4"/>
    <mergeCell ref="AH5:AH6"/>
    <mergeCell ref="AI5:AI6"/>
    <mergeCell ref="X5:X6"/>
    <mergeCell ref="Y5:Y6"/>
    <mergeCell ref="Z5:Z6"/>
    <mergeCell ref="AA5:AA6"/>
    <mergeCell ref="AB5:AB6"/>
    <mergeCell ref="AC5:AC6"/>
    <mergeCell ref="Z4:AB4"/>
    <mergeCell ref="AC4:AE4"/>
    <mergeCell ref="AF4:AH4"/>
    <mergeCell ref="W4:Y4"/>
    <mergeCell ref="W5:W6"/>
    <mergeCell ref="Q4:S4"/>
    <mergeCell ref="R5:R6"/>
    <mergeCell ref="S5:S6"/>
    <mergeCell ref="T5:T6"/>
    <mergeCell ref="AI4:AK4"/>
    <mergeCell ref="AL4:AN4"/>
    <mergeCell ref="T4:V4"/>
    <mergeCell ref="U5:U6"/>
    <mergeCell ref="V5:V6"/>
    <mergeCell ref="AR1:AS1"/>
    <mergeCell ref="A2:AR2"/>
    <mergeCell ref="A3:A6"/>
    <mergeCell ref="B3:B6"/>
    <mergeCell ref="C3:C6"/>
    <mergeCell ref="D3:D6"/>
    <mergeCell ref="E3:G4"/>
    <mergeCell ref="H3:AQ3"/>
    <mergeCell ref="AR3:AR6"/>
    <mergeCell ref="E5:E6"/>
    <mergeCell ref="F5:F6"/>
    <mergeCell ref="G5:G6"/>
    <mergeCell ref="H5:H6"/>
    <mergeCell ref="I5:I6"/>
    <mergeCell ref="J5:J6"/>
    <mergeCell ref="K5:K6"/>
    <mergeCell ref="AS3:AS6"/>
    <mergeCell ref="H4:J4"/>
    <mergeCell ref="K4:M4"/>
    <mergeCell ref="N4:P4"/>
    <mergeCell ref="L5:L6"/>
    <mergeCell ref="M5:M6"/>
    <mergeCell ref="N5:N6"/>
    <mergeCell ref="Q5:Q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AS91"/>
  <sheetViews>
    <sheetView tabSelected="1" topLeftCell="A4" zoomScale="80" zoomScaleNormal="80" workbookViewId="0">
      <pane xSplit="10" ySplit="3" topLeftCell="X7" activePane="bottomRight" state="frozen"/>
      <selection activeCell="A4" sqref="A4"/>
      <selection pane="topRight" activeCell="K4" sqref="K4"/>
      <selection pane="bottomLeft" activeCell="A7" sqref="A7"/>
      <selection pane="bottomRight" activeCell="AK28" sqref="AK28"/>
    </sheetView>
  </sheetViews>
  <sheetFormatPr defaultRowHeight="15"/>
  <cols>
    <col min="1" max="1" width="4.42578125" style="100" customWidth="1"/>
    <col min="2" max="2" width="21.42578125" style="100" customWidth="1"/>
    <col min="3" max="3" width="11.7109375" style="100" customWidth="1"/>
    <col min="4" max="4" width="13.140625" style="100" customWidth="1"/>
    <col min="5" max="5" width="9.5703125" style="119" customWidth="1"/>
    <col min="6" max="6" width="7.42578125" style="119" customWidth="1"/>
    <col min="7" max="7" width="9.140625" style="119" customWidth="1"/>
    <col min="8" max="8" width="9" style="100" bestFit="1" customWidth="1"/>
    <col min="9" max="10" width="7.7109375" style="100" customWidth="1"/>
    <col min="11" max="11" width="9.85546875" style="100" customWidth="1"/>
    <col min="12" max="24" width="7.7109375" style="100" customWidth="1"/>
    <col min="25" max="25" width="7.5703125" style="100" customWidth="1"/>
    <col min="26" max="26" width="7.7109375" style="100" customWidth="1"/>
    <col min="27" max="27" width="6" style="100" customWidth="1"/>
    <col min="28" max="28" width="6.42578125" style="100" customWidth="1"/>
    <col min="29" max="29" width="7.140625" style="100" customWidth="1"/>
    <col min="30" max="30" width="6.140625" style="100" customWidth="1"/>
    <col min="31" max="31" width="7.140625" style="100" customWidth="1"/>
    <col min="32" max="32" width="6.7109375" style="100" customWidth="1"/>
    <col min="33" max="33" width="6.5703125" style="100" customWidth="1"/>
    <col min="34" max="34" width="7.5703125" style="100" customWidth="1"/>
    <col min="35" max="35" width="8" style="100" customWidth="1"/>
    <col min="36" max="36" width="7.7109375" style="100" customWidth="1"/>
    <col min="37" max="37" width="7.140625" style="100" customWidth="1"/>
    <col min="38" max="38" width="7.7109375" style="100" customWidth="1"/>
    <col min="39" max="39" width="6.28515625" style="100" customWidth="1"/>
    <col min="40" max="40" width="6.85546875" style="100" customWidth="1"/>
    <col min="41" max="41" width="7.42578125" style="100" customWidth="1"/>
    <col min="42" max="42" width="7.5703125" style="100" customWidth="1"/>
    <col min="43" max="43" width="6.85546875" style="100" customWidth="1"/>
    <col min="44" max="44" width="41.85546875" style="100" customWidth="1"/>
    <col min="45" max="45" width="45.85546875" style="100" customWidth="1"/>
    <col min="46" max="16384" width="9.140625" style="100"/>
  </cols>
  <sheetData>
    <row r="1" spans="1:45">
      <c r="A1" s="350"/>
      <c r="B1" s="350"/>
      <c r="C1" s="350"/>
      <c r="D1" s="350"/>
      <c r="E1" s="350"/>
      <c r="F1" s="350"/>
      <c r="G1" s="350"/>
      <c r="H1" s="350"/>
      <c r="I1" s="350"/>
      <c r="J1" s="350"/>
      <c r="K1" s="350"/>
      <c r="L1" s="350"/>
      <c r="M1" s="350"/>
      <c r="N1" s="350"/>
      <c r="O1" s="350"/>
      <c r="P1" s="350"/>
      <c r="Q1" s="350"/>
      <c r="R1" s="350"/>
      <c r="S1" s="124"/>
      <c r="T1" s="124"/>
      <c r="U1" s="118"/>
    </row>
    <row r="2" spans="1:45" ht="21.6" customHeight="1">
      <c r="A2" s="354" t="s">
        <v>88</v>
      </c>
      <c r="B2" s="354"/>
      <c r="C2" s="354"/>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5"/>
      <c r="AJ2" s="355"/>
      <c r="AK2" s="355"/>
      <c r="AL2" s="355"/>
      <c r="AM2" s="355"/>
      <c r="AN2" s="355"/>
      <c r="AO2" s="355"/>
      <c r="AP2" s="355"/>
      <c r="AQ2" s="355"/>
      <c r="AR2" s="355"/>
      <c r="AS2" s="355"/>
    </row>
    <row r="3" spans="1:45" ht="12" customHeight="1">
      <c r="A3" s="299" t="s">
        <v>0</v>
      </c>
      <c r="B3" s="169" t="s">
        <v>33</v>
      </c>
      <c r="C3" s="299" t="s">
        <v>42</v>
      </c>
      <c r="D3" s="299" t="s">
        <v>9</v>
      </c>
      <c r="E3" s="134" t="s">
        <v>34</v>
      </c>
      <c r="F3" s="134"/>
      <c r="G3" s="134"/>
      <c r="H3" s="299" t="s">
        <v>1</v>
      </c>
      <c r="I3" s="299"/>
      <c r="J3" s="299"/>
      <c r="K3" s="299"/>
      <c r="L3" s="299"/>
      <c r="M3" s="299"/>
      <c r="N3" s="299"/>
      <c r="O3" s="299"/>
      <c r="P3" s="299"/>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299" t="s">
        <v>2</v>
      </c>
      <c r="AS3" s="300" t="s">
        <v>3</v>
      </c>
    </row>
    <row r="4" spans="1:45" s="126" customFormat="1" ht="15" customHeight="1">
      <c r="A4" s="299"/>
      <c r="B4" s="351"/>
      <c r="C4" s="299"/>
      <c r="D4" s="310"/>
      <c r="E4" s="134"/>
      <c r="F4" s="134"/>
      <c r="G4" s="134"/>
      <c r="H4" s="299" t="s">
        <v>4</v>
      </c>
      <c r="I4" s="299"/>
      <c r="J4" s="299"/>
      <c r="K4" s="299" t="s">
        <v>10</v>
      </c>
      <c r="L4" s="299"/>
      <c r="M4" s="299"/>
      <c r="N4" s="299" t="s">
        <v>11</v>
      </c>
      <c r="O4" s="299"/>
      <c r="P4" s="299"/>
      <c r="Q4" s="299" t="s">
        <v>12</v>
      </c>
      <c r="R4" s="299"/>
      <c r="S4" s="299"/>
      <c r="T4" s="299" t="s">
        <v>13</v>
      </c>
      <c r="U4" s="299"/>
      <c r="V4" s="299"/>
      <c r="W4" s="299" t="s">
        <v>14</v>
      </c>
      <c r="X4" s="299"/>
      <c r="Y4" s="299"/>
      <c r="Z4" s="299" t="s">
        <v>15</v>
      </c>
      <c r="AA4" s="299"/>
      <c r="AB4" s="299"/>
      <c r="AC4" s="299" t="s">
        <v>16</v>
      </c>
      <c r="AD4" s="299"/>
      <c r="AE4" s="299"/>
      <c r="AF4" s="299" t="s">
        <v>17</v>
      </c>
      <c r="AG4" s="299"/>
      <c r="AH4" s="299"/>
      <c r="AI4" s="299" t="s">
        <v>18</v>
      </c>
      <c r="AJ4" s="299"/>
      <c r="AK4" s="299"/>
      <c r="AL4" s="299" t="s">
        <v>19</v>
      </c>
      <c r="AM4" s="299"/>
      <c r="AN4" s="299"/>
      <c r="AO4" s="299" t="s">
        <v>5</v>
      </c>
      <c r="AP4" s="299"/>
      <c r="AQ4" s="299"/>
      <c r="AR4" s="299"/>
      <c r="AS4" s="300"/>
    </row>
    <row r="5" spans="1:45" s="126" customFormat="1">
      <c r="A5" s="299"/>
      <c r="B5" s="351"/>
      <c r="C5" s="299"/>
      <c r="D5" s="310"/>
      <c r="E5" s="134" t="s">
        <v>6</v>
      </c>
      <c r="F5" s="134" t="s">
        <v>7</v>
      </c>
      <c r="G5" s="353" t="s">
        <v>8</v>
      </c>
      <c r="H5" s="299" t="s">
        <v>6</v>
      </c>
      <c r="I5" s="299" t="s">
        <v>7</v>
      </c>
      <c r="J5" s="300" t="s">
        <v>8</v>
      </c>
      <c r="K5" s="299" t="s">
        <v>6</v>
      </c>
      <c r="L5" s="299" t="s">
        <v>7</v>
      </c>
      <c r="M5" s="300" t="s">
        <v>8</v>
      </c>
      <c r="N5" s="299" t="s">
        <v>6</v>
      </c>
      <c r="O5" s="299" t="s">
        <v>7</v>
      </c>
      <c r="P5" s="300" t="s">
        <v>8</v>
      </c>
      <c r="Q5" s="299" t="s">
        <v>6</v>
      </c>
      <c r="R5" s="299" t="s">
        <v>7</v>
      </c>
      <c r="S5" s="300" t="s">
        <v>8</v>
      </c>
      <c r="T5" s="299" t="s">
        <v>6</v>
      </c>
      <c r="U5" s="299" t="s">
        <v>7</v>
      </c>
      <c r="V5" s="300" t="s">
        <v>8</v>
      </c>
      <c r="W5" s="299" t="s">
        <v>6</v>
      </c>
      <c r="X5" s="299" t="s">
        <v>7</v>
      </c>
      <c r="Y5" s="300" t="s">
        <v>8</v>
      </c>
      <c r="Z5" s="299" t="s">
        <v>6</v>
      </c>
      <c r="AA5" s="299" t="s">
        <v>7</v>
      </c>
      <c r="AB5" s="300" t="s">
        <v>8</v>
      </c>
      <c r="AC5" s="299" t="s">
        <v>6</v>
      </c>
      <c r="AD5" s="299" t="s">
        <v>7</v>
      </c>
      <c r="AE5" s="300" t="s">
        <v>8</v>
      </c>
      <c r="AF5" s="299" t="s">
        <v>6</v>
      </c>
      <c r="AG5" s="299" t="s">
        <v>7</v>
      </c>
      <c r="AH5" s="300" t="s">
        <v>8</v>
      </c>
      <c r="AI5" s="299" t="s">
        <v>6</v>
      </c>
      <c r="AJ5" s="299" t="s">
        <v>7</v>
      </c>
      <c r="AK5" s="300" t="s">
        <v>8</v>
      </c>
      <c r="AL5" s="299" t="s">
        <v>6</v>
      </c>
      <c r="AM5" s="299" t="s">
        <v>7</v>
      </c>
      <c r="AN5" s="300" t="s">
        <v>8</v>
      </c>
      <c r="AO5" s="299" t="s">
        <v>6</v>
      </c>
      <c r="AP5" s="299" t="s">
        <v>7</v>
      </c>
      <c r="AQ5" s="300" t="s">
        <v>8</v>
      </c>
      <c r="AR5" s="299"/>
      <c r="AS5" s="300"/>
    </row>
    <row r="6" spans="1:45" s="126" customFormat="1" ht="37.5" customHeight="1">
      <c r="A6" s="299"/>
      <c r="B6" s="351"/>
      <c r="C6" s="299"/>
      <c r="D6" s="310"/>
      <c r="E6" s="134"/>
      <c r="F6" s="134"/>
      <c r="G6" s="353"/>
      <c r="H6" s="299"/>
      <c r="I6" s="299"/>
      <c r="J6" s="300"/>
      <c r="K6" s="299"/>
      <c r="L6" s="299"/>
      <c r="M6" s="300"/>
      <c r="N6" s="299"/>
      <c r="O6" s="299"/>
      <c r="P6" s="300"/>
      <c r="Q6" s="299"/>
      <c r="R6" s="299"/>
      <c r="S6" s="300"/>
      <c r="T6" s="299"/>
      <c r="U6" s="299"/>
      <c r="V6" s="300"/>
      <c r="W6" s="299"/>
      <c r="X6" s="299"/>
      <c r="Y6" s="300"/>
      <c r="Z6" s="299"/>
      <c r="AA6" s="299"/>
      <c r="AB6" s="300"/>
      <c r="AC6" s="299"/>
      <c r="AD6" s="299"/>
      <c r="AE6" s="300"/>
      <c r="AF6" s="299"/>
      <c r="AG6" s="299"/>
      <c r="AH6" s="300"/>
      <c r="AI6" s="299"/>
      <c r="AJ6" s="299"/>
      <c r="AK6" s="300"/>
      <c r="AL6" s="299"/>
      <c r="AM6" s="299"/>
      <c r="AN6" s="300"/>
      <c r="AO6" s="299"/>
      <c r="AP6" s="299"/>
      <c r="AQ6" s="300"/>
      <c r="AR6" s="299"/>
      <c r="AS6" s="300"/>
    </row>
    <row r="7" spans="1:45" ht="14.25" customHeight="1">
      <c r="A7" s="122">
        <v>1</v>
      </c>
      <c r="B7" s="122">
        <v>2</v>
      </c>
      <c r="C7" s="122">
        <v>3</v>
      </c>
      <c r="D7" s="122">
        <v>4</v>
      </c>
      <c r="E7" s="92">
        <v>5</v>
      </c>
      <c r="F7" s="92">
        <v>6</v>
      </c>
      <c r="G7" s="92" t="s">
        <v>29</v>
      </c>
      <c r="H7" s="122">
        <v>8</v>
      </c>
      <c r="I7" s="122">
        <v>9</v>
      </c>
      <c r="J7" s="122">
        <v>10</v>
      </c>
      <c r="K7" s="122">
        <v>11</v>
      </c>
      <c r="L7" s="122">
        <v>12</v>
      </c>
      <c r="M7" s="122">
        <v>13</v>
      </c>
      <c r="N7" s="122">
        <v>14</v>
      </c>
      <c r="O7" s="122">
        <v>15</v>
      </c>
      <c r="P7" s="122">
        <v>16</v>
      </c>
      <c r="Q7" s="122">
        <v>17</v>
      </c>
      <c r="R7" s="122">
        <v>18</v>
      </c>
      <c r="S7" s="122">
        <v>19</v>
      </c>
      <c r="T7" s="122">
        <v>20</v>
      </c>
      <c r="U7" s="122">
        <v>21</v>
      </c>
      <c r="V7" s="122">
        <v>22</v>
      </c>
      <c r="W7" s="122">
        <v>23</v>
      </c>
      <c r="X7" s="122">
        <v>24</v>
      </c>
      <c r="Y7" s="122">
        <v>25</v>
      </c>
      <c r="Z7" s="122">
        <v>26</v>
      </c>
      <c r="AA7" s="122">
        <v>27</v>
      </c>
      <c r="AB7" s="122">
        <v>28</v>
      </c>
      <c r="AC7" s="122">
        <v>29</v>
      </c>
      <c r="AD7" s="122">
        <v>30</v>
      </c>
      <c r="AE7" s="122">
        <v>31</v>
      </c>
      <c r="AF7" s="125">
        <v>32</v>
      </c>
      <c r="AG7" s="122">
        <v>33</v>
      </c>
      <c r="AH7" s="122">
        <v>34</v>
      </c>
      <c r="AI7" s="122">
        <v>35</v>
      </c>
      <c r="AJ7" s="122">
        <v>36</v>
      </c>
      <c r="AK7" s="122">
        <v>37</v>
      </c>
      <c r="AL7" s="122">
        <v>38</v>
      </c>
      <c r="AM7" s="122">
        <v>39</v>
      </c>
      <c r="AN7" s="122">
        <v>40</v>
      </c>
      <c r="AO7" s="122">
        <v>41</v>
      </c>
      <c r="AP7" s="122">
        <v>42</v>
      </c>
      <c r="AQ7" s="122">
        <v>43</v>
      </c>
      <c r="AR7" s="122">
        <v>44</v>
      </c>
      <c r="AS7" s="122">
        <v>45</v>
      </c>
    </row>
    <row r="8" spans="1:45" ht="21" customHeight="1">
      <c r="A8" s="135" t="s">
        <v>58</v>
      </c>
      <c r="B8" s="154" t="s">
        <v>30</v>
      </c>
      <c r="C8" s="135" t="s">
        <v>71</v>
      </c>
      <c r="D8" s="41" t="s">
        <v>22</v>
      </c>
      <c r="E8" s="47">
        <f>SUM(H8,K8,N8,Q8,T8,W8,Z8,AC8,AF8,AI8,AL8,AO8)</f>
        <v>2048.1</v>
      </c>
      <c r="F8" s="47">
        <f>SUM(F9:F12)</f>
        <v>2048.1</v>
      </c>
      <c r="G8" s="47">
        <f>F8/E8*100</f>
        <v>100</v>
      </c>
      <c r="H8" s="47">
        <f>SUM(H9:H12)</f>
        <v>0</v>
      </c>
      <c r="I8" s="47">
        <f t="shared" ref="I8:AP8" si="0">SUM(I9:I12)</f>
        <v>0</v>
      </c>
      <c r="J8" s="47">
        <v>0</v>
      </c>
      <c r="K8" s="47">
        <f t="shared" si="0"/>
        <v>0</v>
      </c>
      <c r="L8" s="47">
        <f t="shared" si="0"/>
        <v>0</v>
      </c>
      <c r="M8" s="47">
        <f t="shared" si="0"/>
        <v>0</v>
      </c>
      <c r="N8" s="47">
        <f t="shared" si="0"/>
        <v>0</v>
      </c>
      <c r="O8" s="47">
        <f t="shared" si="0"/>
        <v>0</v>
      </c>
      <c r="P8" s="47">
        <v>0</v>
      </c>
      <c r="Q8" s="47">
        <f t="shared" si="0"/>
        <v>0</v>
      </c>
      <c r="R8" s="47">
        <f t="shared" si="0"/>
        <v>0</v>
      </c>
      <c r="S8" s="47">
        <f t="shared" si="0"/>
        <v>0</v>
      </c>
      <c r="T8" s="47">
        <f t="shared" si="0"/>
        <v>0</v>
      </c>
      <c r="U8" s="47">
        <f t="shared" si="0"/>
        <v>0</v>
      </c>
      <c r="V8" s="47">
        <f t="shared" si="0"/>
        <v>0</v>
      </c>
      <c r="W8" s="47">
        <f t="shared" si="0"/>
        <v>0</v>
      </c>
      <c r="X8" s="47">
        <f t="shared" si="0"/>
        <v>0</v>
      </c>
      <c r="Y8" s="47">
        <f t="shared" si="0"/>
        <v>0</v>
      </c>
      <c r="Z8" s="47">
        <f t="shared" si="0"/>
        <v>0</v>
      </c>
      <c r="AA8" s="47">
        <f t="shared" si="0"/>
        <v>0</v>
      </c>
      <c r="AB8" s="47">
        <f t="shared" si="0"/>
        <v>0</v>
      </c>
      <c r="AC8" s="47">
        <f t="shared" si="0"/>
        <v>0</v>
      </c>
      <c r="AD8" s="47">
        <f t="shared" si="0"/>
        <v>0</v>
      </c>
      <c r="AE8" s="47">
        <f t="shared" si="0"/>
        <v>0</v>
      </c>
      <c r="AF8" s="47">
        <f t="shared" si="0"/>
        <v>0</v>
      </c>
      <c r="AG8" s="47">
        <f t="shared" si="0"/>
        <v>0</v>
      </c>
      <c r="AH8" s="47">
        <v>0</v>
      </c>
      <c r="AI8" s="47">
        <f t="shared" si="0"/>
        <v>472.6</v>
      </c>
      <c r="AJ8" s="47">
        <f t="shared" si="0"/>
        <v>472.6</v>
      </c>
      <c r="AK8" s="47">
        <v>100</v>
      </c>
      <c r="AL8" s="47">
        <f t="shared" si="0"/>
        <v>483.7</v>
      </c>
      <c r="AM8" s="47">
        <f t="shared" si="0"/>
        <v>483.7</v>
      </c>
      <c r="AN8" s="47">
        <v>100</v>
      </c>
      <c r="AO8" s="47">
        <f t="shared" si="0"/>
        <v>1091.8</v>
      </c>
      <c r="AP8" s="47">
        <f t="shared" si="0"/>
        <v>1091.8</v>
      </c>
      <c r="AQ8" s="47">
        <f>AP8/AO8*100</f>
        <v>100</v>
      </c>
      <c r="AR8" s="316" t="s">
        <v>92</v>
      </c>
      <c r="AS8" s="341"/>
    </row>
    <row r="9" spans="1:45" ht="24">
      <c r="A9" s="136"/>
      <c r="B9" s="155"/>
      <c r="C9" s="136"/>
      <c r="D9" s="41" t="s">
        <v>38</v>
      </c>
      <c r="E9" s="47">
        <f>SUM(H9,K9,N9,Q9,T9,W9,Z9,AC9,AF9,AI9,AL9,AO9)</f>
        <v>0</v>
      </c>
      <c r="F9" s="47">
        <f>I9+L9+O9+R9+U9+X9+AA9+AD9+AG9+AJ9+AM9+AP9</f>
        <v>0</v>
      </c>
      <c r="G9" s="47">
        <v>0</v>
      </c>
      <c r="H9" s="47">
        <f>'ОГД  МКУ УГЗиП'!H9+'ОГД МКУ УКС '!H9</f>
        <v>0</v>
      </c>
      <c r="I9" s="47">
        <f>'ОГД  МКУ УГЗиП'!I9+'ОГД МКУ УКС '!I9</f>
        <v>0</v>
      </c>
      <c r="J9" s="47">
        <v>0</v>
      </c>
      <c r="K9" s="47">
        <f>'ОГД  МКУ УГЗиП'!K9+'ОГД МКУ УКС '!K9</f>
        <v>0</v>
      </c>
      <c r="L9" s="47">
        <f>'ОГД  МКУ УГЗиП'!L9+'ОГД МКУ УКС '!L9</f>
        <v>0</v>
      </c>
      <c r="M9" s="47">
        <v>0</v>
      </c>
      <c r="N9" s="47">
        <f>'ОГД  МКУ УГЗиП'!N9+'ОГД МКУ УКС '!N9</f>
        <v>0</v>
      </c>
      <c r="O9" s="47">
        <f>'ОГД  МКУ УГЗиП'!O9+'ОГД МКУ УКС '!O9</f>
        <v>0</v>
      </c>
      <c r="P9" s="47">
        <v>0</v>
      </c>
      <c r="Q9" s="47">
        <f>'ОГД  МКУ УГЗиП'!Q9+'ОГД МКУ УКС '!Q9</f>
        <v>0</v>
      </c>
      <c r="R9" s="47">
        <f>'ОГД  МКУ УГЗиП'!R9+'ОГД МКУ УКС '!R9</f>
        <v>0</v>
      </c>
      <c r="S9" s="47">
        <v>0</v>
      </c>
      <c r="T9" s="47">
        <f>'ОГД  МКУ УГЗиП'!T9+'ОГД МКУ УКС '!T9</f>
        <v>0</v>
      </c>
      <c r="U9" s="47">
        <f>'ОГД  МКУ УГЗиП'!U9+'ОГД МКУ УКС '!U9</f>
        <v>0</v>
      </c>
      <c r="V9" s="47">
        <v>0</v>
      </c>
      <c r="W9" s="47">
        <f>'ОГД  МКУ УГЗиП'!W9+'ОГД МКУ УКС '!W9</f>
        <v>0</v>
      </c>
      <c r="X9" s="47">
        <f>'ОГД  МКУ УГЗиП'!X9+'ОГД МКУ УКС '!X9</f>
        <v>0</v>
      </c>
      <c r="Y9" s="47">
        <v>0</v>
      </c>
      <c r="Z9" s="47">
        <f>'ОГД  МКУ УГЗиП'!Z9+'ОГД МКУ УКС '!Z9</f>
        <v>0</v>
      </c>
      <c r="AA9" s="47">
        <f>'ОГД  МКУ УГЗиП'!AA9+'ОГД МКУ УКС '!AA9</f>
        <v>0</v>
      </c>
      <c r="AB9" s="47">
        <v>0</v>
      </c>
      <c r="AC9" s="47">
        <f>'ОГД  МКУ УГЗиП'!AC9+'ОГД МКУ УКС '!AC9</f>
        <v>0</v>
      </c>
      <c r="AD9" s="47">
        <f>'ОГД  МКУ УГЗиП'!AD9+'ОГД МКУ УКС '!AD9</f>
        <v>0</v>
      </c>
      <c r="AE9" s="47">
        <v>0</v>
      </c>
      <c r="AF9" s="47">
        <f>'ОГД  МКУ УГЗиП'!AF9+'ОГД МКУ УКС '!AF9</f>
        <v>0</v>
      </c>
      <c r="AG9" s="47">
        <f>'ОГД  МКУ УГЗиП'!AG9+'ОГД МКУ УКС '!AG9</f>
        <v>0</v>
      </c>
      <c r="AH9" s="47">
        <v>0</v>
      </c>
      <c r="AI9" s="47">
        <f>'ОГД  МКУ УГЗиП'!AI9+'ОГД МКУ УКС '!AI9</f>
        <v>0</v>
      </c>
      <c r="AJ9" s="47">
        <v>0</v>
      </c>
      <c r="AK9" s="47">
        <v>0</v>
      </c>
      <c r="AL9" s="47">
        <f>'ОГД  МКУ УГЗиП'!AL9+'ОГД МКУ УКС '!AL9</f>
        <v>0</v>
      </c>
      <c r="AM9" s="47">
        <v>0</v>
      </c>
      <c r="AN9" s="47">
        <v>0</v>
      </c>
      <c r="AO9" s="47">
        <f>'ОГД  МКУ УГЗиП'!AO9+'ОГД МКУ УКС '!AO9</f>
        <v>0</v>
      </c>
      <c r="AP9" s="47">
        <f>'ОГД  МКУ УГЗиП'!AP9+'ОГД МКУ УКС '!AP9</f>
        <v>0</v>
      </c>
      <c r="AQ9" s="47">
        <v>0</v>
      </c>
      <c r="AR9" s="317"/>
      <c r="AS9" s="317"/>
    </row>
    <row r="10" spans="1:45" ht="24">
      <c r="A10" s="136"/>
      <c r="B10" s="155"/>
      <c r="C10" s="136"/>
      <c r="D10" s="41" t="s">
        <v>23</v>
      </c>
      <c r="E10" s="47">
        <f>SUM(H10,K10,N10,Q10,T10,W10,Z10,AC10,AF10,AI10,AL10,AO10)</f>
        <v>1945.7</v>
      </c>
      <c r="F10" s="47">
        <f>I10+L10+O10+R10+U10+X10+AA10+AD10+AG10+AJ10+AM10+AP10</f>
        <v>1945.7</v>
      </c>
      <c r="G10" s="47">
        <f t="shared" ref="G10:G11" si="1">F10/E10*100</f>
        <v>100</v>
      </c>
      <c r="H10" s="47">
        <f>'ОГД  МКУ УГЗиП'!H10+'ОГД МКУ УКС '!H10</f>
        <v>0</v>
      </c>
      <c r="I10" s="47">
        <f>'ОГД  МКУ УГЗиП'!I10+'ОГД МКУ УКС '!I10</f>
        <v>0</v>
      </c>
      <c r="J10" s="47">
        <v>0</v>
      </c>
      <c r="K10" s="47">
        <f>'ОГД  МКУ УГЗиП'!K10+'ОГД МКУ УКС '!K10</f>
        <v>0</v>
      </c>
      <c r="L10" s="47">
        <f>'ОГД  МКУ УГЗиП'!L10+'ОГД МКУ УКС '!L10</f>
        <v>0</v>
      </c>
      <c r="M10" s="47">
        <v>0</v>
      </c>
      <c r="N10" s="47">
        <f>'ОГД  МКУ УГЗиП'!N10+'ОГД МКУ УКС '!N10</f>
        <v>0</v>
      </c>
      <c r="O10" s="47">
        <f>'ОГД  МКУ УГЗиП'!O10+'ОГД МКУ УКС '!O10</f>
        <v>0</v>
      </c>
      <c r="P10" s="47">
        <v>0</v>
      </c>
      <c r="Q10" s="47">
        <f>'ОГД  МКУ УГЗиП'!Q10+'ОГД МКУ УКС '!Q10</f>
        <v>0</v>
      </c>
      <c r="R10" s="47">
        <f>'ОГД  МКУ УГЗиП'!R10+'ОГД МКУ УКС '!R10</f>
        <v>0</v>
      </c>
      <c r="S10" s="47">
        <v>0</v>
      </c>
      <c r="T10" s="47">
        <f>'ОГД  МКУ УГЗиП'!T10+'ОГД МКУ УКС '!T10</f>
        <v>0</v>
      </c>
      <c r="U10" s="47">
        <f>'ОГД  МКУ УГЗиП'!U10+'ОГД МКУ УКС '!U10</f>
        <v>0</v>
      </c>
      <c r="V10" s="47">
        <v>0</v>
      </c>
      <c r="W10" s="47">
        <f>'ОГД  МКУ УГЗиП'!W10+'ОГД МКУ УКС '!W10</f>
        <v>0</v>
      </c>
      <c r="X10" s="47">
        <f>'ОГД  МКУ УГЗиП'!X10+'ОГД МКУ УКС '!X10</f>
        <v>0</v>
      </c>
      <c r="Y10" s="47">
        <v>0</v>
      </c>
      <c r="Z10" s="47">
        <f>'ОГД  МКУ УГЗиП'!Z10+'ОГД МКУ УКС '!Z10</f>
        <v>0</v>
      </c>
      <c r="AA10" s="47">
        <f>'ОГД  МКУ УГЗиП'!AA10+'ОГД МКУ УКС '!AA10</f>
        <v>0</v>
      </c>
      <c r="AB10" s="47">
        <v>0</v>
      </c>
      <c r="AC10" s="47">
        <f>'ОГД  МКУ УГЗиП'!AC10+'ОГД МКУ УКС '!AC10</f>
        <v>0</v>
      </c>
      <c r="AD10" s="47">
        <f>'ОГД  МКУ УГЗиП'!AD10+'ОГД МКУ УКС '!AD10</f>
        <v>0</v>
      </c>
      <c r="AE10" s="47">
        <v>0</v>
      </c>
      <c r="AF10" s="47">
        <f>'ОГД  МКУ УГЗиП'!AF10+'ОГД МКУ УКС '!AF10</f>
        <v>0</v>
      </c>
      <c r="AG10" s="47">
        <f>'ОГД  МКУ УГЗиП'!AG10+'ОГД МКУ УКС '!AG10</f>
        <v>0</v>
      </c>
      <c r="AH10" s="47">
        <v>0</v>
      </c>
      <c r="AI10" s="47">
        <v>449</v>
      </c>
      <c r="AJ10" s="47">
        <v>449</v>
      </c>
      <c r="AK10" s="47">
        <v>100</v>
      </c>
      <c r="AL10" s="47">
        <v>459.5</v>
      </c>
      <c r="AM10" s="47">
        <v>459.5</v>
      </c>
      <c r="AN10" s="47">
        <v>100</v>
      </c>
      <c r="AO10" s="47">
        <v>1037.2</v>
      </c>
      <c r="AP10" s="47">
        <v>1037.2</v>
      </c>
      <c r="AQ10" s="47">
        <f>AP10/AO10*100</f>
        <v>100</v>
      </c>
      <c r="AR10" s="317"/>
      <c r="AS10" s="317"/>
    </row>
    <row r="11" spans="1:45" ht="23.25" customHeight="1">
      <c r="A11" s="136"/>
      <c r="B11" s="155"/>
      <c r="C11" s="136"/>
      <c r="D11" s="41" t="s">
        <v>43</v>
      </c>
      <c r="E11" s="47">
        <f>SUM(H11,K11,N11,Q11,T11,W11,Z11,AC11,AF11,AI11,AL11,AO11)</f>
        <v>102.4</v>
      </c>
      <c r="F11" s="47">
        <f>I11+L11+O11+R11+U11+X11+AA11+AD11+AG11+AJ11+AM11+AP11</f>
        <v>102.4</v>
      </c>
      <c r="G11" s="47">
        <f t="shared" si="1"/>
        <v>100</v>
      </c>
      <c r="H11" s="47">
        <f>'ОГД  МКУ УГЗиП'!H11+'ОГД МКУ УКС '!H11</f>
        <v>0</v>
      </c>
      <c r="I11" s="47">
        <f>'ОГД  МКУ УГЗиП'!I11+'ОГД МКУ УКС '!I11</f>
        <v>0</v>
      </c>
      <c r="J11" s="47">
        <v>0</v>
      </c>
      <c r="K11" s="47">
        <f>'ОГД  МКУ УГЗиП'!K11+'ОГД МКУ УКС '!K11</f>
        <v>0</v>
      </c>
      <c r="L11" s="47">
        <f>'ОГД  МКУ УГЗиП'!L11+'ОГД МКУ УКС '!L11</f>
        <v>0</v>
      </c>
      <c r="M11" s="47">
        <v>0</v>
      </c>
      <c r="N11" s="47">
        <f>'ОГД  МКУ УГЗиП'!N11+'ОГД МКУ УКС '!N11</f>
        <v>0</v>
      </c>
      <c r="O11" s="47">
        <f>'ОГД  МКУ УГЗиП'!O11+'ОГД МКУ УКС '!O11</f>
        <v>0</v>
      </c>
      <c r="P11" s="47">
        <v>0</v>
      </c>
      <c r="Q11" s="47">
        <f>'ОГД  МКУ УГЗиП'!Q11+'ОГД МКУ УКС '!Q11</f>
        <v>0</v>
      </c>
      <c r="R11" s="47">
        <f>'ОГД  МКУ УГЗиП'!R11+'ОГД МКУ УКС '!R11</f>
        <v>0</v>
      </c>
      <c r="S11" s="47">
        <v>0</v>
      </c>
      <c r="T11" s="47">
        <f>'ОГД  МКУ УГЗиП'!T11+'ОГД МКУ УКС '!T11</f>
        <v>0</v>
      </c>
      <c r="U11" s="47">
        <f>'ОГД  МКУ УГЗиП'!U11+'ОГД МКУ УКС '!U11</f>
        <v>0</v>
      </c>
      <c r="V11" s="47">
        <v>0</v>
      </c>
      <c r="W11" s="47">
        <f>'ОГД  МКУ УГЗиП'!W11+'ОГД МКУ УКС '!W11</f>
        <v>0</v>
      </c>
      <c r="X11" s="47">
        <f>'ОГД  МКУ УГЗиП'!X11+'ОГД МКУ УКС '!X11</f>
        <v>0</v>
      </c>
      <c r="Y11" s="47">
        <v>0</v>
      </c>
      <c r="Z11" s="47">
        <f>'ОГД  МКУ УГЗиП'!Z11+'ОГД МКУ УКС '!Z11</f>
        <v>0</v>
      </c>
      <c r="AA11" s="47">
        <f>'ОГД  МКУ УГЗиП'!AA11+'ОГД МКУ УКС '!AA11</f>
        <v>0</v>
      </c>
      <c r="AB11" s="47">
        <v>0</v>
      </c>
      <c r="AC11" s="47">
        <f>'ОГД  МКУ УГЗиП'!AC11+'ОГД МКУ УКС '!AC11</f>
        <v>0</v>
      </c>
      <c r="AD11" s="47">
        <f>'ОГД  МКУ УГЗиП'!AD11+'ОГД МКУ УКС '!AD11</f>
        <v>0</v>
      </c>
      <c r="AE11" s="47">
        <v>0</v>
      </c>
      <c r="AF11" s="47">
        <f>'ОГД  МКУ УГЗиП'!AF11+'ОГД МКУ УКС '!AF11</f>
        <v>0</v>
      </c>
      <c r="AG11" s="47">
        <f>'ОГД  МКУ УГЗиП'!AG11+'ОГД МКУ УКС '!AG11</f>
        <v>0</v>
      </c>
      <c r="AH11" s="47">
        <v>0</v>
      </c>
      <c r="AI11" s="47">
        <v>23.6</v>
      </c>
      <c r="AJ11" s="47">
        <v>23.6</v>
      </c>
      <c r="AK11" s="47">
        <v>100</v>
      </c>
      <c r="AL11" s="47">
        <v>24.2</v>
      </c>
      <c r="AM11" s="47">
        <v>24.2</v>
      </c>
      <c r="AN11" s="47">
        <v>100</v>
      </c>
      <c r="AO11" s="47">
        <v>54.6</v>
      </c>
      <c r="AP11" s="47">
        <v>54.6</v>
      </c>
      <c r="AQ11" s="47">
        <f>AP11/AO11*100</f>
        <v>100</v>
      </c>
      <c r="AR11" s="317"/>
      <c r="AS11" s="317"/>
    </row>
    <row r="12" spans="1:45" ht="25.5" customHeight="1">
      <c r="A12" s="136"/>
      <c r="B12" s="155"/>
      <c r="C12" s="136"/>
      <c r="D12" s="41" t="s">
        <v>39</v>
      </c>
      <c r="E12" s="47">
        <f t="shared" ref="E12:E18" si="2">H12+K12+N12+Q12+T12+W12+Z12+AC12+AF12+AI12+AL12+AO12</f>
        <v>0</v>
      </c>
      <c r="F12" s="47">
        <f>I12+L12+O12+R12+U12+X12+AA12+AD12+AG12+AJ12+AM12+AP12</f>
        <v>0</v>
      </c>
      <c r="G12" s="47">
        <v>0</v>
      </c>
      <c r="H12" s="47">
        <f>'ОГД  МКУ УГЗиП'!H12+'ОГД МКУ УКС '!H12</f>
        <v>0</v>
      </c>
      <c r="I12" s="47">
        <f>'ОГД  МКУ УГЗиП'!I12+'ОГД МКУ УКС '!I12</f>
        <v>0</v>
      </c>
      <c r="J12" s="47">
        <v>0</v>
      </c>
      <c r="K12" s="47">
        <f>'ОГД  МКУ УГЗиП'!K12+'ОГД МКУ УКС '!K12</f>
        <v>0</v>
      </c>
      <c r="L12" s="47">
        <f>'ОГД  МКУ УГЗиП'!L12+'ОГД МКУ УКС '!L12</f>
        <v>0</v>
      </c>
      <c r="M12" s="47">
        <v>0</v>
      </c>
      <c r="N12" s="47">
        <f>'ОГД  МКУ УГЗиП'!N12+'ОГД МКУ УКС '!N12</f>
        <v>0</v>
      </c>
      <c r="O12" s="47">
        <f>'ОГД  МКУ УГЗиП'!O12+'ОГД МКУ УКС '!O12</f>
        <v>0</v>
      </c>
      <c r="P12" s="47">
        <v>0</v>
      </c>
      <c r="Q12" s="47">
        <f>'ОГД  МКУ УГЗиП'!Q12+'ОГД МКУ УКС '!Q12</f>
        <v>0</v>
      </c>
      <c r="R12" s="47">
        <f>'ОГД  МКУ УГЗиП'!R12+'ОГД МКУ УКС '!R12</f>
        <v>0</v>
      </c>
      <c r="S12" s="47">
        <v>0</v>
      </c>
      <c r="T12" s="47">
        <f>'ОГД  МКУ УГЗиП'!T12+'ОГД МКУ УКС '!T12</f>
        <v>0</v>
      </c>
      <c r="U12" s="47">
        <f>'ОГД  МКУ УГЗиП'!U12+'ОГД МКУ УКС '!U12</f>
        <v>0</v>
      </c>
      <c r="V12" s="47">
        <v>0</v>
      </c>
      <c r="W12" s="47">
        <f>'ОГД  МКУ УГЗиП'!W12+'ОГД МКУ УКС '!W12</f>
        <v>0</v>
      </c>
      <c r="X12" s="47">
        <f>'ОГД  МКУ УГЗиП'!X12+'ОГД МКУ УКС '!X12</f>
        <v>0</v>
      </c>
      <c r="Y12" s="47">
        <v>0</v>
      </c>
      <c r="Z12" s="47">
        <f>'ОГД  МКУ УГЗиП'!Z12+'ОГД МКУ УКС '!Z12</f>
        <v>0</v>
      </c>
      <c r="AA12" s="47">
        <f>'ОГД  МКУ УГЗиП'!AA12+'ОГД МКУ УКС '!AA12</f>
        <v>0</v>
      </c>
      <c r="AB12" s="47">
        <v>0</v>
      </c>
      <c r="AC12" s="47">
        <f>'ОГД  МКУ УГЗиП'!AC12+'ОГД МКУ УКС '!AC12</f>
        <v>0</v>
      </c>
      <c r="AD12" s="47">
        <f>'ОГД  МКУ УГЗиП'!AD12+'ОГД МКУ УКС '!AD12</f>
        <v>0</v>
      </c>
      <c r="AE12" s="47">
        <v>0</v>
      </c>
      <c r="AF12" s="47">
        <f>'ОГД  МКУ УГЗиП'!AF12+'ОГД МКУ УКС '!AF12</f>
        <v>0</v>
      </c>
      <c r="AG12" s="47">
        <f>'ОГД  МКУ УГЗиП'!AG12+'ОГД МКУ УКС '!AG12</f>
        <v>0</v>
      </c>
      <c r="AH12" s="47">
        <v>0</v>
      </c>
      <c r="AI12" s="47">
        <f>'ОГД  МКУ УГЗиП'!AI12+'ОГД МКУ УКС '!AI12</f>
        <v>0</v>
      </c>
      <c r="AJ12" s="47">
        <f>'ОГД  МКУ УГЗиП'!AJ12+'ОГД МКУ УКС '!AJ12</f>
        <v>0</v>
      </c>
      <c r="AK12" s="47">
        <v>0</v>
      </c>
      <c r="AL12" s="47">
        <f>'ОГД  МКУ УГЗиП'!AL12+'ОГД МКУ УКС '!AL12</f>
        <v>0</v>
      </c>
      <c r="AM12" s="47">
        <f>'ОГД  МКУ УГЗиП'!AM12+'ОГД МКУ УКС '!AM12</f>
        <v>0</v>
      </c>
      <c r="AN12" s="47">
        <v>0</v>
      </c>
      <c r="AO12" s="47">
        <f>'ОГД  МКУ УГЗиП'!AO12+'ОГД МКУ УКС '!AO12</f>
        <v>0</v>
      </c>
      <c r="AP12" s="47">
        <f>'ОГД  МКУ УГЗиП'!AP12+'ОГД МКУ УКС '!AP12</f>
        <v>0</v>
      </c>
      <c r="AQ12" s="47">
        <v>0</v>
      </c>
      <c r="AR12" s="317"/>
      <c r="AS12" s="317"/>
    </row>
    <row r="13" spans="1:45" ht="102" customHeight="1">
      <c r="A13" s="226"/>
      <c r="B13" s="342"/>
      <c r="C13" s="226"/>
      <c r="D13" s="41" t="s">
        <v>27</v>
      </c>
      <c r="E13" s="47">
        <f t="shared" si="2"/>
        <v>0</v>
      </c>
      <c r="F13" s="47">
        <f>I13+L13+O13+R13+U13+X13+AA13+AD13+AG13+AJ13+AM13+AP13</f>
        <v>0</v>
      </c>
      <c r="G13" s="47">
        <v>0</v>
      </c>
      <c r="H13" s="47">
        <v>0</v>
      </c>
      <c r="I13" s="47">
        <v>0</v>
      </c>
      <c r="J13" s="47">
        <v>0</v>
      </c>
      <c r="K13" s="47">
        <v>0</v>
      </c>
      <c r="L13" s="47">
        <v>0</v>
      </c>
      <c r="M13" s="47">
        <v>0</v>
      </c>
      <c r="N13" s="47">
        <v>0</v>
      </c>
      <c r="O13" s="47">
        <v>0</v>
      </c>
      <c r="P13" s="47">
        <v>0</v>
      </c>
      <c r="Q13" s="47">
        <v>0</v>
      </c>
      <c r="R13" s="47">
        <f>'ОГД  МКУ УГЗиП'!R13+'ОГД МКУ УКС '!R13</f>
        <v>0</v>
      </c>
      <c r="S13" s="47">
        <v>0</v>
      </c>
      <c r="T13" s="47">
        <v>0</v>
      </c>
      <c r="U13" s="47">
        <f>'ОГД  МКУ УГЗиП'!U13+'ОГД МКУ УКС '!U13</f>
        <v>0</v>
      </c>
      <c r="V13" s="47">
        <v>0</v>
      </c>
      <c r="W13" s="47">
        <v>0</v>
      </c>
      <c r="X13" s="47">
        <f>'ОГД  МКУ УГЗиП'!X13+'ОГД МКУ УКС '!X13</f>
        <v>0</v>
      </c>
      <c r="Y13" s="47">
        <v>0</v>
      </c>
      <c r="Z13" s="47">
        <v>0</v>
      </c>
      <c r="AA13" s="47">
        <f>'ОГД  МКУ УГЗиП'!AA13+'ОГД МКУ УКС '!AA13</f>
        <v>0</v>
      </c>
      <c r="AB13" s="47">
        <v>0</v>
      </c>
      <c r="AC13" s="47">
        <v>0</v>
      </c>
      <c r="AD13" s="47">
        <f>'ОГД  МКУ УГЗиП'!AD13+'ОГД МКУ УКС '!AD13</f>
        <v>0</v>
      </c>
      <c r="AE13" s="47">
        <v>0</v>
      </c>
      <c r="AF13" s="47">
        <v>0</v>
      </c>
      <c r="AG13" s="47">
        <f>'ОГД  МКУ УГЗиП'!AG13+'ОГД МКУ УКС '!AG13</f>
        <v>0</v>
      </c>
      <c r="AH13" s="47">
        <v>0</v>
      </c>
      <c r="AI13" s="47">
        <v>0</v>
      </c>
      <c r="AJ13" s="47">
        <f>'ОГД  МКУ УГЗиП'!AJ13+'ОГД МКУ УКС '!AJ13</f>
        <v>0</v>
      </c>
      <c r="AK13" s="47">
        <v>0</v>
      </c>
      <c r="AL13" s="47">
        <v>0</v>
      </c>
      <c r="AM13" s="47">
        <f>'ОГД  МКУ УГЗиП'!AM13+'ОГД МКУ УКС '!AM13</f>
        <v>0</v>
      </c>
      <c r="AN13" s="47">
        <v>0</v>
      </c>
      <c r="AO13" s="47">
        <v>0</v>
      </c>
      <c r="AP13" s="47">
        <f>'ОГД  МКУ УГЗиП'!AP13+'ОГД МКУ УКС '!AP13</f>
        <v>0</v>
      </c>
      <c r="AQ13" s="47">
        <v>0</v>
      </c>
      <c r="AR13" s="340"/>
      <c r="AS13" s="315"/>
    </row>
    <row r="14" spans="1:45" s="38" customFormat="1" ht="23.25" customHeight="1">
      <c r="A14" s="206" t="s">
        <v>21</v>
      </c>
      <c r="B14" s="154" t="s">
        <v>31</v>
      </c>
      <c r="C14" s="135" t="s">
        <v>72</v>
      </c>
      <c r="D14" s="42" t="s">
        <v>22</v>
      </c>
      <c r="E14" s="46">
        <f t="shared" si="2"/>
        <v>24082</v>
      </c>
      <c r="F14" s="46">
        <f>SUM(F15:F18)</f>
        <v>24012.200000000004</v>
      </c>
      <c r="G14" s="46">
        <f>F14/E14*100</f>
        <v>99.710156963707348</v>
      </c>
      <c r="H14" s="46">
        <f t="shared" ref="H14:AP14" si="3">SUM(H15:H18)</f>
        <v>652.5</v>
      </c>
      <c r="I14" s="46">
        <f t="shared" si="3"/>
        <v>347</v>
      </c>
      <c r="J14" s="46">
        <f>I14/H14*100</f>
        <v>53.180076628352488</v>
      </c>
      <c r="K14" s="46">
        <f t="shared" si="3"/>
        <v>4136.6000000000004</v>
      </c>
      <c r="L14" s="46">
        <f t="shared" si="3"/>
        <v>3715.6</v>
      </c>
      <c r="M14" s="46">
        <f>L14/K14*100</f>
        <v>89.822559590001433</v>
      </c>
      <c r="N14" s="46">
        <f t="shared" si="3"/>
        <v>1701</v>
      </c>
      <c r="O14" s="46">
        <f t="shared" si="3"/>
        <v>1701</v>
      </c>
      <c r="P14" s="46">
        <f>O14/N14*100</f>
        <v>100</v>
      </c>
      <c r="Q14" s="46">
        <f t="shared" si="3"/>
        <v>1610.8</v>
      </c>
      <c r="R14" s="46">
        <f t="shared" si="3"/>
        <v>1610.8</v>
      </c>
      <c r="S14" s="46">
        <f>R14/Q14*100</f>
        <v>100</v>
      </c>
      <c r="T14" s="46">
        <f t="shared" si="3"/>
        <v>1925.8</v>
      </c>
      <c r="U14" s="46">
        <f t="shared" si="3"/>
        <v>1925.8</v>
      </c>
      <c r="V14" s="46">
        <f>U14/T14*100</f>
        <v>100</v>
      </c>
      <c r="W14" s="46">
        <f t="shared" si="3"/>
        <v>2597</v>
      </c>
      <c r="X14" s="46">
        <f t="shared" si="3"/>
        <v>2811.4</v>
      </c>
      <c r="Y14" s="46">
        <f>X14/W14*100</f>
        <v>108.25567963034271</v>
      </c>
      <c r="Z14" s="46">
        <f t="shared" si="3"/>
        <v>2133</v>
      </c>
      <c r="AA14" s="46">
        <f t="shared" si="3"/>
        <v>2133</v>
      </c>
      <c r="AB14" s="46">
        <f>AA14/Z14*100</f>
        <v>100</v>
      </c>
      <c r="AC14" s="46">
        <f t="shared" si="3"/>
        <v>1992.4</v>
      </c>
      <c r="AD14" s="46">
        <f t="shared" si="3"/>
        <v>1992.4</v>
      </c>
      <c r="AE14" s="46">
        <f>AD14/AC14*100</f>
        <v>100</v>
      </c>
      <c r="AF14" s="46">
        <f t="shared" si="3"/>
        <v>2120.7999999999997</v>
      </c>
      <c r="AG14" s="46">
        <f t="shared" si="3"/>
        <v>1556.2</v>
      </c>
      <c r="AH14" s="46">
        <f>AG14/AF14*100</f>
        <v>73.377970577140715</v>
      </c>
      <c r="AI14" s="46">
        <f t="shared" si="3"/>
        <v>1696</v>
      </c>
      <c r="AJ14" s="46">
        <f t="shared" si="3"/>
        <v>1696</v>
      </c>
      <c r="AK14" s="46">
        <f>AJ14/AI14*100</f>
        <v>100</v>
      </c>
      <c r="AL14" s="46">
        <f t="shared" si="3"/>
        <v>1451.3</v>
      </c>
      <c r="AM14" s="46">
        <f t="shared" si="3"/>
        <v>1451.3</v>
      </c>
      <c r="AN14" s="46">
        <f>AM14/AL14*100</f>
        <v>100</v>
      </c>
      <c r="AO14" s="46">
        <f t="shared" si="3"/>
        <v>2064.8000000000002</v>
      </c>
      <c r="AP14" s="46">
        <f t="shared" si="3"/>
        <v>3071.7000000000044</v>
      </c>
      <c r="AQ14" s="46">
        <f>AP14/AO14*100</f>
        <v>148.76501356063559</v>
      </c>
      <c r="AR14" s="313" t="s">
        <v>84</v>
      </c>
      <c r="AS14" s="313" t="s">
        <v>94</v>
      </c>
    </row>
    <row r="15" spans="1:45" ht="33.75" customHeight="1">
      <c r="A15" s="207"/>
      <c r="B15" s="155"/>
      <c r="C15" s="136"/>
      <c r="D15" s="55" t="s">
        <v>38</v>
      </c>
      <c r="E15" s="47">
        <f t="shared" si="2"/>
        <v>0</v>
      </c>
      <c r="F15" s="47">
        <f>I15+L15+O15+R15+U15+X15+AA15+AD15+AG15+AJ15+AM15+AP15</f>
        <v>0</v>
      </c>
      <c r="G15" s="47">
        <v>0</v>
      </c>
      <c r="H15" s="47">
        <f>'ОГД  МКУ УГЗиП'!H14+'ОГД МКУ УКС '!H14</f>
        <v>0</v>
      </c>
      <c r="I15" s="47">
        <f>'ОГД  МКУ УГЗиП'!I14+'ОГД МКУ УКС '!I14</f>
        <v>0</v>
      </c>
      <c r="J15" s="47">
        <v>0</v>
      </c>
      <c r="K15" s="47">
        <f>'ОГД  МКУ УГЗиП'!K14+'ОГД МКУ УКС '!K14</f>
        <v>0</v>
      </c>
      <c r="L15" s="47">
        <f>'ОГД  МКУ УГЗиП'!L14+'ОГД МКУ УКС '!L14</f>
        <v>0</v>
      </c>
      <c r="M15" s="47">
        <v>0</v>
      </c>
      <c r="N15" s="47">
        <f>'ОГД  МКУ УГЗиП'!N14+'ОГД МКУ УКС '!N14</f>
        <v>0</v>
      </c>
      <c r="O15" s="47">
        <f>'ОГД  МКУ УГЗиП'!O14+'ОГД МКУ УКС '!O14</f>
        <v>0</v>
      </c>
      <c r="P15" s="47">
        <v>0</v>
      </c>
      <c r="Q15" s="47">
        <f>'ОГД  МКУ УГЗиП'!Q14+'ОГД МКУ УКС '!Q14</f>
        <v>0</v>
      </c>
      <c r="R15" s="47">
        <f>'ОГД  МКУ УГЗиП'!R14+'ОГД МКУ УКС '!R14</f>
        <v>0</v>
      </c>
      <c r="S15" s="47">
        <v>0</v>
      </c>
      <c r="T15" s="47">
        <f>'ОГД  МКУ УГЗиП'!T14+'ОГД МКУ УКС '!T14</f>
        <v>0</v>
      </c>
      <c r="U15" s="47">
        <f>'ОГД  МКУ УГЗиП'!U14+'ОГД МКУ УКС '!U14</f>
        <v>0</v>
      </c>
      <c r="V15" s="47">
        <v>0</v>
      </c>
      <c r="W15" s="47">
        <f>'ОГД  МКУ УГЗиП'!W14+'ОГД МКУ УКС '!W14</f>
        <v>0</v>
      </c>
      <c r="X15" s="47">
        <f>'ОГД  МКУ УГЗиП'!X14+'ОГД МКУ УКС '!X14</f>
        <v>0</v>
      </c>
      <c r="Y15" s="47">
        <v>0</v>
      </c>
      <c r="Z15" s="47">
        <f>'ОГД  МКУ УГЗиП'!Z14+'ОГД МКУ УКС '!Z14</f>
        <v>0</v>
      </c>
      <c r="AA15" s="47">
        <f>'ОГД  МКУ УГЗиП'!AA14+'ОГД МКУ УКС '!AA14</f>
        <v>0</v>
      </c>
      <c r="AB15" s="47">
        <v>0</v>
      </c>
      <c r="AC15" s="47">
        <f>'ОГД  МКУ УГЗиП'!AC14+'ОГД МКУ УКС '!AC14</f>
        <v>0</v>
      </c>
      <c r="AD15" s="47">
        <f>'ОГД  МКУ УГЗиП'!AD14+'ОГД МКУ УКС '!AD14</f>
        <v>0</v>
      </c>
      <c r="AE15" s="47">
        <v>0</v>
      </c>
      <c r="AF15" s="47">
        <f>'ОГД  МКУ УГЗиП'!AF14+'ОГД МКУ УКС '!AF14</f>
        <v>0</v>
      </c>
      <c r="AG15" s="47">
        <f>'ОГД  МКУ УГЗиП'!AG14+'ОГД МКУ УКС '!AG14</f>
        <v>0</v>
      </c>
      <c r="AH15" s="47">
        <v>0</v>
      </c>
      <c r="AI15" s="47">
        <f>'ОГД  МКУ УГЗиП'!AI14+'ОГД МКУ УКС '!AI14</f>
        <v>0</v>
      </c>
      <c r="AJ15" s="47">
        <f>'ОГД  МКУ УГЗиП'!AJ14+'ОГД МКУ УКС '!AJ14</f>
        <v>0</v>
      </c>
      <c r="AK15" s="47">
        <v>0</v>
      </c>
      <c r="AL15" s="47">
        <f>'ОГД  МКУ УГЗиП'!AL14+'ОГД МКУ УКС '!AL14</f>
        <v>0</v>
      </c>
      <c r="AM15" s="47">
        <f>'ОГД  МКУ УГЗиП'!AM14+'ОГД МКУ УКС '!AM14</f>
        <v>0</v>
      </c>
      <c r="AN15" s="47">
        <v>0</v>
      </c>
      <c r="AO15" s="47">
        <f>'ОГД  МКУ УГЗиП'!AO14+'ОГД МКУ УКС '!AO14</f>
        <v>0</v>
      </c>
      <c r="AP15" s="47">
        <f>'ОГД  МКУ УГЗиП'!AP14+'ОГД МКУ УКС '!AP14</f>
        <v>0</v>
      </c>
      <c r="AQ15" s="47">
        <v>0</v>
      </c>
      <c r="AR15" s="343"/>
      <c r="AS15" s="314"/>
    </row>
    <row r="16" spans="1:45" ht="29.25" customHeight="1">
      <c r="A16" s="207"/>
      <c r="B16" s="155"/>
      <c r="C16" s="136"/>
      <c r="D16" s="41" t="s">
        <v>23</v>
      </c>
      <c r="E16" s="47">
        <f t="shared" si="2"/>
        <v>0</v>
      </c>
      <c r="F16" s="47">
        <f>I16+L16+O16+R16+U16+X16+AA16+AD16+AG16+AJ16+AM16+AP16</f>
        <v>0</v>
      </c>
      <c r="G16" s="47">
        <v>0</v>
      </c>
      <c r="H16" s="47">
        <f>'ОГД  МКУ УГЗиП'!H15+'ОГД МКУ УКС '!H15</f>
        <v>0</v>
      </c>
      <c r="I16" s="47">
        <f>'ОГД  МКУ УГЗиП'!I15+'ОГД МКУ УКС '!I15</f>
        <v>0</v>
      </c>
      <c r="J16" s="47">
        <v>0</v>
      </c>
      <c r="K16" s="47">
        <f>'ОГД  МКУ УГЗиП'!K15+'ОГД МКУ УКС '!K15</f>
        <v>0</v>
      </c>
      <c r="L16" s="47">
        <f>'ОГД  МКУ УГЗиП'!L15+'ОГД МКУ УКС '!L15</f>
        <v>0</v>
      </c>
      <c r="M16" s="47">
        <v>0</v>
      </c>
      <c r="N16" s="47">
        <f>'ОГД  МКУ УГЗиП'!N15+'ОГД МКУ УКС '!N15</f>
        <v>0</v>
      </c>
      <c r="O16" s="47">
        <f>'ОГД  МКУ УГЗиП'!O15+'ОГД МКУ УКС '!O15</f>
        <v>0</v>
      </c>
      <c r="P16" s="47">
        <v>0</v>
      </c>
      <c r="Q16" s="47">
        <f>'ОГД  МКУ УГЗиП'!Q15+'ОГД МКУ УКС '!Q15</f>
        <v>0</v>
      </c>
      <c r="R16" s="47">
        <f>'ОГД  МКУ УГЗиП'!R15+'ОГД МКУ УКС '!R15</f>
        <v>0</v>
      </c>
      <c r="S16" s="47">
        <v>0</v>
      </c>
      <c r="T16" s="47">
        <f>'ОГД  МКУ УГЗиП'!T15+'ОГД МКУ УКС '!T15</f>
        <v>0</v>
      </c>
      <c r="U16" s="47">
        <f>'ОГД  МКУ УГЗиП'!U15+'ОГД МКУ УКС '!U15</f>
        <v>0</v>
      </c>
      <c r="V16" s="47">
        <v>0</v>
      </c>
      <c r="W16" s="47">
        <f>'ОГД  МКУ УГЗиП'!W15+'ОГД МКУ УКС '!W15</f>
        <v>0</v>
      </c>
      <c r="X16" s="47">
        <f>'ОГД  МКУ УГЗиП'!X15+'ОГД МКУ УКС '!X15</f>
        <v>0</v>
      </c>
      <c r="Y16" s="47">
        <v>0</v>
      </c>
      <c r="Z16" s="47">
        <f>'ОГД  МКУ УГЗиП'!Z15+'ОГД МКУ УКС '!Z15</f>
        <v>0</v>
      </c>
      <c r="AA16" s="47">
        <f>'ОГД  МКУ УГЗиП'!AA15+'ОГД МКУ УКС '!AA15</f>
        <v>0</v>
      </c>
      <c r="AB16" s="47">
        <v>0</v>
      </c>
      <c r="AC16" s="47">
        <f>'ОГД  МКУ УГЗиП'!AC15+'ОГД МКУ УКС '!AC15</f>
        <v>0</v>
      </c>
      <c r="AD16" s="47">
        <f>'ОГД  МКУ УГЗиП'!AD15+'ОГД МКУ УКС '!AD15</f>
        <v>0</v>
      </c>
      <c r="AE16" s="47">
        <v>0</v>
      </c>
      <c r="AF16" s="47">
        <f>'ОГД  МКУ УГЗиП'!AF15+'ОГД МКУ УКС '!AF15</f>
        <v>0</v>
      </c>
      <c r="AG16" s="47">
        <f>'ОГД  МКУ УГЗиП'!AG15+'ОГД МКУ УКС '!AG15</f>
        <v>0</v>
      </c>
      <c r="AH16" s="47">
        <v>0</v>
      </c>
      <c r="AI16" s="47">
        <f>'ОГД  МКУ УГЗиП'!AI15+'ОГД МКУ УКС '!AI15</f>
        <v>0</v>
      </c>
      <c r="AJ16" s="47">
        <f>'ОГД  МКУ УГЗиП'!AJ15+'ОГД МКУ УКС '!AJ15</f>
        <v>0</v>
      </c>
      <c r="AK16" s="47">
        <v>0</v>
      </c>
      <c r="AL16" s="47">
        <f>'ОГД  МКУ УГЗиП'!AL15+'ОГД МКУ УКС '!AL15</f>
        <v>0</v>
      </c>
      <c r="AM16" s="47">
        <f>'ОГД  МКУ УГЗиП'!AM15+'ОГД МКУ УКС '!AM15</f>
        <v>0</v>
      </c>
      <c r="AN16" s="47">
        <v>0</v>
      </c>
      <c r="AO16" s="47">
        <f>'ОГД  МКУ УГЗиП'!AO15+'ОГД МКУ УКС '!AO15</f>
        <v>0</v>
      </c>
      <c r="AP16" s="47">
        <f>'ОГД  МКУ УГЗиП'!AP15+'ОГД МКУ УКС '!AP15</f>
        <v>0</v>
      </c>
      <c r="AQ16" s="47">
        <v>0</v>
      </c>
      <c r="AR16" s="343"/>
      <c r="AS16" s="314"/>
    </row>
    <row r="17" spans="1:45" ht="31.5" customHeight="1">
      <c r="A17" s="207"/>
      <c r="B17" s="155"/>
      <c r="C17" s="136"/>
      <c r="D17" s="41" t="s">
        <v>43</v>
      </c>
      <c r="E17" s="47">
        <f t="shared" si="2"/>
        <v>24082</v>
      </c>
      <c r="F17" s="47">
        <f>I17+L17+O17+R17+U17+X17+AA17+AD17+AG17+AJ17+AM17+AP17</f>
        <v>24012.200000000004</v>
      </c>
      <c r="G17" s="47">
        <f>F17/E17*100</f>
        <v>99.710156963707348</v>
      </c>
      <c r="H17" s="47">
        <f>'ОГД  МКУ УГЗиП'!H16+'ОГД МКУ УКС '!H16</f>
        <v>652.5</v>
      </c>
      <c r="I17" s="47">
        <f>'ОГД  МКУ УГЗиП'!I16+'ОГД МКУ УКС '!I16</f>
        <v>347</v>
      </c>
      <c r="J17" s="47">
        <f>I17/H17*100</f>
        <v>53.180076628352488</v>
      </c>
      <c r="K17" s="47">
        <v>4136.6000000000004</v>
      </c>
      <c r="L17" s="47">
        <f>'ОГД  МКУ УГЗиП'!L16+'ОГД МКУ УКС '!L16</f>
        <v>3715.6</v>
      </c>
      <c r="M17" s="47">
        <f>L17/K17*100</f>
        <v>89.822559590001433</v>
      </c>
      <c r="N17" s="47">
        <f>'ОГД  МКУ УГЗиП'!N16+'ОГД МКУ УКС '!N16</f>
        <v>1701</v>
      </c>
      <c r="O17" s="47">
        <f>'ОГД  МКУ УГЗиП'!O16+'ОГД МКУ УКС '!O16</f>
        <v>1701</v>
      </c>
      <c r="P17" s="47">
        <f>O17/N17*100</f>
        <v>100</v>
      </c>
      <c r="Q17" s="47">
        <v>1610.8</v>
      </c>
      <c r="R17" s="47">
        <v>1610.8</v>
      </c>
      <c r="S17" s="47">
        <f>R17/Q17*100</f>
        <v>100</v>
      </c>
      <c r="T17" s="47">
        <v>1925.8</v>
      </c>
      <c r="U17" s="47">
        <v>1925.8</v>
      </c>
      <c r="V17" s="47">
        <f>U17/T17*100</f>
        <v>100</v>
      </c>
      <c r="W17" s="47">
        <f>6133.6-U17-R17</f>
        <v>2597</v>
      </c>
      <c r="X17" s="47">
        <v>2811.4</v>
      </c>
      <c r="Y17" s="47">
        <f>X17/W17*100</f>
        <v>108.25567963034271</v>
      </c>
      <c r="Z17" s="47">
        <f>2133</f>
        <v>2133</v>
      </c>
      <c r="AA17" s="47">
        <f>2133</f>
        <v>2133</v>
      </c>
      <c r="AB17" s="47">
        <f>AA17/Z17*100</f>
        <v>100</v>
      </c>
      <c r="AC17" s="47">
        <v>1992.4</v>
      </c>
      <c r="AD17" s="47">
        <v>1992.4</v>
      </c>
      <c r="AE17" s="47">
        <f>AD17/AC17*100</f>
        <v>100</v>
      </c>
      <c r="AF17" s="47">
        <f>6246.2-Z17-AC17</f>
        <v>2120.7999999999997</v>
      </c>
      <c r="AG17" s="47">
        <v>1556.2</v>
      </c>
      <c r="AH17" s="47">
        <f>AG17/AF17*100</f>
        <v>73.377970577140715</v>
      </c>
      <c r="AI17" s="47">
        <f>1695.9+0.1</f>
        <v>1696</v>
      </c>
      <c r="AJ17" s="47">
        <f>1695.9+0.1</f>
        <v>1696</v>
      </c>
      <c r="AK17" s="47">
        <f>AJ17/AI17*100</f>
        <v>100</v>
      </c>
      <c r="AL17" s="47">
        <v>1451.3</v>
      </c>
      <c r="AM17" s="47">
        <v>1451.3</v>
      </c>
      <c r="AN17" s="47">
        <f>AM17/AL17*100</f>
        <v>100</v>
      </c>
      <c r="AO17" s="47">
        <f>5212.1-AI17-AL17</f>
        <v>2064.8000000000002</v>
      </c>
      <c r="AP17" s="47">
        <f>24012.2-I17-L17-O17-R17-U17-X17-AA17-AD17-AG17-AJ17-AM17</f>
        <v>3071.7000000000044</v>
      </c>
      <c r="AQ17" s="47">
        <f>AP17/AO17*100</f>
        <v>148.76501356063559</v>
      </c>
      <c r="AR17" s="343"/>
      <c r="AS17" s="314"/>
    </row>
    <row r="18" spans="1:45" ht="35.25" customHeight="1">
      <c r="A18" s="207"/>
      <c r="B18" s="155"/>
      <c r="C18" s="136"/>
      <c r="D18" s="55" t="s">
        <v>39</v>
      </c>
      <c r="E18" s="47">
        <f t="shared" si="2"/>
        <v>0</v>
      </c>
      <c r="F18" s="47">
        <f>I18+L18+O18+R18+U18+X18+AA18+AD18+AG18+AJ18+AM18+AP18</f>
        <v>0</v>
      </c>
      <c r="G18" s="47">
        <v>0</v>
      </c>
      <c r="H18" s="47">
        <f>'ОГД  МКУ УГЗиП'!H17+'ОГД МКУ УКС '!H17</f>
        <v>0</v>
      </c>
      <c r="I18" s="47">
        <f>'ОГД  МКУ УГЗиП'!I17+'ОГД МКУ УКС '!I17</f>
        <v>0</v>
      </c>
      <c r="J18" s="47">
        <v>0</v>
      </c>
      <c r="K18" s="47">
        <f>'ОГД  МКУ УГЗиП'!K17+'ОГД МКУ УКС '!K17</f>
        <v>0</v>
      </c>
      <c r="L18" s="47">
        <f>'ОГД  МКУ УГЗиП'!L17+'ОГД МКУ УКС '!L17</f>
        <v>0</v>
      </c>
      <c r="M18" s="47">
        <v>0</v>
      </c>
      <c r="N18" s="47">
        <f>'ОГД  МКУ УГЗиП'!N17+'ОГД МКУ УКС '!N17</f>
        <v>0</v>
      </c>
      <c r="O18" s="47">
        <f>'ОГД  МКУ УГЗиП'!O17+'ОГД МКУ УКС '!O17</f>
        <v>0</v>
      </c>
      <c r="P18" s="47">
        <v>0</v>
      </c>
      <c r="Q18" s="47">
        <f>'ОГД  МКУ УГЗиП'!Q17+'ОГД МКУ УКС '!Q17</f>
        <v>0</v>
      </c>
      <c r="R18" s="47">
        <f>'ОГД  МКУ УГЗиП'!R17+'ОГД МКУ УКС '!R17</f>
        <v>0</v>
      </c>
      <c r="S18" s="47">
        <v>0</v>
      </c>
      <c r="T18" s="47">
        <f>'ОГД  МКУ УГЗиП'!T17+'ОГД МКУ УКС '!T17</f>
        <v>0</v>
      </c>
      <c r="U18" s="47">
        <f>'ОГД  МКУ УГЗиП'!U17+'ОГД МКУ УКС '!U17</f>
        <v>0</v>
      </c>
      <c r="V18" s="47">
        <v>0</v>
      </c>
      <c r="W18" s="47">
        <f>'ОГД  МКУ УГЗиП'!W17+'ОГД МКУ УКС '!W17</f>
        <v>0</v>
      </c>
      <c r="X18" s="47">
        <f>'ОГД  МКУ УГЗиП'!X17+'ОГД МКУ УКС '!X17</f>
        <v>0</v>
      </c>
      <c r="Y18" s="47">
        <v>0</v>
      </c>
      <c r="Z18" s="47">
        <f>'ОГД  МКУ УГЗиП'!Z17+'ОГД МКУ УКС '!Z17</f>
        <v>0</v>
      </c>
      <c r="AA18" s="47">
        <f>'ОГД  МКУ УГЗиП'!AA17+'ОГД МКУ УКС '!AA17</f>
        <v>0</v>
      </c>
      <c r="AB18" s="47">
        <v>0</v>
      </c>
      <c r="AC18" s="47">
        <f>'ОГД  МКУ УГЗиП'!AC17+'ОГД МКУ УКС '!AC17</f>
        <v>0</v>
      </c>
      <c r="AD18" s="47">
        <f>'ОГД  МКУ УГЗиП'!AD17+'ОГД МКУ УКС '!AD17</f>
        <v>0</v>
      </c>
      <c r="AE18" s="47">
        <v>0</v>
      </c>
      <c r="AF18" s="47">
        <f>'ОГД  МКУ УГЗиП'!AF17+'ОГД МКУ УКС '!AF17</f>
        <v>0</v>
      </c>
      <c r="AG18" s="47">
        <f>'ОГД  МКУ УГЗиП'!AG17+'ОГД МКУ УКС '!AG17</f>
        <v>0</v>
      </c>
      <c r="AH18" s="47">
        <v>0</v>
      </c>
      <c r="AI18" s="47">
        <f>'ОГД  МКУ УГЗиП'!AI17+'ОГД МКУ УКС '!AI17</f>
        <v>0</v>
      </c>
      <c r="AJ18" s="47">
        <f>'ОГД  МКУ УГЗиП'!AJ17+'ОГД МКУ УКС '!AJ17</f>
        <v>0</v>
      </c>
      <c r="AK18" s="47">
        <v>0</v>
      </c>
      <c r="AL18" s="47">
        <f>'ОГД  МКУ УГЗиП'!AL17+'ОГД МКУ УКС '!AL17</f>
        <v>0</v>
      </c>
      <c r="AM18" s="47">
        <f>'ОГД  МКУ УГЗиП'!AM17+'ОГД МКУ УКС '!AM17</f>
        <v>0</v>
      </c>
      <c r="AN18" s="47">
        <v>0</v>
      </c>
      <c r="AO18" s="47">
        <f>'ОГД  МКУ УГЗиП'!AO17+'ОГД МКУ УКС '!AO17</f>
        <v>0</v>
      </c>
      <c r="AP18" s="47">
        <f>'ОГД  МКУ УГЗиП'!AP17+'ОГД МКУ УКС '!AP17</f>
        <v>0</v>
      </c>
      <c r="AQ18" s="47">
        <v>0</v>
      </c>
      <c r="AR18" s="343"/>
      <c r="AS18" s="314"/>
    </row>
    <row r="19" spans="1:45" ht="98.25" customHeight="1">
      <c r="A19" s="226"/>
      <c r="B19" s="342"/>
      <c r="C19" s="226"/>
      <c r="D19" s="55" t="s">
        <v>27</v>
      </c>
      <c r="E19" s="47">
        <v>0</v>
      </c>
      <c r="F19" s="47">
        <v>0</v>
      </c>
      <c r="G19" s="47">
        <v>0</v>
      </c>
      <c r="H19" s="47">
        <v>0</v>
      </c>
      <c r="I19" s="47">
        <v>0</v>
      </c>
      <c r="J19" s="47">
        <v>0</v>
      </c>
      <c r="K19" s="47">
        <v>0</v>
      </c>
      <c r="L19" s="47">
        <v>0</v>
      </c>
      <c r="M19" s="47">
        <v>0</v>
      </c>
      <c r="N19" s="47">
        <v>0</v>
      </c>
      <c r="O19" s="47">
        <v>0</v>
      </c>
      <c r="P19" s="47">
        <v>0</v>
      </c>
      <c r="Q19" s="47">
        <v>0</v>
      </c>
      <c r="R19" s="47">
        <f>'ОГД  МКУ УГЗиП'!R18+'ОГД МКУ УКС '!R18</f>
        <v>0</v>
      </c>
      <c r="S19" s="47">
        <v>0</v>
      </c>
      <c r="T19" s="47">
        <v>0</v>
      </c>
      <c r="U19" s="47">
        <f>'ОГД  МКУ УГЗиП'!U18+'ОГД МКУ УКС '!U18</f>
        <v>0</v>
      </c>
      <c r="V19" s="47">
        <v>0</v>
      </c>
      <c r="W19" s="47">
        <v>0</v>
      </c>
      <c r="X19" s="47">
        <f>'ОГД  МКУ УГЗиП'!X18+'ОГД МКУ УКС '!X18</f>
        <v>0</v>
      </c>
      <c r="Y19" s="47">
        <v>0</v>
      </c>
      <c r="Z19" s="47">
        <v>0</v>
      </c>
      <c r="AA19" s="47">
        <f>'ОГД  МКУ УГЗиП'!AA18+'ОГД МКУ УКС '!AA18</f>
        <v>0</v>
      </c>
      <c r="AB19" s="47">
        <v>0</v>
      </c>
      <c r="AC19" s="47">
        <v>0</v>
      </c>
      <c r="AD19" s="47">
        <f>'ОГД  МКУ УГЗиП'!AD18+'ОГД МКУ УКС '!AD18</f>
        <v>0</v>
      </c>
      <c r="AE19" s="47">
        <v>0</v>
      </c>
      <c r="AF19" s="47">
        <v>0</v>
      </c>
      <c r="AG19" s="47">
        <f>'ОГД  МКУ УГЗиП'!AG18+'ОГД МКУ УКС '!AG18</f>
        <v>0</v>
      </c>
      <c r="AH19" s="47">
        <v>0</v>
      </c>
      <c r="AI19" s="47">
        <v>0</v>
      </c>
      <c r="AJ19" s="47">
        <f>'ОГД  МКУ УГЗиП'!AJ18+'ОГД МКУ УКС '!AJ18</f>
        <v>0</v>
      </c>
      <c r="AK19" s="47">
        <v>0</v>
      </c>
      <c r="AL19" s="47">
        <v>0</v>
      </c>
      <c r="AM19" s="47">
        <f>'ОГД  МКУ УГЗиП'!AM18+'ОГД МКУ УКС '!AM18</f>
        <v>0</v>
      </c>
      <c r="AN19" s="47">
        <v>0</v>
      </c>
      <c r="AO19" s="47">
        <v>0</v>
      </c>
      <c r="AP19" s="47">
        <f>'ОГД  МКУ УГЗиП'!AP18+'ОГД МКУ УКС '!AP18</f>
        <v>0</v>
      </c>
      <c r="AQ19" s="47">
        <v>0</v>
      </c>
      <c r="AR19" s="315"/>
      <c r="AS19" s="344"/>
    </row>
    <row r="20" spans="1:45" s="38" customFormat="1" ht="21.75" customHeight="1">
      <c r="A20" s="142" t="s">
        <v>25</v>
      </c>
      <c r="B20" s="170" t="s">
        <v>50</v>
      </c>
      <c r="C20" s="345" t="s">
        <v>73</v>
      </c>
      <c r="D20" s="130" t="s">
        <v>22</v>
      </c>
      <c r="E20" s="46">
        <f>H20+K20+N20+Q20+T20+W20+Z20+AC20+AF20+AI20+AL20+AO20</f>
        <v>24317.000000000004</v>
      </c>
      <c r="F20" s="46">
        <f>SUM(F22:F23)</f>
        <v>24179.699999999997</v>
      </c>
      <c r="G20" s="46">
        <f>F20/E20*100</f>
        <v>99.435374429411496</v>
      </c>
      <c r="H20" s="131">
        <f t="shared" ref="H20:AQ20" si="4">SUM(H22:H23)</f>
        <v>498.6</v>
      </c>
      <c r="I20" s="131">
        <f t="shared" si="4"/>
        <v>443.7</v>
      </c>
      <c r="J20" s="46">
        <f>I20/H20*100</f>
        <v>88.989169675090253</v>
      </c>
      <c r="K20" s="131">
        <v>2163.3000000000002</v>
      </c>
      <c r="L20" s="131">
        <f t="shared" si="4"/>
        <v>3354.4</v>
      </c>
      <c r="M20" s="131">
        <f t="shared" si="4"/>
        <v>100</v>
      </c>
      <c r="N20" s="131">
        <v>3202.9</v>
      </c>
      <c r="O20" s="131">
        <f t="shared" si="4"/>
        <v>1942.5</v>
      </c>
      <c r="P20" s="131">
        <f t="shared" si="4"/>
        <v>96.555323590814211</v>
      </c>
      <c r="Q20" s="131">
        <f t="shared" si="4"/>
        <v>1953</v>
      </c>
      <c r="R20" s="131">
        <f t="shared" si="4"/>
        <v>1953</v>
      </c>
      <c r="S20" s="131">
        <f t="shared" si="4"/>
        <v>100</v>
      </c>
      <c r="T20" s="131">
        <f t="shared" si="4"/>
        <v>1806.3</v>
      </c>
      <c r="U20" s="131">
        <f t="shared" si="4"/>
        <v>1806.3</v>
      </c>
      <c r="V20" s="131">
        <f t="shared" si="4"/>
        <v>100</v>
      </c>
      <c r="W20" s="131">
        <v>2160</v>
      </c>
      <c r="X20" s="131">
        <f t="shared" si="4"/>
        <v>2114.6999999999998</v>
      </c>
      <c r="Y20" s="131">
        <f t="shared" si="4"/>
        <v>97.902777777777771</v>
      </c>
      <c r="Z20" s="131">
        <f t="shared" si="4"/>
        <v>2377.5</v>
      </c>
      <c r="AA20" s="131">
        <f t="shared" si="4"/>
        <v>2377.5</v>
      </c>
      <c r="AB20" s="131">
        <f t="shared" si="4"/>
        <v>100</v>
      </c>
      <c r="AC20" s="131">
        <f t="shared" si="4"/>
        <v>2154.3000000000002</v>
      </c>
      <c r="AD20" s="131">
        <f t="shared" si="4"/>
        <v>2154.3000000000002</v>
      </c>
      <c r="AE20" s="131">
        <f t="shared" si="4"/>
        <v>100</v>
      </c>
      <c r="AF20" s="131">
        <f t="shared" si="4"/>
        <v>1895.1999999999998</v>
      </c>
      <c r="AG20" s="131">
        <f t="shared" si="4"/>
        <v>1776.3999999999996</v>
      </c>
      <c r="AH20" s="131">
        <f t="shared" si="4"/>
        <v>93.731532292106365</v>
      </c>
      <c r="AI20" s="131">
        <f t="shared" si="4"/>
        <v>1441.9</v>
      </c>
      <c r="AJ20" s="131">
        <f t="shared" si="4"/>
        <v>1441.9</v>
      </c>
      <c r="AK20" s="131">
        <v>100</v>
      </c>
      <c r="AL20" s="131">
        <f t="shared" si="4"/>
        <v>1870</v>
      </c>
      <c r="AM20" s="131">
        <f t="shared" si="4"/>
        <v>1870</v>
      </c>
      <c r="AN20" s="131">
        <f t="shared" si="4"/>
        <v>100</v>
      </c>
      <c r="AO20" s="131">
        <f t="shared" si="4"/>
        <v>2794</v>
      </c>
      <c r="AP20" s="131">
        <f t="shared" si="4"/>
        <v>2944.9999999999982</v>
      </c>
      <c r="AQ20" s="131">
        <f t="shared" si="4"/>
        <v>105.40443808160337</v>
      </c>
      <c r="AR20" s="313" t="s">
        <v>83</v>
      </c>
      <c r="AS20" s="313" t="s">
        <v>95</v>
      </c>
    </row>
    <row r="21" spans="1:45" ht="24">
      <c r="A21" s="143"/>
      <c r="B21" s="171"/>
      <c r="C21" s="346"/>
      <c r="D21" s="41" t="s">
        <v>38</v>
      </c>
      <c r="E21" s="47">
        <f>H21+K21+N21+Q21+T21+W21+Z21+AC21+AF21+AI21+AL21+AO21</f>
        <v>0</v>
      </c>
      <c r="F21" s="47">
        <v>0</v>
      </c>
      <c r="G21" s="47">
        <v>0</v>
      </c>
      <c r="H21" s="93">
        <f>'ОГД  МКУ УГЗиП'!H19+'ОГД МКУ УКС '!H19</f>
        <v>0</v>
      </c>
      <c r="I21" s="93">
        <f>'ОГД  МКУ УГЗиП'!I19+'ОГД МКУ УКС '!I19</f>
        <v>0</v>
      </c>
      <c r="J21" s="93">
        <v>0</v>
      </c>
      <c r="K21" s="93">
        <f>'ОГД  МКУ УГЗиП'!K19+'ОГД МКУ УКС '!K19</f>
        <v>0</v>
      </c>
      <c r="L21" s="93">
        <f>'ОГД  МКУ УГЗиП'!L19+'ОГД МКУ УКС '!L19</f>
        <v>0</v>
      </c>
      <c r="M21" s="93">
        <v>0</v>
      </c>
      <c r="N21" s="93">
        <f>'ОГД  МКУ УГЗиП'!N19+'ОГД МКУ УКС '!N19</f>
        <v>0</v>
      </c>
      <c r="O21" s="93">
        <f>'ОГД  МКУ УГЗиП'!O19+'ОГД МКУ УКС '!O19</f>
        <v>0</v>
      </c>
      <c r="P21" s="93">
        <v>0</v>
      </c>
      <c r="Q21" s="93">
        <f>'ОГД  МКУ УГЗиП'!Q19+'ОГД МКУ УКС '!Q19</f>
        <v>0</v>
      </c>
      <c r="R21" s="93">
        <f>'ОГД  МКУ УГЗиП'!R19+'ОГД МКУ УКС '!R19</f>
        <v>0</v>
      </c>
      <c r="S21" s="93">
        <v>0</v>
      </c>
      <c r="T21" s="93">
        <f>'ОГД  МКУ УГЗиП'!T19+'ОГД МКУ УКС '!T19</f>
        <v>0</v>
      </c>
      <c r="U21" s="93">
        <f>'ОГД  МКУ УГЗиП'!U19+'ОГД МКУ УКС '!U19</f>
        <v>0</v>
      </c>
      <c r="V21" s="93">
        <v>0</v>
      </c>
      <c r="W21" s="93">
        <f>'ОГД  МКУ УГЗиП'!W19+'ОГД МКУ УКС '!W19</f>
        <v>0</v>
      </c>
      <c r="X21" s="93">
        <f>'ОГД  МКУ УГЗиП'!X19+'ОГД МКУ УКС '!X19</f>
        <v>0</v>
      </c>
      <c r="Y21" s="93">
        <v>0</v>
      </c>
      <c r="Z21" s="93">
        <f>'ОГД  МКУ УГЗиП'!Z19+'ОГД МКУ УКС '!Z19</f>
        <v>0</v>
      </c>
      <c r="AA21" s="93">
        <f>'ОГД  МКУ УГЗиП'!AA19+'ОГД МКУ УКС '!AA19</f>
        <v>0</v>
      </c>
      <c r="AB21" s="93">
        <v>0</v>
      </c>
      <c r="AC21" s="93">
        <f>'ОГД  МКУ УГЗиП'!AC19+'ОГД МКУ УКС '!AC19</f>
        <v>0</v>
      </c>
      <c r="AD21" s="93">
        <f>'ОГД  МКУ УГЗиП'!AD19+'ОГД МКУ УКС '!AD19</f>
        <v>0</v>
      </c>
      <c r="AE21" s="93">
        <v>0</v>
      </c>
      <c r="AF21" s="93">
        <f>'ОГД  МКУ УГЗиП'!AF19+'ОГД МКУ УКС '!AF19</f>
        <v>0</v>
      </c>
      <c r="AG21" s="93">
        <f>'ОГД  МКУ УГЗиП'!AG19+'ОГД МКУ УКС '!AG19</f>
        <v>0</v>
      </c>
      <c r="AH21" s="93">
        <v>0</v>
      </c>
      <c r="AI21" s="93">
        <f>'ОГД  МКУ УГЗиП'!AI19+'ОГД МКУ УКС '!AI19</f>
        <v>0</v>
      </c>
      <c r="AJ21" s="93">
        <f>'ОГД  МКУ УГЗиП'!AJ19+'ОГД МКУ УКС '!AJ19</f>
        <v>0</v>
      </c>
      <c r="AK21" s="93">
        <v>0</v>
      </c>
      <c r="AL21" s="93">
        <f>'ОГД  МКУ УГЗиП'!AL19+'ОГД МКУ УКС '!AL19</f>
        <v>0</v>
      </c>
      <c r="AM21" s="93">
        <f>'ОГД  МКУ УГЗиП'!AM19+'ОГД МКУ УКС '!AM19</f>
        <v>0</v>
      </c>
      <c r="AN21" s="93">
        <v>0</v>
      </c>
      <c r="AO21" s="93">
        <f>'ОГД  МКУ УГЗиП'!AO19+'ОГД МКУ УКС '!AO19</f>
        <v>0</v>
      </c>
      <c r="AP21" s="93">
        <f>'ОГД  МКУ УГЗиП'!AP19+'ОГД МКУ УКС '!AP19</f>
        <v>0</v>
      </c>
      <c r="AQ21" s="93">
        <v>0</v>
      </c>
      <c r="AR21" s="314"/>
      <c r="AS21" s="314"/>
    </row>
    <row r="22" spans="1:45" ht="24">
      <c r="A22" s="143"/>
      <c r="B22" s="171"/>
      <c r="C22" s="346"/>
      <c r="D22" s="30" t="s">
        <v>23</v>
      </c>
      <c r="E22" s="47">
        <f>H22+K22+N22+Q22+T22+W22+Z22+AC22+AF22+AI22+AL22+AO22</f>
        <v>0</v>
      </c>
      <c r="F22" s="47">
        <v>0</v>
      </c>
      <c r="G22" s="47">
        <v>0</v>
      </c>
      <c r="H22" s="93">
        <f>'ОГД  МКУ УГЗиП'!H20+'ОГД МКУ УКС '!H20</f>
        <v>0</v>
      </c>
      <c r="I22" s="93">
        <f>'ОГД  МКУ УГЗиП'!I20+'ОГД МКУ УКС '!I20</f>
        <v>0</v>
      </c>
      <c r="J22" s="93">
        <v>0</v>
      </c>
      <c r="K22" s="93">
        <f>'ОГД  МКУ УГЗиП'!K20+'ОГД МКУ УКС '!K20</f>
        <v>0</v>
      </c>
      <c r="L22" s="93">
        <f>'ОГД  МКУ УГЗиП'!L20+'ОГД МКУ УКС '!L20</f>
        <v>0</v>
      </c>
      <c r="M22" s="93">
        <v>0</v>
      </c>
      <c r="N22" s="93">
        <f>'ОГД  МКУ УГЗиП'!N20+'ОГД МКУ УКС '!N20</f>
        <v>0</v>
      </c>
      <c r="O22" s="93">
        <f>'ОГД  МКУ УГЗиП'!O20+'ОГД МКУ УКС '!O20</f>
        <v>0</v>
      </c>
      <c r="P22" s="93">
        <v>0</v>
      </c>
      <c r="Q22" s="93">
        <f>'ОГД  МКУ УГЗиП'!Q20+'ОГД МКУ УКС '!Q20</f>
        <v>0</v>
      </c>
      <c r="R22" s="93">
        <f>'ОГД  МКУ УГЗиП'!R20+'ОГД МКУ УКС '!R20</f>
        <v>0</v>
      </c>
      <c r="S22" s="93">
        <v>0</v>
      </c>
      <c r="T22" s="93">
        <f>'ОГД  МКУ УГЗиП'!T20+'ОГД МКУ УКС '!T20</f>
        <v>0</v>
      </c>
      <c r="U22" s="93">
        <f>'ОГД  МКУ УГЗиП'!U20+'ОГД МКУ УКС '!U20</f>
        <v>0</v>
      </c>
      <c r="V22" s="93">
        <v>0</v>
      </c>
      <c r="W22" s="93">
        <f>'ОГД  МКУ УГЗиП'!W20+'ОГД МКУ УКС '!W20</f>
        <v>0</v>
      </c>
      <c r="X22" s="93">
        <f>'ОГД  МКУ УГЗиП'!X20+'ОГД МКУ УКС '!X20</f>
        <v>0</v>
      </c>
      <c r="Y22" s="93">
        <v>0</v>
      </c>
      <c r="Z22" s="93">
        <f>'ОГД  МКУ УГЗиП'!Z20+'ОГД МКУ УКС '!Z20</f>
        <v>0</v>
      </c>
      <c r="AA22" s="93">
        <f>'ОГД  МКУ УГЗиП'!AA20+'ОГД МКУ УКС '!AA20</f>
        <v>0</v>
      </c>
      <c r="AB22" s="93">
        <v>0</v>
      </c>
      <c r="AC22" s="93">
        <f>'ОГД  МКУ УГЗиП'!AC20+'ОГД МКУ УКС '!AC20</f>
        <v>0</v>
      </c>
      <c r="AD22" s="93">
        <f>'ОГД  МКУ УГЗиП'!AD20+'ОГД МКУ УКС '!AD20</f>
        <v>0</v>
      </c>
      <c r="AE22" s="93">
        <v>0</v>
      </c>
      <c r="AF22" s="93">
        <f>'ОГД  МКУ УГЗиП'!AF20+'ОГД МКУ УКС '!AF20</f>
        <v>0</v>
      </c>
      <c r="AG22" s="93">
        <f>'ОГД  МКУ УГЗиП'!AG20+'ОГД МКУ УКС '!AG20</f>
        <v>0</v>
      </c>
      <c r="AH22" s="93">
        <v>0</v>
      </c>
      <c r="AI22" s="93">
        <f>'ОГД  МКУ УГЗиП'!AI20+'ОГД МКУ УКС '!AI20</f>
        <v>0</v>
      </c>
      <c r="AJ22" s="93">
        <f>'ОГД  МКУ УГЗиП'!AJ20+'ОГД МКУ УКС '!AJ20</f>
        <v>0</v>
      </c>
      <c r="AK22" s="93">
        <v>0</v>
      </c>
      <c r="AL22" s="93">
        <f>'ОГД  МКУ УГЗиП'!AL20+'ОГД МКУ УКС '!AL20</f>
        <v>0</v>
      </c>
      <c r="AM22" s="93">
        <f>'ОГД  МКУ УГЗиП'!AM20+'ОГД МКУ УКС '!AM20</f>
        <v>0</v>
      </c>
      <c r="AN22" s="93">
        <v>0</v>
      </c>
      <c r="AO22" s="93">
        <f>'ОГД  МКУ УГЗиП'!AO20+'ОГД МКУ УКС '!AO20</f>
        <v>0</v>
      </c>
      <c r="AP22" s="93">
        <f>'ОГД  МКУ УГЗиП'!AP20+'ОГД МКУ УКС '!AP20</f>
        <v>0</v>
      </c>
      <c r="AQ22" s="93">
        <v>0</v>
      </c>
      <c r="AR22" s="314"/>
      <c r="AS22" s="314"/>
    </row>
    <row r="23" spans="1:45" ht="28.5" customHeight="1">
      <c r="A23" s="143"/>
      <c r="B23" s="171"/>
      <c r="C23" s="346"/>
      <c r="D23" s="30" t="s">
        <v>43</v>
      </c>
      <c r="E23" s="47">
        <f>H23+K23+N23+Q23+T23+W23+Z23+AC23+AF23+AI23+AL23+AO23</f>
        <v>24317</v>
      </c>
      <c r="F23" s="47">
        <f>I23+L23+O23+R23+U23+X23+AA23+AD23+AG23+AJ23+AM23+AP23</f>
        <v>24179.699999999997</v>
      </c>
      <c r="G23" s="47">
        <f>F23/E23*100</f>
        <v>99.43537442941151</v>
      </c>
      <c r="H23" s="93">
        <f>'ОГД  МКУ УГЗиП'!H21+'ОГД МКУ УКС '!H21</f>
        <v>498.6</v>
      </c>
      <c r="I23" s="93">
        <f>'ОГД  МКУ УГЗиП'!I21+'ОГД МКУ УКС '!I21</f>
        <v>443.7</v>
      </c>
      <c r="J23" s="47">
        <f>I23/H23*100</f>
        <v>88.989169675090253</v>
      </c>
      <c r="K23" s="93">
        <v>3354.4</v>
      </c>
      <c r="L23" s="93">
        <f>'ОГД  МКУ УГЗиП'!L21+'ОГД МКУ УКС '!L21</f>
        <v>3354.4</v>
      </c>
      <c r="M23" s="47">
        <v>100</v>
      </c>
      <c r="N23" s="93">
        <f>5864.8-H23-K23</f>
        <v>2011.7999999999997</v>
      </c>
      <c r="O23" s="93">
        <f>'ОГД  МКУ УГЗиП'!O21+'ОГД МКУ УКС '!O21</f>
        <v>1942.5</v>
      </c>
      <c r="P23" s="47">
        <f>O23/N23*100</f>
        <v>96.555323590814211</v>
      </c>
      <c r="Q23" s="93">
        <v>1953</v>
      </c>
      <c r="R23" s="93">
        <v>1953</v>
      </c>
      <c r="S23" s="47">
        <v>100</v>
      </c>
      <c r="T23" s="93">
        <v>1806.3</v>
      </c>
      <c r="U23" s="93">
        <v>1806.3</v>
      </c>
      <c r="V23" s="47">
        <v>100</v>
      </c>
      <c r="W23" s="93">
        <v>2160</v>
      </c>
      <c r="X23" s="93">
        <v>2114.6999999999998</v>
      </c>
      <c r="Y23" s="47">
        <f>X23/W23*100</f>
        <v>97.902777777777771</v>
      </c>
      <c r="Z23" s="93">
        <v>2377.5</v>
      </c>
      <c r="AA23" s="93">
        <v>2377.5</v>
      </c>
      <c r="AB23" s="47">
        <f>AA23/Z23*100</f>
        <v>100</v>
      </c>
      <c r="AC23" s="93">
        <v>2154.3000000000002</v>
      </c>
      <c r="AD23" s="93">
        <v>2154.3000000000002</v>
      </c>
      <c r="AE23" s="47">
        <f>AD23/AC23*100</f>
        <v>100</v>
      </c>
      <c r="AF23" s="93">
        <f>1895.1+0.1</f>
        <v>1895.1999999999998</v>
      </c>
      <c r="AG23" s="93">
        <f>6308.2-AA23-AD23</f>
        <v>1776.3999999999996</v>
      </c>
      <c r="AH23" s="47">
        <f>AG23/AF23*100</f>
        <v>93.731532292106365</v>
      </c>
      <c r="AI23" s="93">
        <v>1441.9</v>
      </c>
      <c r="AJ23" s="93">
        <v>1441.9</v>
      </c>
      <c r="AK23" s="93">
        <v>100</v>
      </c>
      <c r="AL23" s="93">
        <v>1870</v>
      </c>
      <c r="AM23" s="93">
        <v>1870</v>
      </c>
      <c r="AN23" s="93">
        <v>100</v>
      </c>
      <c r="AO23" s="93">
        <v>2794</v>
      </c>
      <c r="AP23" s="93">
        <f>24179.7-I23-L23-O23-R23-U23-X23-AA23-AD23-AG23-AJ23-AM23</f>
        <v>2944.9999999999982</v>
      </c>
      <c r="AQ23" s="93">
        <f>AP23/AO23*100</f>
        <v>105.40443808160337</v>
      </c>
      <c r="AR23" s="314"/>
      <c r="AS23" s="314"/>
    </row>
    <row r="24" spans="1:45" ht="33" customHeight="1">
      <c r="A24" s="143"/>
      <c r="B24" s="171"/>
      <c r="C24" s="346"/>
      <c r="D24" s="41" t="s">
        <v>39</v>
      </c>
      <c r="E24" s="47">
        <f>H24+K24+N24+Q24+T24+W24+Z24+AC24+AF24+AI24+AL24+AO24</f>
        <v>0</v>
      </c>
      <c r="F24" s="47">
        <v>0</v>
      </c>
      <c r="G24" s="47">
        <v>0</v>
      </c>
      <c r="H24" s="93">
        <f>'ОГД  МКУ УГЗиП'!H22+'ОГД МКУ УКС '!H22</f>
        <v>0</v>
      </c>
      <c r="I24" s="93">
        <f>'ОГД  МКУ УГЗиП'!I22+'ОГД МКУ УКС '!I22</f>
        <v>0</v>
      </c>
      <c r="J24" s="93">
        <v>0</v>
      </c>
      <c r="K24" s="93">
        <f>'ОГД  МКУ УГЗиП'!K22+'ОГД МКУ УКС '!K22</f>
        <v>0</v>
      </c>
      <c r="L24" s="93">
        <f>'ОГД  МКУ УГЗиП'!L22+'ОГД МКУ УКС '!L22</f>
        <v>0</v>
      </c>
      <c r="M24" s="93">
        <v>0</v>
      </c>
      <c r="N24" s="93">
        <f>'ОГД  МКУ УГЗиП'!N22+'ОГД МКУ УКС '!N22</f>
        <v>0</v>
      </c>
      <c r="O24" s="93">
        <f>'ОГД  МКУ УГЗиП'!O22+'ОГД МКУ УКС '!O22</f>
        <v>0</v>
      </c>
      <c r="P24" s="93">
        <v>0</v>
      </c>
      <c r="Q24" s="93">
        <f>'ОГД  МКУ УГЗиП'!Q22+'ОГД МКУ УКС '!Q22</f>
        <v>0</v>
      </c>
      <c r="R24" s="93">
        <f>'ОГД  МКУ УГЗиП'!R22+'ОГД МКУ УКС '!R22</f>
        <v>0</v>
      </c>
      <c r="S24" s="93">
        <v>0</v>
      </c>
      <c r="T24" s="93">
        <f>'ОГД  МКУ УГЗиП'!T22+'ОГД МКУ УКС '!T22</f>
        <v>0</v>
      </c>
      <c r="U24" s="93">
        <f>'ОГД  МКУ УГЗиП'!U22+'ОГД МКУ УКС '!U22</f>
        <v>0</v>
      </c>
      <c r="V24" s="93">
        <v>0</v>
      </c>
      <c r="W24" s="93">
        <f>'ОГД  МКУ УГЗиП'!W22+'ОГД МКУ УКС '!W22</f>
        <v>0</v>
      </c>
      <c r="X24" s="93">
        <f>'ОГД  МКУ УГЗиП'!X22+'ОГД МКУ УКС '!X22</f>
        <v>0</v>
      </c>
      <c r="Y24" s="93">
        <v>0</v>
      </c>
      <c r="Z24" s="93">
        <f>'ОГД  МКУ УГЗиП'!Z22+'ОГД МКУ УКС '!Z22</f>
        <v>0</v>
      </c>
      <c r="AA24" s="93">
        <f>'ОГД  МКУ УГЗиП'!AA22+'ОГД МКУ УКС '!AA22</f>
        <v>0</v>
      </c>
      <c r="AB24" s="93">
        <v>0</v>
      </c>
      <c r="AC24" s="93">
        <f>'ОГД  МКУ УГЗиП'!AC22+'ОГД МКУ УКС '!AC22</f>
        <v>0</v>
      </c>
      <c r="AD24" s="93">
        <f>'ОГД  МКУ УГЗиП'!AD22+'ОГД МКУ УКС '!AD22</f>
        <v>0</v>
      </c>
      <c r="AE24" s="93">
        <v>0</v>
      </c>
      <c r="AF24" s="93">
        <f>'ОГД  МКУ УГЗиП'!AF22+'ОГД МКУ УКС '!AF22</f>
        <v>0</v>
      </c>
      <c r="AG24" s="93">
        <f>'ОГД  МКУ УГЗиП'!AG22+'ОГД МКУ УКС '!AG22</f>
        <v>0</v>
      </c>
      <c r="AH24" s="93">
        <v>0</v>
      </c>
      <c r="AI24" s="93">
        <f>'ОГД  МКУ УГЗиП'!AI22+'ОГД МКУ УКС '!AI22</f>
        <v>0</v>
      </c>
      <c r="AJ24" s="93">
        <f>'ОГД  МКУ УГЗиП'!AJ22+'ОГД МКУ УКС '!AJ22</f>
        <v>0</v>
      </c>
      <c r="AK24" s="93">
        <v>0</v>
      </c>
      <c r="AL24" s="93">
        <f>'ОГД  МКУ УГЗиП'!AL22+'ОГД МКУ УКС '!AL22</f>
        <v>0</v>
      </c>
      <c r="AM24" s="93">
        <f>'ОГД  МКУ УГЗиП'!AM22+'ОГД МКУ УКС '!AM22</f>
        <v>0</v>
      </c>
      <c r="AN24" s="93">
        <v>0</v>
      </c>
      <c r="AO24" s="93">
        <f>'ОГД  МКУ УГЗиП'!AO22+'ОГД МКУ УКС '!AO22</f>
        <v>0</v>
      </c>
      <c r="AP24" s="93">
        <f>'ОГД  МКУ УГЗиП'!AP22+'ОГД МКУ УКС '!AP22</f>
        <v>0</v>
      </c>
      <c r="AQ24" s="93">
        <v>0</v>
      </c>
      <c r="AR24" s="314"/>
      <c r="AS24" s="314"/>
    </row>
    <row r="25" spans="1:45" ht="104.25" customHeight="1">
      <c r="A25" s="226"/>
      <c r="B25" s="342"/>
      <c r="C25" s="226"/>
      <c r="D25" s="41" t="s">
        <v>27</v>
      </c>
      <c r="E25" s="47">
        <v>0</v>
      </c>
      <c r="F25" s="47">
        <v>0</v>
      </c>
      <c r="G25" s="47">
        <v>0</v>
      </c>
      <c r="H25" s="93">
        <f>'ОГД  МКУ УГЗиП'!H23+'ОГД МКУ УКС '!H23</f>
        <v>0</v>
      </c>
      <c r="I25" s="93">
        <f>'ОГД  МКУ УГЗиП'!I23+'ОГД МКУ УКС '!I23</f>
        <v>0</v>
      </c>
      <c r="J25" s="93">
        <v>0</v>
      </c>
      <c r="K25" s="93">
        <f>'ОГД  МКУ УГЗиП'!K23+'ОГД МКУ УКС '!K23</f>
        <v>0</v>
      </c>
      <c r="L25" s="93">
        <v>0</v>
      </c>
      <c r="M25" s="93">
        <v>0</v>
      </c>
      <c r="N25" s="93">
        <f>'ОГД  МКУ УГЗиП'!N23+'ОГД МКУ УКС '!N23</f>
        <v>0</v>
      </c>
      <c r="O25" s="93">
        <f>'ОГД  МКУ УГЗиП'!O23+'ОГД МКУ УКС '!O23</f>
        <v>0</v>
      </c>
      <c r="P25" s="93">
        <v>0</v>
      </c>
      <c r="Q25" s="93">
        <f>'ОГД  МКУ УГЗиП'!Q23+'ОГД МКУ УКС '!Q23</f>
        <v>0</v>
      </c>
      <c r="R25" s="93">
        <f>'ОГД  МКУ УГЗиП'!R23+'ОГД МКУ УКС '!R23</f>
        <v>0</v>
      </c>
      <c r="S25" s="93">
        <v>0</v>
      </c>
      <c r="T25" s="93">
        <f>'ОГД  МКУ УГЗиП'!T23+'ОГД МКУ УКС '!T23</f>
        <v>0</v>
      </c>
      <c r="U25" s="93">
        <f>'ОГД  МКУ УГЗиП'!U23+'ОГД МКУ УКС '!U23</f>
        <v>0</v>
      </c>
      <c r="V25" s="93">
        <v>0</v>
      </c>
      <c r="W25" s="93">
        <v>0</v>
      </c>
      <c r="X25" s="93">
        <f>'ОГД  МКУ УГЗиП'!X23+'ОГД МКУ УКС '!X23</f>
        <v>0</v>
      </c>
      <c r="Y25" s="93">
        <v>0</v>
      </c>
      <c r="Z25" s="93">
        <f>'ОГД  МКУ УГЗиП'!Z23+'ОГД МКУ УКС '!Z23</f>
        <v>0</v>
      </c>
      <c r="AA25" s="93">
        <f>'ОГД  МКУ УГЗиП'!AA23+'ОГД МКУ УКС '!AA23</f>
        <v>0</v>
      </c>
      <c r="AB25" s="93">
        <v>0</v>
      </c>
      <c r="AC25" s="93">
        <f>'ОГД  МКУ УГЗиП'!AC23+'ОГД МКУ УКС '!AC23</f>
        <v>0</v>
      </c>
      <c r="AD25" s="93">
        <f>'ОГД  МКУ УГЗиП'!AD23+'ОГД МКУ УКС '!AD23</f>
        <v>0</v>
      </c>
      <c r="AE25" s="93">
        <v>0</v>
      </c>
      <c r="AF25" s="93">
        <v>0</v>
      </c>
      <c r="AG25" s="93">
        <f>'ОГД  МКУ УГЗиП'!AG23+'ОГД МКУ УКС '!AG23</f>
        <v>0</v>
      </c>
      <c r="AH25" s="93">
        <v>0</v>
      </c>
      <c r="AI25" s="93">
        <f>'ОГД  МКУ УГЗиП'!AI23+'ОГД МКУ УКС '!AI23</f>
        <v>0</v>
      </c>
      <c r="AJ25" s="93">
        <f>'ОГД  МКУ УГЗиП'!AJ23+'ОГД МКУ УКС '!AJ23</f>
        <v>0</v>
      </c>
      <c r="AK25" s="93">
        <v>0</v>
      </c>
      <c r="AL25" s="93">
        <f>'ОГД  МКУ УГЗиП'!AL23+'ОГД МКУ УКС '!AL23</f>
        <v>0</v>
      </c>
      <c r="AM25" s="93">
        <f>'ОГД  МКУ УГЗиП'!AM23+'ОГД МКУ УКС '!AM23</f>
        <v>0</v>
      </c>
      <c r="AN25" s="93">
        <v>0</v>
      </c>
      <c r="AO25" s="93">
        <v>0</v>
      </c>
      <c r="AP25" s="93">
        <f>'ОГД  МКУ УГЗиП'!AP23+'ОГД МКУ УКС '!AP23</f>
        <v>0</v>
      </c>
      <c r="AQ25" s="93">
        <v>0</v>
      </c>
      <c r="AR25" s="340"/>
      <c r="AS25" s="347"/>
    </row>
    <row r="26" spans="1:45" ht="15" customHeight="1">
      <c r="A26" s="240" t="s">
        <v>44</v>
      </c>
      <c r="B26" s="154" t="s">
        <v>32</v>
      </c>
      <c r="C26" s="135" t="s">
        <v>74</v>
      </c>
      <c r="D26" s="120" t="s">
        <v>22</v>
      </c>
      <c r="E26" s="47">
        <f t="shared" ref="E26:E33" si="5">H26+K26+N26+Q26+T26+W26+Z26+AC26+AF26+AI26+AL26+AO26</f>
        <v>893.2</v>
      </c>
      <c r="F26" s="47">
        <f>SUM(F27:F30)</f>
        <v>893.20000000000016</v>
      </c>
      <c r="G26" s="47">
        <f>F26/E26*100</f>
        <v>100.00000000000003</v>
      </c>
      <c r="H26" s="47">
        <f t="shared" ref="H26:AQ26" si="6">SUM(H27:H30)</f>
        <v>0</v>
      </c>
      <c r="I26" s="47">
        <f t="shared" si="6"/>
        <v>0</v>
      </c>
      <c r="J26" s="47">
        <f t="shared" si="6"/>
        <v>0</v>
      </c>
      <c r="K26" s="47">
        <f t="shared" si="6"/>
        <v>0</v>
      </c>
      <c r="L26" s="47">
        <f t="shared" si="6"/>
        <v>0</v>
      </c>
      <c r="M26" s="47">
        <f t="shared" si="6"/>
        <v>0</v>
      </c>
      <c r="N26" s="47">
        <f t="shared" si="6"/>
        <v>0</v>
      </c>
      <c r="O26" s="47">
        <f t="shared" si="6"/>
        <v>0</v>
      </c>
      <c r="P26" s="47">
        <v>0</v>
      </c>
      <c r="Q26" s="47">
        <f t="shared" si="6"/>
        <v>11.9</v>
      </c>
      <c r="R26" s="47">
        <f t="shared" si="6"/>
        <v>11.9</v>
      </c>
      <c r="S26" s="47">
        <f t="shared" si="6"/>
        <v>100</v>
      </c>
      <c r="T26" s="47">
        <f t="shared" si="6"/>
        <v>29.5</v>
      </c>
      <c r="U26" s="47">
        <f t="shared" si="6"/>
        <v>5.8</v>
      </c>
      <c r="V26" s="47">
        <f t="shared" si="6"/>
        <v>19.66101694915254</v>
      </c>
      <c r="W26" s="47">
        <v>0</v>
      </c>
      <c r="X26" s="47">
        <v>0</v>
      </c>
      <c r="Y26" s="47">
        <v>0</v>
      </c>
      <c r="Z26" s="47">
        <f t="shared" si="6"/>
        <v>0</v>
      </c>
      <c r="AA26" s="47">
        <f t="shared" si="6"/>
        <v>0</v>
      </c>
      <c r="AB26" s="47">
        <f t="shared" si="6"/>
        <v>0</v>
      </c>
      <c r="AC26" s="47">
        <f t="shared" si="6"/>
        <v>0</v>
      </c>
      <c r="AD26" s="47">
        <f t="shared" si="6"/>
        <v>0</v>
      </c>
      <c r="AE26" s="47">
        <f t="shared" si="6"/>
        <v>0</v>
      </c>
      <c r="AF26" s="47">
        <f t="shared" si="6"/>
        <v>480.09999999999997</v>
      </c>
      <c r="AG26" s="47">
        <f t="shared" si="6"/>
        <v>473.8</v>
      </c>
      <c r="AH26" s="47">
        <f t="shared" si="6"/>
        <v>98.687773380545735</v>
      </c>
      <c r="AI26" s="47">
        <f t="shared" si="6"/>
        <v>236.1</v>
      </c>
      <c r="AJ26" s="47">
        <f t="shared" si="6"/>
        <v>236.1</v>
      </c>
      <c r="AK26" s="47">
        <f t="shared" si="6"/>
        <v>100</v>
      </c>
      <c r="AL26" s="47">
        <f t="shared" si="6"/>
        <v>0</v>
      </c>
      <c r="AM26" s="47">
        <f t="shared" si="6"/>
        <v>0</v>
      </c>
      <c r="AN26" s="47">
        <f t="shared" si="6"/>
        <v>0</v>
      </c>
      <c r="AO26" s="47">
        <f t="shared" si="6"/>
        <v>135.6</v>
      </c>
      <c r="AP26" s="47">
        <f t="shared" si="6"/>
        <v>165.60000000000011</v>
      </c>
      <c r="AQ26" s="47">
        <f t="shared" si="6"/>
        <v>122.12389380530982</v>
      </c>
      <c r="AR26" s="313" t="s">
        <v>96</v>
      </c>
      <c r="AS26" s="316"/>
    </row>
    <row r="27" spans="1:45" ht="22.5">
      <c r="A27" s="241"/>
      <c r="B27" s="155"/>
      <c r="C27" s="136"/>
      <c r="D27" s="120" t="s">
        <v>38</v>
      </c>
      <c r="E27" s="47">
        <f t="shared" si="5"/>
        <v>0</v>
      </c>
      <c r="F27" s="47">
        <f>I27+L27+O27+R27+U27+X27+AA27+AD27+AG27+AJ27+AM27+AP27</f>
        <v>0</v>
      </c>
      <c r="G27" s="47">
        <v>0</v>
      </c>
      <c r="H27" s="47">
        <f>'ОГД  МКУ УГЗиП'!H24+'ОГД МКУ УКС '!H24</f>
        <v>0</v>
      </c>
      <c r="I27" s="47">
        <f>'ОГД  МКУ УГЗиП'!I24+'ОГД МКУ УКС '!I24</f>
        <v>0</v>
      </c>
      <c r="J27" s="47">
        <v>0</v>
      </c>
      <c r="K27" s="47">
        <f>'ОГД  МКУ УГЗиП'!K24+'ОГД МКУ УКС '!K24</f>
        <v>0</v>
      </c>
      <c r="L27" s="47">
        <f>'ОГД  МКУ УГЗиП'!L24+'ОГД МКУ УКС '!L24</f>
        <v>0</v>
      </c>
      <c r="M27" s="47">
        <v>0</v>
      </c>
      <c r="N27" s="47">
        <f>'ОГД  МКУ УГЗиП'!N24+'ОГД МКУ УКС '!N24</f>
        <v>0</v>
      </c>
      <c r="O27" s="47">
        <f>'ОГД  МКУ УГЗиП'!O24+'ОГД МКУ УКС '!O24</f>
        <v>0</v>
      </c>
      <c r="P27" s="47">
        <v>0</v>
      </c>
      <c r="Q27" s="47">
        <f>'ОГД  МКУ УГЗиП'!Q24+'ОГД МКУ УКС '!Q24</f>
        <v>0</v>
      </c>
      <c r="R27" s="47">
        <f>'ОГД  МКУ УГЗиП'!R24+'ОГД МКУ УКС '!R24</f>
        <v>0</v>
      </c>
      <c r="S27" s="47">
        <v>0</v>
      </c>
      <c r="T27" s="47">
        <f>'ОГД  МКУ УГЗиП'!T24+'ОГД МКУ УКС '!T24</f>
        <v>0</v>
      </c>
      <c r="U27" s="47">
        <f>'ОГД  МКУ УГЗиП'!U24+'ОГД МКУ УКС '!U24</f>
        <v>0</v>
      </c>
      <c r="V27" s="47">
        <v>0</v>
      </c>
      <c r="W27" s="47">
        <f>'ОГД  МКУ УГЗиП'!W24+'ОГД МКУ УКС '!W24</f>
        <v>0</v>
      </c>
      <c r="X27" s="47">
        <f>'ОГД  МКУ УГЗиП'!X24+'ОГД МКУ УКС '!X24</f>
        <v>0</v>
      </c>
      <c r="Y27" s="47">
        <v>0</v>
      </c>
      <c r="Z27" s="47">
        <f>'ОГД  МКУ УГЗиП'!Z24+'ОГД МКУ УКС '!Z24</f>
        <v>0</v>
      </c>
      <c r="AA27" s="47">
        <f>'ОГД  МКУ УГЗиП'!AA24+'ОГД МКУ УКС '!AA24</f>
        <v>0</v>
      </c>
      <c r="AB27" s="47">
        <v>0</v>
      </c>
      <c r="AC27" s="47">
        <f>'ОГД  МКУ УГЗиП'!AC24+'ОГД МКУ УКС '!AC24</f>
        <v>0</v>
      </c>
      <c r="AD27" s="47">
        <f>'ОГД  МКУ УГЗиП'!AD24+'ОГД МКУ УКС '!AD24</f>
        <v>0</v>
      </c>
      <c r="AE27" s="47">
        <v>0</v>
      </c>
      <c r="AF27" s="47">
        <f>'ОГД  МКУ УГЗиП'!AF24+'ОГД МКУ УКС '!AF24</f>
        <v>0</v>
      </c>
      <c r="AG27" s="47">
        <f>'ОГД  МКУ УГЗиП'!AG24+'ОГД МКУ УКС '!AG24</f>
        <v>0</v>
      </c>
      <c r="AH27" s="47">
        <v>0</v>
      </c>
      <c r="AI27" s="47">
        <f>'ОГД  МКУ УГЗиП'!AI24+'ОГД МКУ УКС '!AI24</f>
        <v>0</v>
      </c>
      <c r="AJ27" s="47">
        <f>'ОГД  МКУ УГЗиП'!AJ24+'ОГД МКУ УКС '!AJ24</f>
        <v>0</v>
      </c>
      <c r="AK27" s="47">
        <v>0</v>
      </c>
      <c r="AL27" s="47">
        <f>'ОГД  МКУ УГЗиП'!AL24+'ОГД МКУ УКС '!AL24</f>
        <v>0</v>
      </c>
      <c r="AM27" s="47">
        <f>'ОГД  МКУ УГЗиП'!AM24+'ОГД МКУ УКС '!AM24</f>
        <v>0</v>
      </c>
      <c r="AN27" s="47">
        <v>0</v>
      </c>
      <c r="AO27" s="47">
        <f>'ОГД  МКУ УГЗиП'!AO24+'ОГД МКУ УКС '!AO24</f>
        <v>0</v>
      </c>
      <c r="AP27" s="47">
        <f>'ОГД  МКУ УГЗиП'!AP24+'ОГД МКУ УКС '!AP24</f>
        <v>0</v>
      </c>
      <c r="AQ27" s="47">
        <v>0</v>
      </c>
      <c r="AR27" s="314"/>
      <c r="AS27" s="317"/>
    </row>
    <row r="28" spans="1:45" ht="22.5">
      <c r="A28" s="241"/>
      <c r="B28" s="155"/>
      <c r="C28" s="136"/>
      <c r="D28" s="120" t="s">
        <v>23</v>
      </c>
      <c r="E28" s="47">
        <f t="shared" si="5"/>
        <v>0</v>
      </c>
      <c r="F28" s="47">
        <f>I28+L28+O28+R28+U28+X28+AA28+AD28+AG28+AJ28+AM28+AP28</f>
        <v>0</v>
      </c>
      <c r="G28" s="47">
        <v>0</v>
      </c>
      <c r="H28" s="47">
        <f>'ОГД  МКУ УГЗиП'!H25+'ОГД МКУ УКС '!H25</f>
        <v>0</v>
      </c>
      <c r="I28" s="47">
        <f>'ОГД  МКУ УГЗиП'!I25+'ОГД МКУ УКС '!I25</f>
        <v>0</v>
      </c>
      <c r="J28" s="47">
        <v>0</v>
      </c>
      <c r="K28" s="47">
        <f>'ОГД  МКУ УГЗиП'!K25+'ОГД МКУ УКС '!K25</f>
        <v>0</v>
      </c>
      <c r="L28" s="47">
        <f>'ОГД  МКУ УГЗиП'!L25+'ОГД МКУ УКС '!L25</f>
        <v>0</v>
      </c>
      <c r="M28" s="47">
        <v>0</v>
      </c>
      <c r="N28" s="47">
        <f>'ОГД  МКУ УГЗиП'!N25+'ОГД МКУ УКС '!N25</f>
        <v>0</v>
      </c>
      <c r="O28" s="47">
        <f>'ОГД  МКУ УГЗиП'!O25+'ОГД МКУ УКС '!O25</f>
        <v>0</v>
      </c>
      <c r="P28" s="47">
        <v>0</v>
      </c>
      <c r="Q28" s="47">
        <f>'ОГД  МКУ УГЗиП'!Q25+'ОГД МКУ УКС '!Q25</f>
        <v>0</v>
      </c>
      <c r="R28" s="47">
        <f>'ОГД  МКУ УГЗиП'!R25+'ОГД МКУ УКС '!R25</f>
        <v>0</v>
      </c>
      <c r="S28" s="47">
        <v>0</v>
      </c>
      <c r="T28" s="47">
        <f>'ОГД  МКУ УГЗиП'!T25+'ОГД МКУ УКС '!T25</f>
        <v>0</v>
      </c>
      <c r="U28" s="47">
        <f>'ОГД  МКУ УГЗиП'!U25+'ОГД МКУ УКС '!U25</f>
        <v>0</v>
      </c>
      <c r="V28" s="47">
        <v>0</v>
      </c>
      <c r="W28" s="47">
        <f>'ОГД  МКУ УГЗиП'!W25+'ОГД МКУ УКС '!W25</f>
        <v>0</v>
      </c>
      <c r="X28" s="47">
        <f>'ОГД  МКУ УГЗиП'!X25+'ОГД МКУ УКС '!X25</f>
        <v>0</v>
      </c>
      <c r="Y28" s="47">
        <v>0</v>
      </c>
      <c r="Z28" s="47">
        <f>'ОГД  МКУ УГЗиП'!Z25+'ОГД МКУ УКС '!Z25</f>
        <v>0</v>
      </c>
      <c r="AA28" s="47">
        <f>'ОГД  МКУ УГЗиП'!AA25+'ОГД МКУ УКС '!AA25</f>
        <v>0</v>
      </c>
      <c r="AB28" s="47">
        <v>0</v>
      </c>
      <c r="AC28" s="47">
        <f>'ОГД  МКУ УГЗиП'!AC25+'ОГД МКУ УКС '!AC25</f>
        <v>0</v>
      </c>
      <c r="AD28" s="47">
        <f>'ОГД  МКУ УГЗиП'!AD25+'ОГД МКУ УКС '!AD25</f>
        <v>0</v>
      </c>
      <c r="AE28" s="47">
        <v>0</v>
      </c>
      <c r="AF28" s="47">
        <f>'ОГД  МКУ УГЗиП'!AF25+'ОГД МКУ УКС '!AF25</f>
        <v>0</v>
      </c>
      <c r="AG28" s="47">
        <f>'ОГД  МКУ УГЗиП'!AG25+'ОГД МКУ УКС '!AG25</f>
        <v>0</v>
      </c>
      <c r="AH28" s="47">
        <v>0</v>
      </c>
      <c r="AI28" s="47">
        <f>'ОГД  МКУ УГЗиП'!AI25+'ОГД МКУ УКС '!AI25</f>
        <v>0</v>
      </c>
      <c r="AJ28" s="47">
        <f>'ОГД  МКУ УГЗиП'!AJ25+'ОГД МКУ УКС '!AJ25</f>
        <v>0</v>
      </c>
      <c r="AK28" s="47">
        <v>0</v>
      </c>
      <c r="AL28" s="47">
        <f>'ОГД  МКУ УГЗиП'!AL25+'ОГД МКУ УКС '!AL25</f>
        <v>0</v>
      </c>
      <c r="AM28" s="47">
        <f>'ОГД  МКУ УГЗиП'!AM25+'ОГД МКУ УКС '!AM25</f>
        <v>0</v>
      </c>
      <c r="AN28" s="47">
        <v>0</v>
      </c>
      <c r="AO28" s="47">
        <f>'ОГД  МКУ УГЗиП'!AO25+'ОГД МКУ УКС '!AO25</f>
        <v>0</v>
      </c>
      <c r="AP28" s="47">
        <f>'ОГД  МКУ УГЗиП'!AP25+'ОГД МКУ УКС '!AP25</f>
        <v>0</v>
      </c>
      <c r="AQ28" s="47">
        <v>0</v>
      </c>
      <c r="AR28" s="314"/>
      <c r="AS28" s="317"/>
    </row>
    <row r="29" spans="1:45" ht="17.25" customHeight="1">
      <c r="A29" s="241"/>
      <c r="B29" s="155"/>
      <c r="C29" s="136"/>
      <c r="D29" s="120" t="s">
        <v>43</v>
      </c>
      <c r="E29" s="47">
        <f t="shared" si="5"/>
        <v>893.2</v>
      </c>
      <c r="F29" s="47">
        <f>I29+L29+O29+R29+U29+X29+AA29+AD29+AG29+AJ29+AM29+AP29</f>
        <v>893.20000000000016</v>
      </c>
      <c r="G29" s="47">
        <f>F29/E29*100</f>
        <v>100.00000000000003</v>
      </c>
      <c r="H29" s="47">
        <f>'ОГД  МКУ УГЗиП'!H26+'ОГД МКУ УКС '!H26</f>
        <v>0</v>
      </c>
      <c r="I29" s="47">
        <f>'ОГД  МКУ УГЗиП'!I26+'ОГД МКУ УКС '!I26</f>
        <v>0</v>
      </c>
      <c r="J29" s="47">
        <v>0</v>
      </c>
      <c r="K29" s="47">
        <v>0</v>
      </c>
      <c r="L29" s="47">
        <v>0</v>
      </c>
      <c r="M29" s="47">
        <v>0</v>
      </c>
      <c r="N29" s="47">
        <f>'ОГД  МКУ УГЗиП'!N26+'ОГД МКУ УКС '!N26</f>
        <v>0</v>
      </c>
      <c r="O29" s="47">
        <f>'ОГД  МКУ УГЗиП'!O26+'ОГД МКУ УКС '!O26</f>
        <v>0</v>
      </c>
      <c r="P29" s="47">
        <v>0</v>
      </c>
      <c r="Q29" s="47">
        <v>11.9</v>
      </c>
      <c r="R29" s="47">
        <v>11.9</v>
      </c>
      <c r="S29" s="47">
        <v>100</v>
      </c>
      <c r="T29" s="47">
        <f>41.4-11.9</f>
        <v>29.5</v>
      </c>
      <c r="U29" s="47">
        <v>5.8</v>
      </c>
      <c r="V29" s="47">
        <f>U29/T29*100</f>
        <v>19.66101694915254</v>
      </c>
      <c r="W29" s="47">
        <v>0</v>
      </c>
      <c r="X29" s="47">
        <v>0</v>
      </c>
      <c r="Y29" s="47">
        <v>0</v>
      </c>
      <c r="Z29" s="47">
        <f>'ОГД  МКУ УГЗиП'!Z26+'ОГД МКУ УКС '!Z26</f>
        <v>0</v>
      </c>
      <c r="AA29" s="47">
        <f>'ОГД  МКУ УГЗиП'!AA26+'ОГД МКУ УКС '!AA26</f>
        <v>0</v>
      </c>
      <c r="AB29" s="47">
        <v>0</v>
      </c>
      <c r="AC29" s="47">
        <v>0</v>
      </c>
      <c r="AD29" s="47">
        <f>'ОГД  МКУ УГЗиП'!AD26+'ОГД МКУ УКС '!AD26</f>
        <v>0</v>
      </c>
      <c r="AE29" s="47">
        <v>0</v>
      </c>
      <c r="AF29" s="47">
        <f>480.2-0.1</f>
        <v>480.09999999999997</v>
      </c>
      <c r="AG29" s="47">
        <f>473.8</f>
        <v>473.8</v>
      </c>
      <c r="AH29" s="47">
        <f>AG29/AF29*100</f>
        <v>98.687773380545735</v>
      </c>
      <c r="AI29" s="47">
        <v>236.1</v>
      </c>
      <c r="AJ29" s="47">
        <v>236.1</v>
      </c>
      <c r="AK29" s="47">
        <v>100</v>
      </c>
      <c r="AL29" s="47">
        <v>0</v>
      </c>
      <c r="AM29" s="47">
        <f>'ОГД  МКУ УГЗиП'!AM26+'ОГД МКУ УКС '!AM26</f>
        <v>0</v>
      </c>
      <c r="AN29" s="47">
        <v>0</v>
      </c>
      <c r="AO29" s="47">
        <v>135.6</v>
      </c>
      <c r="AP29" s="47">
        <f>893.2-R29-U29-AG29-AJ29-AM29</f>
        <v>165.60000000000011</v>
      </c>
      <c r="AQ29" s="47">
        <f>AP29/AO29*100</f>
        <v>122.12389380530982</v>
      </c>
      <c r="AR29" s="314"/>
      <c r="AS29" s="317"/>
    </row>
    <row r="30" spans="1:45" ht="24" customHeight="1">
      <c r="A30" s="241"/>
      <c r="B30" s="155"/>
      <c r="C30" s="136"/>
      <c r="D30" s="120" t="s">
        <v>39</v>
      </c>
      <c r="E30" s="47">
        <f t="shared" si="5"/>
        <v>0</v>
      </c>
      <c r="F30" s="47">
        <f>I30+L30+O30+R30+U30+X30+AA30+AD30+AG30+AJ30+AM30+AP30</f>
        <v>0</v>
      </c>
      <c r="G30" s="47">
        <v>0</v>
      </c>
      <c r="H30" s="47">
        <f>'ОГД  МКУ УГЗиП'!H27+'ОГД МКУ УКС '!H27</f>
        <v>0</v>
      </c>
      <c r="I30" s="47">
        <f>'ОГД  МКУ УГЗиП'!I27+'ОГД МКУ УКС '!I27</f>
        <v>0</v>
      </c>
      <c r="J30" s="47">
        <v>0</v>
      </c>
      <c r="K30" s="47">
        <f>'ОГД  МКУ УГЗиП'!K27+'ОГД МКУ УКС '!K27</f>
        <v>0</v>
      </c>
      <c r="L30" s="47">
        <f>'ОГД  МКУ УГЗиП'!L27+'ОГД МКУ УКС '!L27</f>
        <v>0</v>
      </c>
      <c r="M30" s="47">
        <v>0</v>
      </c>
      <c r="N30" s="47">
        <f>'ОГД  МКУ УГЗиП'!N27+'ОГД МКУ УКС '!N27</f>
        <v>0</v>
      </c>
      <c r="O30" s="47">
        <f>'ОГД  МКУ УГЗиП'!O27+'ОГД МКУ УКС '!O27</f>
        <v>0</v>
      </c>
      <c r="P30" s="47">
        <v>0</v>
      </c>
      <c r="Q30" s="47">
        <f>'ОГД  МКУ УГЗиП'!Q27+'ОГД МКУ УКС '!Q27</f>
        <v>0</v>
      </c>
      <c r="R30" s="47">
        <f>'ОГД  МКУ УГЗиП'!R27+'ОГД МКУ УКС '!R27</f>
        <v>0</v>
      </c>
      <c r="S30" s="47">
        <v>0</v>
      </c>
      <c r="T30" s="47">
        <f>'ОГД  МКУ УГЗиП'!T27+'ОГД МКУ УКС '!T27</f>
        <v>0</v>
      </c>
      <c r="U30" s="47">
        <f>'ОГД  МКУ УГЗиП'!U27+'ОГД МКУ УКС '!U27</f>
        <v>0</v>
      </c>
      <c r="V30" s="47">
        <v>0</v>
      </c>
      <c r="W30" s="47">
        <f>'ОГД  МКУ УГЗиП'!W27+'ОГД МКУ УКС '!W27</f>
        <v>0</v>
      </c>
      <c r="X30" s="47">
        <f>'ОГД  МКУ УГЗиП'!X27+'ОГД МКУ УКС '!X27</f>
        <v>0</v>
      </c>
      <c r="Y30" s="47">
        <v>0</v>
      </c>
      <c r="Z30" s="47">
        <f>'ОГД  МКУ УГЗиП'!Z27+'ОГД МКУ УКС '!Z27</f>
        <v>0</v>
      </c>
      <c r="AA30" s="47">
        <f>'ОГД  МКУ УГЗиП'!AA27+'ОГД МКУ УКС '!AA27</f>
        <v>0</v>
      </c>
      <c r="AB30" s="47">
        <v>0</v>
      </c>
      <c r="AC30" s="47">
        <f>'ОГД  МКУ УГЗиП'!AC27+'ОГД МКУ УКС '!AC27</f>
        <v>0</v>
      </c>
      <c r="AD30" s="47">
        <f>'ОГД  МКУ УГЗиП'!AD27+'ОГД МКУ УКС '!AD27</f>
        <v>0</v>
      </c>
      <c r="AE30" s="47">
        <v>0</v>
      </c>
      <c r="AF30" s="47">
        <f>'ОГД  МКУ УГЗиП'!AF27+'ОГД МКУ УКС '!AF27</f>
        <v>0</v>
      </c>
      <c r="AG30" s="47">
        <f>'ОГД  МКУ УГЗиП'!AG27+'ОГД МКУ УКС '!AG27</f>
        <v>0</v>
      </c>
      <c r="AH30" s="47">
        <v>0</v>
      </c>
      <c r="AI30" s="47">
        <f>'ОГД  МКУ УГЗиП'!AI27+'ОГД МКУ УКС '!AI27</f>
        <v>0</v>
      </c>
      <c r="AJ30" s="47">
        <f>'ОГД  МКУ УГЗиП'!AJ27+'ОГД МКУ УКС '!AJ27</f>
        <v>0</v>
      </c>
      <c r="AK30" s="47">
        <v>0</v>
      </c>
      <c r="AL30" s="47">
        <f>'ОГД  МКУ УГЗиП'!AL27+'ОГД МКУ УКС '!AL27</f>
        <v>0</v>
      </c>
      <c r="AM30" s="47">
        <f>'ОГД  МКУ УГЗиП'!AM27+'ОГД МКУ УКС '!AM27</f>
        <v>0</v>
      </c>
      <c r="AN30" s="47">
        <v>0</v>
      </c>
      <c r="AO30" s="47">
        <f>'ОГД  МКУ УГЗиП'!AO27+'ОГД МКУ УКС '!AO27</f>
        <v>0</v>
      </c>
      <c r="AP30" s="47">
        <f>'ОГД  МКУ УГЗиП'!AP27+'ОГД МКУ УКС '!AP27</f>
        <v>0</v>
      </c>
      <c r="AQ30" s="47">
        <v>0</v>
      </c>
      <c r="AR30" s="314"/>
      <c r="AS30" s="317"/>
    </row>
    <row r="31" spans="1:45" ht="107.25" customHeight="1">
      <c r="A31" s="226"/>
      <c r="B31" s="342"/>
      <c r="C31" s="226"/>
      <c r="D31" s="120" t="s">
        <v>27</v>
      </c>
      <c r="E31" s="47">
        <f t="shared" si="5"/>
        <v>183.2</v>
      </c>
      <c r="F31" s="47">
        <f>I31+L31+O31+R31+U31+X31+AA31+AD31+AG31+AJ31+AM31+AP31</f>
        <v>183.2</v>
      </c>
      <c r="G31" s="47">
        <f>F31/E31*100</f>
        <v>100</v>
      </c>
      <c r="H31" s="47">
        <v>0</v>
      </c>
      <c r="I31" s="47">
        <f>'ОГД  МКУ УГЗиП'!I28+'ОГД МКУ УКС '!I28</f>
        <v>0</v>
      </c>
      <c r="J31" s="47">
        <v>0</v>
      </c>
      <c r="K31" s="47">
        <v>80</v>
      </c>
      <c r="L31" s="47">
        <v>80</v>
      </c>
      <c r="M31" s="47">
        <v>100</v>
      </c>
      <c r="N31" s="47">
        <v>65</v>
      </c>
      <c r="O31" s="47">
        <f>145-80</f>
        <v>65</v>
      </c>
      <c r="P31" s="47">
        <v>100</v>
      </c>
      <c r="Q31" s="47">
        <v>0</v>
      </c>
      <c r="R31" s="47">
        <v>0</v>
      </c>
      <c r="S31" s="47">
        <v>0</v>
      </c>
      <c r="T31" s="47">
        <f>'ОГД  МКУ УГЗиП'!T28+'ОГД МКУ УКС '!T28</f>
        <v>0</v>
      </c>
      <c r="U31" s="47">
        <f>'ОГД  МКУ УГЗиП'!U28+'ОГД МКУ УКС '!U28</f>
        <v>0</v>
      </c>
      <c r="V31" s="47">
        <v>0</v>
      </c>
      <c r="W31" s="47">
        <v>38.200000000000003</v>
      </c>
      <c r="X31" s="47">
        <v>38.200000000000003</v>
      </c>
      <c r="Y31" s="47">
        <f>X31/W31*100</f>
        <v>100</v>
      </c>
      <c r="Z31" s="47">
        <f>'ОГД  МКУ УГЗиП'!Z28+'ОГД МКУ УКС '!Z28</f>
        <v>0</v>
      </c>
      <c r="AA31" s="47">
        <f>'ОГД  МКУ УГЗиП'!AA28+'ОГД МКУ УКС '!AA28</f>
        <v>0</v>
      </c>
      <c r="AB31" s="47">
        <v>0</v>
      </c>
      <c r="AC31" s="47">
        <f>'ОГД  МКУ УГЗиП'!AC28+'ОГД МКУ УКС '!AC28</f>
        <v>0</v>
      </c>
      <c r="AD31" s="47">
        <f>'ОГД  МКУ УГЗиП'!AD28+'ОГД МКУ УКС '!AD28</f>
        <v>0</v>
      </c>
      <c r="AE31" s="47">
        <v>0</v>
      </c>
      <c r="AF31" s="47">
        <f>'ОГД  МКУ УГЗиП'!AF28+'ОГД МКУ УКС '!AF28</f>
        <v>0</v>
      </c>
      <c r="AG31" s="47">
        <f>'ОГД  МКУ УГЗиП'!AG28+'ОГД МКУ УКС '!AG28</f>
        <v>0</v>
      </c>
      <c r="AH31" s="47">
        <v>0</v>
      </c>
      <c r="AI31" s="47">
        <f>'ОГД  МКУ УГЗиП'!AI28+'ОГД МКУ УКС '!AI28</f>
        <v>0</v>
      </c>
      <c r="AJ31" s="47">
        <f>'ОГД  МКУ УГЗиП'!AJ28+'ОГД МКУ УКС '!AJ28</f>
        <v>0</v>
      </c>
      <c r="AK31" s="47">
        <v>0</v>
      </c>
      <c r="AL31" s="47">
        <f>'ОГД  МКУ УГЗиП'!AL28+'ОГД МКУ УКС '!AL28</f>
        <v>0</v>
      </c>
      <c r="AM31" s="47">
        <f>'ОГД  МКУ УГЗиП'!AM28+'ОГД МКУ УКС '!AM28</f>
        <v>0</v>
      </c>
      <c r="AN31" s="47">
        <v>0</v>
      </c>
      <c r="AO31" s="47">
        <f>'ОГД  МКУ УГЗиП'!AO28+'ОГД МКУ УКС '!AO28</f>
        <v>0</v>
      </c>
      <c r="AP31" s="47">
        <f>'ОГД  МКУ УГЗиП'!AP28+'ОГД МКУ УКС '!AP28</f>
        <v>0</v>
      </c>
      <c r="AQ31" s="47">
        <v>0</v>
      </c>
      <c r="AR31" s="315"/>
      <c r="AS31" s="315"/>
    </row>
    <row r="32" spans="1:45">
      <c r="A32" s="142" t="s">
        <v>28</v>
      </c>
      <c r="B32" s="154" t="s">
        <v>49</v>
      </c>
      <c r="C32" s="135" t="s">
        <v>24</v>
      </c>
      <c r="D32" s="120" t="s">
        <v>22</v>
      </c>
      <c r="E32" s="47">
        <f t="shared" si="5"/>
        <v>0</v>
      </c>
      <c r="F32" s="47">
        <f>SUM(F33:F36)</f>
        <v>0</v>
      </c>
      <c r="G32" s="47">
        <f t="shared" ref="G32:AQ32" si="7">SUM(G33:G36)</f>
        <v>0</v>
      </c>
      <c r="H32" s="47">
        <f t="shared" si="7"/>
        <v>0</v>
      </c>
      <c r="I32" s="47">
        <f t="shared" si="7"/>
        <v>0</v>
      </c>
      <c r="J32" s="47">
        <f t="shared" si="7"/>
        <v>0</v>
      </c>
      <c r="K32" s="47">
        <f t="shared" si="7"/>
        <v>0</v>
      </c>
      <c r="L32" s="47">
        <f t="shared" si="7"/>
        <v>0</v>
      </c>
      <c r="M32" s="47">
        <f t="shared" si="7"/>
        <v>0</v>
      </c>
      <c r="N32" s="47">
        <f t="shared" si="7"/>
        <v>0</v>
      </c>
      <c r="O32" s="47">
        <f t="shared" si="7"/>
        <v>0</v>
      </c>
      <c r="P32" s="47">
        <f t="shared" si="7"/>
        <v>0</v>
      </c>
      <c r="Q32" s="47">
        <f t="shared" si="7"/>
        <v>0</v>
      </c>
      <c r="R32" s="47">
        <f t="shared" si="7"/>
        <v>0</v>
      </c>
      <c r="S32" s="47">
        <f t="shared" si="7"/>
        <v>0</v>
      </c>
      <c r="T32" s="47">
        <f t="shared" si="7"/>
        <v>0</v>
      </c>
      <c r="U32" s="47">
        <f t="shared" si="7"/>
        <v>0</v>
      </c>
      <c r="V32" s="47">
        <f t="shared" si="7"/>
        <v>0</v>
      </c>
      <c r="W32" s="47">
        <f t="shared" si="7"/>
        <v>0</v>
      </c>
      <c r="X32" s="47">
        <f t="shared" si="7"/>
        <v>0</v>
      </c>
      <c r="Y32" s="47">
        <f t="shared" si="7"/>
        <v>0</v>
      </c>
      <c r="Z32" s="47">
        <f t="shared" si="7"/>
        <v>0</v>
      </c>
      <c r="AA32" s="47">
        <f t="shared" si="7"/>
        <v>0</v>
      </c>
      <c r="AB32" s="47">
        <f t="shared" si="7"/>
        <v>0</v>
      </c>
      <c r="AC32" s="47">
        <f t="shared" si="7"/>
        <v>0</v>
      </c>
      <c r="AD32" s="47">
        <f t="shared" si="7"/>
        <v>0</v>
      </c>
      <c r="AE32" s="47">
        <f t="shared" si="7"/>
        <v>0</v>
      </c>
      <c r="AF32" s="47">
        <f t="shared" si="7"/>
        <v>0</v>
      </c>
      <c r="AG32" s="47">
        <f t="shared" si="7"/>
        <v>0</v>
      </c>
      <c r="AH32" s="47">
        <f t="shared" si="7"/>
        <v>0</v>
      </c>
      <c r="AI32" s="47">
        <f t="shared" si="7"/>
        <v>0</v>
      </c>
      <c r="AJ32" s="47">
        <f t="shared" si="7"/>
        <v>0</v>
      </c>
      <c r="AK32" s="47">
        <f t="shared" si="7"/>
        <v>0</v>
      </c>
      <c r="AL32" s="47">
        <f t="shared" si="7"/>
        <v>0</v>
      </c>
      <c r="AM32" s="47">
        <f t="shared" si="7"/>
        <v>0</v>
      </c>
      <c r="AN32" s="47">
        <f t="shared" si="7"/>
        <v>0</v>
      </c>
      <c r="AO32" s="47">
        <f t="shared" si="7"/>
        <v>0</v>
      </c>
      <c r="AP32" s="47">
        <f t="shared" si="7"/>
        <v>0</v>
      </c>
      <c r="AQ32" s="47">
        <f t="shared" si="7"/>
        <v>0</v>
      </c>
      <c r="AR32" s="316" t="s">
        <v>85</v>
      </c>
      <c r="AS32" s="316"/>
    </row>
    <row r="33" spans="1:45" ht="22.5">
      <c r="A33" s="143"/>
      <c r="B33" s="155"/>
      <c r="C33" s="136"/>
      <c r="D33" s="120" t="s">
        <v>38</v>
      </c>
      <c r="E33" s="47">
        <f t="shared" si="5"/>
        <v>0</v>
      </c>
      <c r="F33" s="47">
        <f>I33+L33+O33+R33+U33+X33+AA33+AD33+AG33+AJ33+AM33+AP33</f>
        <v>0</v>
      </c>
      <c r="G33" s="47">
        <v>0</v>
      </c>
      <c r="H33" s="47">
        <f>'ОГД  МКУ УГЗиП'!H30+'ОГД МКУ УКС '!H29</f>
        <v>0</v>
      </c>
      <c r="I33" s="47">
        <f>'ОГД  МКУ УГЗиП'!I30+'ОГД МКУ УКС '!I29</f>
        <v>0</v>
      </c>
      <c r="J33" s="47">
        <v>0</v>
      </c>
      <c r="K33" s="47">
        <f>'ОГД  МКУ УГЗиП'!K30+'ОГД МКУ УКС '!K29</f>
        <v>0</v>
      </c>
      <c r="L33" s="47">
        <f>'ОГД  МКУ УГЗиП'!L30+'ОГД МКУ УКС '!L29</f>
        <v>0</v>
      </c>
      <c r="M33" s="47">
        <v>0</v>
      </c>
      <c r="N33" s="47">
        <f>'ОГД  МКУ УГЗиП'!N30+'ОГД МКУ УКС '!N29</f>
        <v>0</v>
      </c>
      <c r="O33" s="47">
        <f>'ОГД  МКУ УГЗиП'!O30+'ОГД МКУ УКС '!O29</f>
        <v>0</v>
      </c>
      <c r="P33" s="47">
        <v>0</v>
      </c>
      <c r="Q33" s="47">
        <f>'ОГД  МКУ УГЗиП'!Q30+'ОГД МКУ УКС '!Q29</f>
        <v>0</v>
      </c>
      <c r="R33" s="47">
        <f>'ОГД  МКУ УГЗиП'!R30+'ОГД МКУ УКС '!R29</f>
        <v>0</v>
      </c>
      <c r="S33" s="47">
        <v>0</v>
      </c>
      <c r="T33" s="47">
        <f>'ОГД  МКУ УГЗиП'!T30+'ОГД МКУ УКС '!T29</f>
        <v>0</v>
      </c>
      <c r="U33" s="47">
        <f>'ОГД  МКУ УГЗиП'!U30+'ОГД МКУ УКС '!U29</f>
        <v>0</v>
      </c>
      <c r="V33" s="47">
        <v>0</v>
      </c>
      <c r="W33" s="47">
        <f>'ОГД  МКУ УГЗиП'!W30+'ОГД МКУ УКС '!W29</f>
        <v>0</v>
      </c>
      <c r="X33" s="47">
        <f>'ОГД  МКУ УГЗиП'!X30+'ОГД МКУ УКС '!X29</f>
        <v>0</v>
      </c>
      <c r="Y33" s="47">
        <v>0</v>
      </c>
      <c r="Z33" s="47">
        <f>'ОГД  МКУ УГЗиП'!Z30+'ОГД МКУ УКС '!Z29</f>
        <v>0</v>
      </c>
      <c r="AA33" s="47">
        <f>'ОГД  МКУ УГЗиП'!AA30+'ОГД МКУ УКС '!AA29</f>
        <v>0</v>
      </c>
      <c r="AB33" s="47">
        <v>0</v>
      </c>
      <c r="AC33" s="47">
        <f>'ОГД  МКУ УГЗиП'!AC30+'ОГД МКУ УКС '!AC29</f>
        <v>0</v>
      </c>
      <c r="AD33" s="47">
        <f>'ОГД  МКУ УГЗиП'!AD30+'ОГД МКУ УКС '!AD29</f>
        <v>0</v>
      </c>
      <c r="AE33" s="47">
        <v>0</v>
      </c>
      <c r="AF33" s="47">
        <f>'ОГД  МКУ УГЗиП'!AF30+'ОГД МКУ УКС '!AF29</f>
        <v>0</v>
      </c>
      <c r="AG33" s="47">
        <f>'ОГД  МКУ УГЗиП'!AG30+'ОГД МКУ УКС '!AG29</f>
        <v>0</v>
      </c>
      <c r="AH33" s="47">
        <v>0</v>
      </c>
      <c r="AI33" s="47">
        <f>'ОГД  МКУ УГЗиП'!AI30+'ОГД МКУ УКС '!AI29</f>
        <v>0</v>
      </c>
      <c r="AJ33" s="47">
        <f>'ОГД  МКУ УГЗиП'!AJ30+'ОГД МКУ УКС '!AJ29</f>
        <v>0</v>
      </c>
      <c r="AK33" s="47">
        <v>0</v>
      </c>
      <c r="AL33" s="47">
        <f>'ОГД  МКУ УГЗиП'!AL30+'ОГД МКУ УКС '!AL29</f>
        <v>0</v>
      </c>
      <c r="AM33" s="47">
        <f>'ОГД  МКУ УГЗиП'!AM30+'ОГД МКУ УКС '!AM29</f>
        <v>0</v>
      </c>
      <c r="AN33" s="47">
        <v>0</v>
      </c>
      <c r="AO33" s="47">
        <f>'ОГД  МКУ УГЗиП'!AO30+'ОГД МКУ УКС '!AO29</f>
        <v>0</v>
      </c>
      <c r="AP33" s="47">
        <f>'ОГД  МКУ УГЗиП'!AP30+'ОГД МКУ УКС '!AP29</f>
        <v>0</v>
      </c>
      <c r="AQ33" s="47">
        <v>0</v>
      </c>
      <c r="AR33" s="317"/>
      <c r="AS33" s="317"/>
    </row>
    <row r="34" spans="1:45" ht="22.5">
      <c r="A34" s="143"/>
      <c r="B34" s="155"/>
      <c r="C34" s="136"/>
      <c r="D34" s="120" t="s">
        <v>23</v>
      </c>
      <c r="E34" s="47">
        <v>0</v>
      </c>
      <c r="F34" s="47">
        <v>0</v>
      </c>
      <c r="G34" s="47">
        <v>0</v>
      </c>
      <c r="H34" s="47">
        <f>'ОГД  МКУ УГЗиП'!H31+'ОГД МКУ УКС '!H30</f>
        <v>0</v>
      </c>
      <c r="I34" s="47">
        <f>'ОГД  МКУ УГЗиП'!I31+'ОГД МКУ УКС '!I30</f>
        <v>0</v>
      </c>
      <c r="J34" s="47">
        <v>0</v>
      </c>
      <c r="K34" s="47">
        <f>'ОГД  МКУ УГЗиП'!K31+'ОГД МКУ УКС '!K30</f>
        <v>0</v>
      </c>
      <c r="L34" s="47">
        <f>'ОГД  МКУ УГЗиП'!L31+'ОГД МКУ УКС '!L30</f>
        <v>0</v>
      </c>
      <c r="M34" s="47">
        <v>0</v>
      </c>
      <c r="N34" s="47">
        <f>'ОГД  МКУ УГЗиП'!N31+'ОГД МКУ УКС '!N30</f>
        <v>0</v>
      </c>
      <c r="O34" s="47">
        <f>'ОГД  МКУ УГЗиП'!O31+'ОГД МКУ УКС '!O30</f>
        <v>0</v>
      </c>
      <c r="P34" s="47">
        <v>0</v>
      </c>
      <c r="Q34" s="47">
        <f>'ОГД  МКУ УГЗиП'!Q31+'ОГД МКУ УКС '!Q30</f>
        <v>0</v>
      </c>
      <c r="R34" s="47">
        <f>'ОГД  МКУ УГЗиП'!R31+'ОГД МКУ УКС '!R30</f>
        <v>0</v>
      </c>
      <c r="S34" s="47">
        <v>0</v>
      </c>
      <c r="T34" s="47">
        <f>'ОГД  МКУ УГЗиП'!T31+'ОГД МКУ УКС '!T30</f>
        <v>0</v>
      </c>
      <c r="U34" s="47">
        <f>'ОГД  МКУ УГЗиП'!U31+'ОГД МКУ УКС '!U30</f>
        <v>0</v>
      </c>
      <c r="V34" s="47">
        <v>0</v>
      </c>
      <c r="W34" s="47">
        <f>'ОГД  МКУ УГЗиП'!W31+'ОГД МКУ УКС '!W30</f>
        <v>0</v>
      </c>
      <c r="X34" s="47">
        <f>'ОГД  МКУ УГЗиП'!X31+'ОГД МКУ УКС '!X30</f>
        <v>0</v>
      </c>
      <c r="Y34" s="47">
        <v>0</v>
      </c>
      <c r="Z34" s="47">
        <f>'ОГД  МКУ УГЗиП'!Z31+'ОГД МКУ УКС '!Z30</f>
        <v>0</v>
      </c>
      <c r="AA34" s="47">
        <f>'ОГД  МКУ УГЗиП'!AA31+'ОГД МКУ УКС '!AA30</f>
        <v>0</v>
      </c>
      <c r="AB34" s="47">
        <v>0</v>
      </c>
      <c r="AC34" s="47">
        <f>'ОГД  МКУ УГЗиП'!AC31+'ОГД МКУ УКС '!AC30</f>
        <v>0</v>
      </c>
      <c r="AD34" s="47">
        <f>'ОГД  МКУ УГЗиП'!AD31+'ОГД МКУ УКС '!AD30</f>
        <v>0</v>
      </c>
      <c r="AE34" s="47">
        <v>0</v>
      </c>
      <c r="AF34" s="47">
        <f>'ОГД  МКУ УГЗиП'!AF31+'ОГД МКУ УКС '!AF30</f>
        <v>0</v>
      </c>
      <c r="AG34" s="47">
        <f>'ОГД  МКУ УГЗиП'!AG31+'ОГД МКУ УКС '!AG30</f>
        <v>0</v>
      </c>
      <c r="AH34" s="47">
        <v>0</v>
      </c>
      <c r="AI34" s="47">
        <f>'ОГД  МКУ УГЗиП'!AI31+'ОГД МКУ УКС '!AI30</f>
        <v>0</v>
      </c>
      <c r="AJ34" s="47">
        <f>'ОГД  МКУ УГЗиП'!AJ31+'ОГД МКУ УКС '!AJ30</f>
        <v>0</v>
      </c>
      <c r="AK34" s="47">
        <v>0</v>
      </c>
      <c r="AL34" s="47">
        <f>'ОГД  МКУ УГЗиП'!AL31+'ОГД МКУ УКС '!AL30</f>
        <v>0</v>
      </c>
      <c r="AM34" s="47">
        <f>'ОГД  МКУ УГЗиП'!AM31+'ОГД МКУ УКС '!AM30</f>
        <v>0</v>
      </c>
      <c r="AN34" s="47">
        <v>0</v>
      </c>
      <c r="AO34" s="47">
        <f>'ОГД  МКУ УГЗиП'!AO31+'ОГД МКУ УКС '!AO30</f>
        <v>0</v>
      </c>
      <c r="AP34" s="47">
        <f>'ОГД  МКУ УГЗиП'!AP31+'ОГД МКУ УКС '!AP30</f>
        <v>0</v>
      </c>
      <c r="AQ34" s="47">
        <v>0</v>
      </c>
      <c r="AR34" s="317"/>
      <c r="AS34" s="317"/>
    </row>
    <row r="35" spans="1:45">
      <c r="A35" s="143"/>
      <c r="B35" s="155"/>
      <c r="C35" s="136"/>
      <c r="D35" s="120" t="s">
        <v>43</v>
      </c>
      <c r="E35" s="47">
        <f t="shared" ref="E35:E54" si="8">H35+K35+N35+Q35+T35+W35+Z35+AC35+AF35+AI35+AL35+AO35</f>
        <v>0</v>
      </c>
      <c r="F35" s="47">
        <f>O35+R35+U35+X35+AA35+AD35+AG35+AJ35+AM35+AP35</f>
        <v>0</v>
      </c>
      <c r="G35" s="47">
        <v>0</v>
      </c>
      <c r="H35" s="47">
        <f>'ОГД  МКУ УГЗиП'!H32+'ОГД МКУ УКС '!H31</f>
        <v>0</v>
      </c>
      <c r="I35" s="47">
        <f>'ОГД  МКУ УГЗиП'!I32+'ОГД МКУ УКС '!I31</f>
        <v>0</v>
      </c>
      <c r="J35" s="47">
        <v>0</v>
      </c>
      <c r="K35" s="47">
        <f>'ОГД  МКУ УГЗиП'!K32+'ОГД МКУ УКС '!K31</f>
        <v>0</v>
      </c>
      <c r="L35" s="47">
        <f>'ОГД  МКУ УГЗиП'!L32+'ОГД МКУ УКС '!L31</f>
        <v>0</v>
      </c>
      <c r="M35" s="47">
        <v>0</v>
      </c>
      <c r="N35" s="47">
        <f>'ОГД  МКУ УГЗиП'!N32+'ОГД МКУ УКС '!N31</f>
        <v>0</v>
      </c>
      <c r="O35" s="47">
        <f>'ОГД  МКУ УГЗиП'!O32+'ОГД МКУ УКС '!O31</f>
        <v>0</v>
      </c>
      <c r="P35" s="47">
        <v>0</v>
      </c>
      <c r="Q35" s="47">
        <f>'ОГД  МКУ УГЗиП'!Q32+'ОГД МКУ УКС '!Q31</f>
        <v>0</v>
      </c>
      <c r="R35" s="47">
        <f>'ОГД  МКУ УГЗиП'!R32+'ОГД МКУ УКС '!R31</f>
        <v>0</v>
      </c>
      <c r="S35" s="47">
        <v>0</v>
      </c>
      <c r="T35" s="47">
        <f>'ОГД  МКУ УГЗиП'!T32+'ОГД МКУ УКС '!T31</f>
        <v>0</v>
      </c>
      <c r="U35" s="47">
        <f>'ОГД  МКУ УГЗиП'!U32+'ОГД МКУ УКС '!U31</f>
        <v>0</v>
      </c>
      <c r="V35" s="47">
        <v>0</v>
      </c>
      <c r="W35" s="47">
        <f>'ОГД  МКУ УГЗиП'!W32+'ОГД МКУ УКС '!W31</f>
        <v>0</v>
      </c>
      <c r="X35" s="47">
        <f>'ОГД  МКУ УГЗиП'!X32+'ОГД МКУ УКС '!X31</f>
        <v>0</v>
      </c>
      <c r="Y35" s="47">
        <v>0</v>
      </c>
      <c r="Z35" s="47">
        <f>'ОГД  МКУ УГЗиП'!Z32+'ОГД МКУ УКС '!Z31</f>
        <v>0</v>
      </c>
      <c r="AA35" s="47">
        <f>'ОГД  МКУ УГЗиП'!AA32+'ОГД МКУ УКС '!AA31</f>
        <v>0</v>
      </c>
      <c r="AB35" s="47">
        <v>0</v>
      </c>
      <c r="AC35" s="47">
        <f>'ОГД  МКУ УГЗиП'!AC32+'ОГД МКУ УКС '!AC31</f>
        <v>0</v>
      </c>
      <c r="AD35" s="47">
        <f>'ОГД  МКУ УГЗиП'!AD32+'ОГД МКУ УКС '!AD31</f>
        <v>0</v>
      </c>
      <c r="AE35" s="47">
        <v>0</v>
      </c>
      <c r="AF35" s="47">
        <f>'ОГД  МКУ УГЗиП'!AF32+'ОГД МКУ УКС '!AF31</f>
        <v>0</v>
      </c>
      <c r="AG35" s="47">
        <f>'ОГД  МКУ УГЗиП'!AG32+'ОГД МКУ УКС '!AG31</f>
        <v>0</v>
      </c>
      <c r="AH35" s="47">
        <v>0</v>
      </c>
      <c r="AI35" s="47">
        <f>'ОГД  МКУ УГЗиП'!AI32+'ОГД МКУ УКС '!AI31</f>
        <v>0</v>
      </c>
      <c r="AJ35" s="47">
        <f>'ОГД  МКУ УГЗиП'!AJ32+'ОГД МКУ УКС '!AJ31</f>
        <v>0</v>
      </c>
      <c r="AK35" s="47">
        <v>0</v>
      </c>
      <c r="AL35" s="47">
        <f>'ОГД  МКУ УГЗиП'!AL32+'ОГД МКУ УКС '!AL31</f>
        <v>0</v>
      </c>
      <c r="AM35" s="47">
        <f>'ОГД  МКУ УГЗиП'!AM32+'ОГД МКУ УКС '!AM31</f>
        <v>0</v>
      </c>
      <c r="AN35" s="47">
        <v>0</v>
      </c>
      <c r="AO35" s="47">
        <f>'ОГД  МКУ УГЗиП'!AO32+'ОГД МКУ УКС '!AO31</f>
        <v>0</v>
      </c>
      <c r="AP35" s="47">
        <f>'ОГД  МКУ УГЗиП'!AP32+'ОГД МКУ УКС '!AP31</f>
        <v>0</v>
      </c>
      <c r="AQ35" s="47">
        <v>0</v>
      </c>
      <c r="AR35" s="317"/>
      <c r="AS35" s="317"/>
    </row>
    <row r="36" spans="1:45" ht="22.5">
      <c r="A36" s="143"/>
      <c r="B36" s="155"/>
      <c r="C36" s="136"/>
      <c r="D36" s="120" t="s">
        <v>39</v>
      </c>
      <c r="E36" s="47">
        <f t="shared" si="8"/>
        <v>0</v>
      </c>
      <c r="F36" s="47">
        <f>I36+L36+O36+R36+U36+X36+AA36+AD36+AG36+AJ36+AM36+AP36</f>
        <v>0</v>
      </c>
      <c r="G36" s="47">
        <v>0</v>
      </c>
      <c r="H36" s="47">
        <f>'ОГД  МКУ УГЗиП'!H33+'ОГД МКУ УКС '!H32</f>
        <v>0</v>
      </c>
      <c r="I36" s="47">
        <f>'ОГД  МКУ УГЗиП'!I33+'ОГД МКУ УКС '!I32</f>
        <v>0</v>
      </c>
      <c r="J36" s="47">
        <v>0</v>
      </c>
      <c r="K36" s="47">
        <f>'ОГД  МКУ УГЗиП'!K33+'ОГД МКУ УКС '!K32</f>
        <v>0</v>
      </c>
      <c r="L36" s="47">
        <f>'ОГД  МКУ УГЗиП'!L33+'ОГД МКУ УКС '!L32</f>
        <v>0</v>
      </c>
      <c r="M36" s="47">
        <v>0</v>
      </c>
      <c r="N36" s="47">
        <f>'ОГД  МКУ УГЗиП'!N33+'ОГД МКУ УКС '!N32</f>
        <v>0</v>
      </c>
      <c r="O36" s="47">
        <f>'ОГД  МКУ УГЗиП'!O33+'ОГД МКУ УКС '!O32</f>
        <v>0</v>
      </c>
      <c r="P36" s="47">
        <v>0</v>
      </c>
      <c r="Q36" s="47">
        <f>'ОГД  МКУ УГЗиП'!Q33+'ОГД МКУ УКС '!Q32</f>
        <v>0</v>
      </c>
      <c r="R36" s="47">
        <f>'ОГД  МКУ УГЗиП'!R33+'ОГД МКУ УКС '!R32</f>
        <v>0</v>
      </c>
      <c r="S36" s="47">
        <v>0</v>
      </c>
      <c r="T36" s="47">
        <f>'ОГД  МКУ УГЗиП'!T33+'ОГД МКУ УКС '!T32</f>
        <v>0</v>
      </c>
      <c r="U36" s="47">
        <f>'ОГД  МКУ УГЗиП'!U33+'ОГД МКУ УКС '!U32</f>
        <v>0</v>
      </c>
      <c r="V36" s="47">
        <v>0</v>
      </c>
      <c r="W36" s="47">
        <f>'ОГД  МКУ УГЗиП'!W33+'ОГД МКУ УКС '!W32</f>
        <v>0</v>
      </c>
      <c r="X36" s="47">
        <f>'ОГД  МКУ УГЗиП'!X33+'ОГД МКУ УКС '!X32</f>
        <v>0</v>
      </c>
      <c r="Y36" s="47">
        <v>0</v>
      </c>
      <c r="Z36" s="47">
        <f>'ОГД  МКУ УГЗиП'!Z33+'ОГД МКУ УКС '!Z32</f>
        <v>0</v>
      </c>
      <c r="AA36" s="47">
        <f>'ОГД  МКУ УГЗиП'!AA33+'ОГД МКУ УКС '!AA32</f>
        <v>0</v>
      </c>
      <c r="AB36" s="47">
        <v>0</v>
      </c>
      <c r="AC36" s="47">
        <f>'ОГД  МКУ УГЗиП'!AC33+'ОГД МКУ УКС '!AC32</f>
        <v>0</v>
      </c>
      <c r="AD36" s="47">
        <f>'ОГД  МКУ УГЗиП'!AD33+'ОГД МКУ УКС '!AD32</f>
        <v>0</v>
      </c>
      <c r="AE36" s="47">
        <v>0</v>
      </c>
      <c r="AF36" s="47">
        <f>'ОГД  МКУ УГЗиП'!AF33+'ОГД МКУ УКС '!AF32</f>
        <v>0</v>
      </c>
      <c r="AG36" s="47">
        <f>'ОГД  МКУ УГЗиП'!AG33+'ОГД МКУ УКС '!AG32</f>
        <v>0</v>
      </c>
      <c r="AH36" s="47">
        <v>0</v>
      </c>
      <c r="AI36" s="47">
        <f>'ОГД  МКУ УГЗиП'!AI33+'ОГД МКУ УКС '!AI32</f>
        <v>0</v>
      </c>
      <c r="AJ36" s="47">
        <f>'ОГД  МКУ УГЗиП'!AJ33+'ОГД МКУ УКС '!AJ32</f>
        <v>0</v>
      </c>
      <c r="AK36" s="47">
        <v>0</v>
      </c>
      <c r="AL36" s="47">
        <f>'ОГД  МКУ УГЗиП'!AL33+'ОГД МКУ УКС '!AL32</f>
        <v>0</v>
      </c>
      <c r="AM36" s="47">
        <f>'ОГД  МКУ УГЗиП'!AM33+'ОГД МКУ УКС '!AM32</f>
        <v>0</v>
      </c>
      <c r="AN36" s="47">
        <v>0</v>
      </c>
      <c r="AO36" s="47">
        <f>'ОГД  МКУ УГЗиП'!AO33+'ОГД МКУ УКС '!AO32</f>
        <v>0</v>
      </c>
      <c r="AP36" s="47">
        <f>'ОГД  МКУ УГЗиП'!AP33+'ОГД МКУ УКС '!AP32</f>
        <v>0</v>
      </c>
      <c r="AQ36" s="47">
        <v>0</v>
      </c>
      <c r="AR36" s="317"/>
      <c r="AS36" s="317"/>
    </row>
    <row r="37" spans="1:45" ht="90">
      <c r="A37" s="226"/>
      <c r="B37" s="342"/>
      <c r="C37" s="226"/>
      <c r="D37" s="120" t="s">
        <v>27</v>
      </c>
      <c r="E37" s="47">
        <f t="shared" si="8"/>
        <v>0</v>
      </c>
      <c r="F37" s="47">
        <f>I37+L37+O37+R37+U37+X37+AA37+AD37+AG37+AJ37+AM37+AP37</f>
        <v>0</v>
      </c>
      <c r="G37" s="47">
        <v>0</v>
      </c>
      <c r="H37" s="47">
        <f>'ОГД  МКУ УГЗиП'!H34+'ОГД МКУ УКС '!H33</f>
        <v>0</v>
      </c>
      <c r="I37" s="47">
        <f>'ОГД  МКУ УГЗиП'!I34+'ОГД МКУ УКС '!I33</f>
        <v>0</v>
      </c>
      <c r="J37" s="47">
        <v>0</v>
      </c>
      <c r="K37" s="47">
        <f>'ОГД  МКУ УГЗиП'!K34+'ОГД МКУ УКС '!K33</f>
        <v>0</v>
      </c>
      <c r="L37" s="47">
        <f>'ОГД  МКУ УГЗиП'!L34+'ОГД МКУ УКС '!L33</f>
        <v>0</v>
      </c>
      <c r="M37" s="47">
        <v>0</v>
      </c>
      <c r="N37" s="47">
        <f>'ОГД  МКУ УГЗиП'!N34+'ОГД МКУ УКС '!N33</f>
        <v>0</v>
      </c>
      <c r="O37" s="47">
        <f>'ОГД  МКУ УГЗиП'!O34+'ОГД МКУ УКС '!O33</f>
        <v>0</v>
      </c>
      <c r="P37" s="47">
        <v>0</v>
      </c>
      <c r="Q37" s="47">
        <f>'ОГД  МКУ УГЗиП'!Q34+'ОГД МКУ УКС '!Q33</f>
        <v>0</v>
      </c>
      <c r="R37" s="47">
        <f>'ОГД  МКУ УГЗиП'!R34+'ОГД МКУ УКС '!R33</f>
        <v>0</v>
      </c>
      <c r="S37" s="47">
        <v>0</v>
      </c>
      <c r="T37" s="47">
        <f>'ОГД  МКУ УГЗиП'!T34+'ОГД МКУ УКС '!T33</f>
        <v>0</v>
      </c>
      <c r="U37" s="47">
        <f>'ОГД  МКУ УГЗиП'!U34+'ОГД МКУ УКС '!U33</f>
        <v>0</v>
      </c>
      <c r="V37" s="47">
        <v>0</v>
      </c>
      <c r="W37" s="47">
        <f>'ОГД  МКУ УГЗиП'!W34+'ОГД МКУ УКС '!W33</f>
        <v>0</v>
      </c>
      <c r="X37" s="47">
        <f>'ОГД  МКУ УГЗиП'!X34+'ОГД МКУ УКС '!X33</f>
        <v>0</v>
      </c>
      <c r="Y37" s="47">
        <v>0</v>
      </c>
      <c r="Z37" s="47">
        <f>'ОГД  МКУ УГЗиП'!Z34+'ОГД МКУ УКС '!Z33</f>
        <v>0</v>
      </c>
      <c r="AA37" s="47">
        <f>'ОГД  МКУ УГЗиП'!AA34+'ОГД МКУ УКС '!AA33</f>
        <v>0</v>
      </c>
      <c r="AB37" s="47">
        <v>0</v>
      </c>
      <c r="AC37" s="47">
        <f>'ОГД  МКУ УГЗиП'!AC34+'ОГД МКУ УКС '!AC33</f>
        <v>0</v>
      </c>
      <c r="AD37" s="47">
        <f>'ОГД  МКУ УГЗиП'!AD34+'ОГД МКУ УКС '!AD33</f>
        <v>0</v>
      </c>
      <c r="AE37" s="47">
        <v>0</v>
      </c>
      <c r="AF37" s="47">
        <v>0</v>
      </c>
      <c r="AG37" s="47">
        <f>'ОГД  МКУ УГЗиП'!AG34+'ОГД МКУ УКС '!AG33</f>
        <v>0</v>
      </c>
      <c r="AH37" s="47">
        <v>0</v>
      </c>
      <c r="AI37" s="47">
        <f>'ОГД  МКУ УГЗиП'!AI34+'ОГД МКУ УКС '!AI33</f>
        <v>0</v>
      </c>
      <c r="AJ37" s="47">
        <f>'ОГД  МКУ УГЗиП'!AJ34+'ОГД МКУ УКС '!AJ33</f>
        <v>0</v>
      </c>
      <c r="AK37" s="47">
        <v>0</v>
      </c>
      <c r="AL37" s="47">
        <f>'ОГД  МКУ УГЗиП'!AL34+'ОГД МКУ УКС '!AL33</f>
        <v>0</v>
      </c>
      <c r="AM37" s="47">
        <f>'ОГД  МКУ УГЗиП'!AM34+'ОГД МКУ УКС '!AM33</f>
        <v>0</v>
      </c>
      <c r="AN37" s="47">
        <v>0</v>
      </c>
      <c r="AO37" s="47">
        <v>0</v>
      </c>
      <c r="AP37" s="47">
        <f>'ОГД  МКУ УГЗиП'!AP34+'ОГД МКУ УКС '!AP33</f>
        <v>0</v>
      </c>
      <c r="AQ37" s="47">
        <v>0</v>
      </c>
      <c r="AR37" s="315"/>
      <c r="AS37" s="315"/>
    </row>
    <row r="38" spans="1:45" s="38" customFormat="1" ht="29.25" customHeight="1">
      <c r="A38" s="299" t="s">
        <v>48</v>
      </c>
      <c r="B38" s="169" t="s">
        <v>47</v>
      </c>
      <c r="C38" s="348" t="s">
        <v>20</v>
      </c>
      <c r="D38" s="130" t="s">
        <v>22</v>
      </c>
      <c r="E38" s="46">
        <f t="shared" si="8"/>
        <v>22972.1</v>
      </c>
      <c r="F38" s="46">
        <f>AG38+AP38</f>
        <v>22434.400000000001</v>
      </c>
      <c r="G38" s="46">
        <f>F38/E38*100</f>
        <v>97.659334584125972</v>
      </c>
      <c r="H38" s="46">
        <f t="shared" ref="H38:AQ38" si="9">SUM(H39:H42)</f>
        <v>0</v>
      </c>
      <c r="I38" s="46">
        <f t="shared" si="9"/>
        <v>0</v>
      </c>
      <c r="J38" s="46">
        <f t="shared" si="9"/>
        <v>0</v>
      </c>
      <c r="K38" s="46">
        <v>0</v>
      </c>
      <c r="L38" s="46">
        <v>0</v>
      </c>
      <c r="M38" s="46">
        <v>0</v>
      </c>
      <c r="N38" s="46">
        <v>0</v>
      </c>
      <c r="O38" s="46">
        <v>0</v>
      </c>
      <c r="P38" s="46">
        <v>0</v>
      </c>
      <c r="Q38" s="46">
        <f t="shared" si="9"/>
        <v>0</v>
      </c>
      <c r="R38" s="46">
        <v>0</v>
      </c>
      <c r="S38" s="46">
        <f t="shared" si="9"/>
        <v>0</v>
      </c>
      <c r="T38" s="46">
        <f t="shared" si="9"/>
        <v>0</v>
      </c>
      <c r="U38" s="46">
        <v>0</v>
      </c>
      <c r="V38" s="46">
        <f t="shared" si="9"/>
        <v>0</v>
      </c>
      <c r="W38" s="46">
        <v>0</v>
      </c>
      <c r="X38" s="46">
        <v>0</v>
      </c>
      <c r="Y38" s="46">
        <v>0</v>
      </c>
      <c r="Z38" s="46">
        <f t="shared" si="9"/>
        <v>0</v>
      </c>
      <c r="AA38" s="46">
        <f t="shared" si="9"/>
        <v>0</v>
      </c>
      <c r="AB38" s="46">
        <f t="shared" si="9"/>
        <v>0</v>
      </c>
      <c r="AC38" s="46">
        <f t="shared" si="9"/>
        <v>0</v>
      </c>
      <c r="AD38" s="46">
        <f t="shared" si="9"/>
        <v>49</v>
      </c>
      <c r="AE38" s="46">
        <f t="shared" si="9"/>
        <v>0</v>
      </c>
      <c r="AF38" s="46">
        <f t="shared" si="9"/>
        <v>3778.5</v>
      </c>
      <c r="AG38" s="46">
        <f t="shared" si="9"/>
        <v>90</v>
      </c>
      <c r="AH38" s="46">
        <f t="shared" si="9"/>
        <v>2.3818975784041285</v>
      </c>
      <c r="AI38" s="46">
        <f t="shared" si="9"/>
        <v>0</v>
      </c>
      <c r="AJ38" s="46">
        <f t="shared" si="9"/>
        <v>0</v>
      </c>
      <c r="AK38" s="46">
        <f t="shared" si="9"/>
        <v>0</v>
      </c>
      <c r="AL38" s="46">
        <f t="shared" si="9"/>
        <v>0</v>
      </c>
      <c r="AM38" s="46">
        <f t="shared" si="9"/>
        <v>0</v>
      </c>
      <c r="AN38" s="46">
        <f t="shared" si="9"/>
        <v>0</v>
      </c>
      <c r="AO38" s="46">
        <f>AO41</f>
        <v>19193.599999999999</v>
      </c>
      <c r="AP38" s="46">
        <f t="shared" si="9"/>
        <v>22344.400000000001</v>
      </c>
      <c r="AQ38" s="46">
        <f t="shared" si="9"/>
        <v>116.41588862954319</v>
      </c>
      <c r="AR38" s="349" t="s">
        <v>93</v>
      </c>
      <c r="AS38" s="349" t="s">
        <v>91</v>
      </c>
    </row>
    <row r="39" spans="1:45" ht="48" customHeight="1">
      <c r="A39" s="299"/>
      <c r="B39" s="169"/>
      <c r="C39" s="348"/>
      <c r="D39" s="41" t="s">
        <v>38</v>
      </c>
      <c r="E39" s="47">
        <f t="shared" si="8"/>
        <v>0</v>
      </c>
      <c r="F39" s="47">
        <f>I39+L39+O39+R39+U39+X39+AA39+AD39+AG39+AJ39+AM39+AP39</f>
        <v>0</v>
      </c>
      <c r="G39" s="47">
        <v>0</v>
      </c>
      <c r="H39" s="93">
        <f>'ОГД  МКУ УГЗиП'!H35+'ОГД МКУ УКС '!H34</f>
        <v>0</v>
      </c>
      <c r="I39" s="93">
        <f>'ОГД  МКУ УГЗиП'!I35+'ОГД МКУ УКС '!I34</f>
        <v>0</v>
      </c>
      <c r="J39" s="93">
        <v>0</v>
      </c>
      <c r="K39" s="93">
        <f>'ОГД  МКУ УГЗиП'!K35+'ОГД МКУ УКС '!K34</f>
        <v>0</v>
      </c>
      <c r="L39" s="93">
        <f>'ОГД  МКУ УГЗиП'!L35+'ОГД МКУ УКС '!L34</f>
        <v>0</v>
      </c>
      <c r="M39" s="93">
        <v>0</v>
      </c>
      <c r="N39" s="93">
        <f>'ОГД  МКУ УГЗиП'!N35+'ОГД МКУ УКС '!N34</f>
        <v>0</v>
      </c>
      <c r="O39" s="93">
        <f>'ОГД  МКУ УГЗиП'!O35+'ОГД МКУ УКС '!O34</f>
        <v>0</v>
      </c>
      <c r="P39" s="93">
        <v>0</v>
      </c>
      <c r="Q39" s="93">
        <f>'ОГД  МКУ УГЗиП'!Q35+'ОГД МКУ УКС '!Q34</f>
        <v>0</v>
      </c>
      <c r="R39" s="93">
        <f>'ОГД  МКУ УГЗиП'!R35+'ОГД МКУ УКС '!R34</f>
        <v>0</v>
      </c>
      <c r="S39" s="93">
        <v>0</v>
      </c>
      <c r="T39" s="93">
        <f>'ОГД  МКУ УГЗиП'!T35+'ОГД МКУ УКС '!T34</f>
        <v>0</v>
      </c>
      <c r="U39" s="93">
        <f>'ОГД  МКУ УГЗиП'!U35+'ОГД МКУ УКС '!U34</f>
        <v>0</v>
      </c>
      <c r="V39" s="93">
        <v>0</v>
      </c>
      <c r="W39" s="93">
        <f>'ОГД  МКУ УГЗиП'!W35+'ОГД МКУ УКС '!W34</f>
        <v>0</v>
      </c>
      <c r="X39" s="93">
        <f>'ОГД  МКУ УГЗиП'!X35+'ОГД МКУ УКС '!X34</f>
        <v>0</v>
      </c>
      <c r="Y39" s="93">
        <v>0</v>
      </c>
      <c r="Z39" s="93">
        <f>'ОГД  МКУ УГЗиП'!Z35+'ОГД МКУ УКС '!Z34</f>
        <v>0</v>
      </c>
      <c r="AA39" s="93">
        <f>'ОГД  МКУ УГЗиП'!AA35+'ОГД МКУ УКС '!AA34</f>
        <v>0</v>
      </c>
      <c r="AB39" s="93">
        <v>0</v>
      </c>
      <c r="AC39" s="93">
        <f>'ОГД  МКУ УГЗиП'!AC35+'ОГД МКУ УКС '!AC34</f>
        <v>0</v>
      </c>
      <c r="AD39" s="93">
        <f>'ОГД  МКУ УГЗиП'!AD35+'ОГД МКУ УКС '!AD34</f>
        <v>0</v>
      </c>
      <c r="AE39" s="93">
        <v>0</v>
      </c>
      <c r="AF39" s="93">
        <f>'ОГД  МКУ УГЗиП'!AF35+'ОГД МКУ УКС '!AF34</f>
        <v>0</v>
      </c>
      <c r="AG39" s="93">
        <f>'ОГД  МКУ УГЗиП'!AG35+'ОГД МКУ УКС '!AG34</f>
        <v>0</v>
      </c>
      <c r="AH39" s="93">
        <v>0</v>
      </c>
      <c r="AI39" s="93">
        <f>'ОГД  МКУ УГЗиП'!AI35+'ОГД МКУ УКС '!AI34</f>
        <v>0</v>
      </c>
      <c r="AJ39" s="93">
        <f>'ОГД  МКУ УГЗиП'!AJ35+'ОГД МКУ УКС '!AJ34</f>
        <v>0</v>
      </c>
      <c r="AK39" s="93">
        <v>0</v>
      </c>
      <c r="AL39" s="93">
        <f>'ОГД  МКУ УГЗиП'!AL35+'ОГД МКУ УКС '!AL34</f>
        <v>0</v>
      </c>
      <c r="AM39" s="93">
        <f>'ОГД  МКУ УГЗиП'!AM35+'ОГД МКУ УКС '!AM34</f>
        <v>0</v>
      </c>
      <c r="AN39" s="93">
        <v>0</v>
      </c>
      <c r="AO39" s="93">
        <f>'ОГД  МКУ УГЗиП'!AO35+'ОГД МКУ УКС '!AO34</f>
        <v>0</v>
      </c>
      <c r="AP39" s="93">
        <f>'ОГД  МКУ УГЗиП'!AP35+'ОГД МКУ УКС '!AP34</f>
        <v>0</v>
      </c>
      <c r="AQ39" s="93">
        <v>0</v>
      </c>
      <c r="AR39" s="349"/>
      <c r="AS39" s="349"/>
    </row>
    <row r="40" spans="1:45" ht="48.75" customHeight="1">
      <c r="A40" s="299"/>
      <c r="B40" s="169"/>
      <c r="C40" s="348"/>
      <c r="D40" s="30" t="s">
        <v>23</v>
      </c>
      <c r="E40" s="47">
        <f t="shared" si="8"/>
        <v>0</v>
      </c>
      <c r="F40" s="47">
        <f>I40+L40+O40+R40+U40+X40+AA40+AD40+AG40+AJ40+AM40+AP40</f>
        <v>0</v>
      </c>
      <c r="G40" s="47">
        <v>0</v>
      </c>
      <c r="H40" s="93">
        <f>'ОГД  МКУ УГЗиП'!H36+'ОГД МКУ УКС '!H35</f>
        <v>0</v>
      </c>
      <c r="I40" s="93">
        <f>'ОГД  МКУ УГЗиП'!I36+'ОГД МКУ УКС '!I35</f>
        <v>0</v>
      </c>
      <c r="J40" s="93">
        <v>0</v>
      </c>
      <c r="K40" s="93">
        <f>'ОГД  МКУ УГЗиП'!K36+'ОГД МКУ УКС '!K35</f>
        <v>0</v>
      </c>
      <c r="L40" s="93">
        <f>'ОГД  МКУ УГЗиП'!L36+'ОГД МКУ УКС '!L35</f>
        <v>0</v>
      </c>
      <c r="M40" s="93">
        <v>0</v>
      </c>
      <c r="N40" s="93">
        <f>'ОГД  МКУ УГЗиП'!N36+'ОГД МКУ УКС '!N35</f>
        <v>0</v>
      </c>
      <c r="O40" s="93">
        <f>'ОГД  МКУ УГЗиП'!O36+'ОГД МКУ УКС '!O35</f>
        <v>0</v>
      </c>
      <c r="P40" s="93">
        <v>0</v>
      </c>
      <c r="Q40" s="93">
        <f>'ОГД  МКУ УГЗиП'!Q36+'ОГД МКУ УКС '!Q35</f>
        <v>0</v>
      </c>
      <c r="R40" s="93">
        <f>'ОГД  МКУ УГЗиП'!R36+'ОГД МКУ УКС '!R35</f>
        <v>0</v>
      </c>
      <c r="S40" s="93">
        <v>0</v>
      </c>
      <c r="T40" s="93">
        <f>'ОГД  МКУ УГЗиП'!T36+'ОГД МКУ УКС '!T35</f>
        <v>0</v>
      </c>
      <c r="U40" s="93">
        <f>'ОГД  МКУ УГЗиП'!U36+'ОГД МКУ УКС '!U35</f>
        <v>0</v>
      </c>
      <c r="V40" s="93">
        <v>0</v>
      </c>
      <c r="W40" s="93">
        <f>'ОГД  МКУ УГЗиП'!W36+'ОГД МКУ УКС '!W35</f>
        <v>0</v>
      </c>
      <c r="X40" s="93">
        <f>'ОГД  МКУ УГЗиП'!X36+'ОГД МКУ УКС '!X35</f>
        <v>0</v>
      </c>
      <c r="Y40" s="93">
        <v>0</v>
      </c>
      <c r="Z40" s="93">
        <f>'ОГД  МКУ УГЗиП'!Z36+'ОГД МКУ УКС '!Z35</f>
        <v>0</v>
      </c>
      <c r="AA40" s="93">
        <f>'ОГД  МКУ УГЗиП'!AA36+'ОГД МКУ УКС '!AA35</f>
        <v>0</v>
      </c>
      <c r="AB40" s="93">
        <v>0</v>
      </c>
      <c r="AC40" s="93">
        <f>'ОГД  МКУ УГЗиП'!AC36+'ОГД МКУ УКС '!AC35</f>
        <v>0</v>
      </c>
      <c r="AD40" s="93">
        <f>'ОГД  МКУ УГЗиП'!AD36+'ОГД МКУ УКС '!AD35</f>
        <v>0</v>
      </c>
      <c r="AE40" s="93">
        <v>0</v>
      </c>
      <c r="AF40" s="93">
        <f>'ОГД  МКУ УГЗиП'!AF36+'ОГД МКУ УКС '!AF35</f>
        <v>0</v>
      </c>
      <c r="AG40" s="93">
        <f>'ОГД  МКУ УГЗиП'!AG36+'ОГД МКУ УКС '!AG35</f>
        <v>0</v>
      </c>
      <c r="AH40" s="93">
        <v>0</v>
      </c>
      <c r="AI40" s="93">
        <f>'ОГД  МКУ УГЗиП'!AI36+'ОГД МКУ УКС '!AI35</f>
        <v>0</v>
      </c>
      <c r="AJ40" s="93">
        <f>'ОГД  МКУ УГЗиП'!AJ36+'ОГД МКУ УКС '!AJ35</f>
        <v>0</v>
      </c>
      <c r="AK40" s="93">
        <v>0</v>
      </c>
      <c r="AL40" s="93">
        <f>'ОГД  МКУ УГЗиП'!AL36+'ОГД МКУ УКС '!AL35</f>
        <v>0</v>
      </c>
      <c r="AM40" s="93">
        <f>'ОГД  МКУ УГЗиП'!AM36+'ОГД МКУ УКС '!AM35</f>
        <v>0</v>
      </c>
      <c r="AN40" s="93">
        <v>0</v>
      </c>
      <c r="AO40" s="93">
        <f>'ОГД  МКУ УГЗиП'!AO36+'ОГД МКУ УКС '!AO35</f>
        <v>0</v>
      </c>
      <c r="AP40" s="93">
        <f>'ОГД  МКУ УГЗиП'!AP36+'ОГД МКУ УКС '!AP35</f>
        <v>0</v>
      </c>
      <c r="AQ40" s="93">
        <v>0</v>
      </c>
      <c r="AR40" s="349"/>
      <c r="AS40" s="349"/>
    </row>
    <row r="41" spans="1:45" ht="37.5" customHeight="1">
      <c r="A41" s="299"/>
      <c r="B41" s="169"/>
      <c r="C41" s="348"/>
      <c r="D41" s="30" t="s">
        <v>43</v>
      </c>
      <c r="E41" s="47">
        <f t="shared" si="8"/>
        <v>22972.1</v>
      </c>
      <c r="F41" s="47">
        <f>I41+L41+O41+R41+U41+X41+AA41+AD41+AG41+AJ41+AM41+AP41</f>
        <v>22434.400000000001</v>
      </c>
      <c r="G41" s="47">
        <f>F41/E41*100</f>
        <v>97.659334584125972</v>
      </c>
      <c r="H41" s="93">
        <f>'ОГД  МКУ УГЗиП'!H37+'ОГД МКУ УКС '!H36</f>
        <v>0</v>
      </c>
      <c r="I41" s="93">
        <f>'ОГД  МКУ УГЗиП'!I37+'ОГД МКУ УКС '!I36</f>
        <v>0</v>
      </c>
      <c r="J41" s="47">
        <v>0</v>
      </c>
      <c r="K41" s="93">
        <f>'ОГД  МКУ УГЗиП'!K37+'ОГД МКУ УКС '!K36</f>
        <v>0</v>
      </c>
      <c r="L41" s="93">
        <f>'ОГД  МКУ УГЗиП'!L37+'ОГД МКУ УКС '!L36</f>
        <v>0</v>
      </c>
      <c r="M41" s="47">
        <v>0</v>
      </c>
      <c r="N41" s="93">
        <f>'ОГД  МКУ УГЗиП'!N37+'ОГД МКУ УКС '!N36</f>
        <v>0</v>
      </c>
      <c r="O41" s="93">
        <f>'ОГД  МКУ УГЗиП'!O37+'ОГД МКУ УКС '!O36</f>
        <v>0</v>
      </c>
      <c r="P41" s="47">
        <v>0</v>
      </c>
      <c r="Q41" s="93">
        <f>'ОГД  МКУ УГЗиП'!Q37+'ОГД МКУ УКС '!Q36</f>
        <v>0</v>
      </c>
      <c r="R41" s="93">
        <f>'ОГД  МКУ УГЗиП'!R37+'ОГД МКУ УКС '!R36</f>
        <v>0</v>
      </c>
      <c r="S41" s="93">
        <v>0</v>
      </c>
      <c r="T41" s="93">
        <f>'ОГД  МКУ УГЗиП'!T37+'ОГД МКУ УКС '!T36</f>
        <v>0</v>
      </c>
      <c r="U41" s="93">
        <f>'ОГД  МКУ УГЗиП'!U37+'ОГД МКУ УКС '!U36</f>
        <v>0</v>
      </c>
      <c r="V41" s="47">
        <v>0</v>
      </c>
      <c r="W41" s="93">
        <f>'ОГД  МКУ УГЗиП'!W37+'ОГД МКУ УКС '!W36</f>
        <v>0</v>
      </c>
      <c r="X41" s="93">
        <f>'ОГД  МКУ УГЗиП'!X37+'ОГД МКУ УКС '!X36</f>
        <v>0</v>
      </c>
      <c r="Y41" s="47">
        <v>0</v>
      </c>
      <c r="Z41" s="93">
        <f>'ОГД  МКУ УГЗиП'!Z37+'ОГД МКУ УКС '!Z36</f>
        <v>0</v>
      </c>
      <c r="AA41" s="93">
        <f>'ОГД  МКУ УГЗиП'!AA37+'ОГД МКУ УКС '!AA36</f>
        <v>0</v>
      </c>
      <c r="AB41" s="47">
        <v>0</v>
      </c>
      <c r="AC41" s="93">
        <f>'ОГД  МКУ УГЗиП'!AC37+'ОГД МКУ УКС '!AC36</f>
        <v>0</v>
      </c>
      <c r="AD41" s="93">
        <f>'ОГД  МКУ УГЗиП'!AD37+'ОГД МКУ УКС '!AD36</f>
        <v>0</v>
      </c>
      <c r="AE41" s="47">
        <v>0</v>
      </c>
      <c r="AF41" s="93">
        <v>3778.5</v>
      </c>
      <c r="AG41" s="93">
        <v>90</v>
      </c>
      <c r="AH41" s="47">
        <f>AG41/AF41*100</f>
        <v>2.3818975784041285</v>
      </c>
      <c r="AI41" s="93">
        <f>'ОГД  МКУ УГЗиП'!AI37+'ОГД МКУ УКС '!AI36</f>
        <v>0</v>
      </c>
      <c r="AJ41" s="93">
        <f>'ОГД  МКУ УГЗиП'!AJ37+'ОГД МКУ УКС '!AJ36</f>
        <v>0</v>
      </c>
      <c r="AK41" s="47">
        <v>0</v>
      </c>
      <c r="AL41" s="93">
        <f>'ОГД  МКУ УГЗиП'!AL37+'ОГД МКУ УКС '!AL36</f>
        <v>0</v>
      </c>
      <c r="AM41" s="93">
        <f>'ОГД  МКУ УГЗиП'!AM37+'ОГД МКУ УКС '!AM36</f>
        <v>0</v>
      </c>
      <c r="AN41" s="47">
        <v>0</v>
      </c>
      <c r="AO41" s="93">
        <v>19193.599999999999</v>
      </c>
      <c r="AP41" s="93">
        <v>22344.400000000001</v>
      </c>
      <c r="AQ41" s="47">
        <f>AP41/AO41*100</f>
        <v>116.41588862954319</v>
      </c>
      <c r="AR41" s="349"/>
      <c r="AS41" s="349"/>
    </row>
    <row r="42" spans="1:45" ht="157.5" customHeight="1">
      <c r="A42" s="299"/>
      <c r="B42" s="169"/>
      <c r="C42" s="348"/>
      <c r="D42" s="41" t="s">
        <v>27</v>
      </c>
      <c r="E42" s="47">
        <f t="shared" si="8"/>
        <v>1069.8</v>
      </c>
      <c r="F42" s="47">
        <f>I42+L42+O42+R42+U42+X42+AA42+AD42+AG42+AJ42+AM42+AP42</f>
        <v>989.3</v>
      </c>
      <c r="G42" s="47">
        <f>F42/E42*100</f>
        <v>92.475229014769113</v>
      </c>
      <c r="H42" s="93">
        <f>'ОГД  МКУ УГЗиП'!H38+'ОГД МКУ УКС '!H37</f>
        <v>0</v>
      </c>
      <c r="I42" s="93">
        <f>'ОГД  МКУ УГЗиП'!I38+'ОГД МКУ УКС '!I37</f>
        <v>0</v>
      </c>
      <c r="J42" s="93">
        <v>0</v>
      </c>
      <c r="K42" s="93">
        <v>41</v>
      </c>
      <c r="L42" s="93">
        <v>41</v>
      </c>
      <c r="M42" s="93">
        <v>100</v>
      </c>
      <c r="N42" s="93">
        <v>375.5</v>
      </c>
      <c r="O42" s="93">
        <v>88</v>
      </c>
      <c r="P42" s="93">
        <f>O42/N42*100</f>
        <v>23.435419440745672</v>
      </c>
      <c r="Q42" s="93">
        <f>'ОГД  МКУ УГЗиП'!Q38+'ОГД МКУ УКС '!Q37</f>
        <v>0</v>
      </c>
      <c r="R42" s="93">
        <v>90</v>
      </c>
      <c r="S42" s="93">
        <v>0</v>
      </c>
      <c r="T42" s="93">
        <f>'ОГД  МКУ УГЗиП'!T38+'ОГД МКУ УКС '!T37</f>
        <v>0</v>
      </c>
      <c r="U42" s="93">
        <v>68</v>
      </c>
      <c r="V42" s="93">
        <v>0</v>
      </c>
      <c r="W42" s="93">
        <v>653.29999999999995</v>
      </c>
      <c r="X42" s="93">
        <v>653.29999999999995</v>
      </c>
      <c r="Y42" s="93">
        <f>X42/W42*100</f>
        <v>100</v>
      </c>
      <c r="Z42" s="93">
        <f>'ОГД  МКУ УГЗиП'!Z38+'ОГД МКУ УКС '!Z37</f>
        <v>0</v>
      </c>
      <c r="AA42" s="93">
        <f>'ОГД  МКУ УГЗиП'!AA38+'ОГД МКУ УКС '!AA37</f>
        <v>0</v>
      </c>
      <c r="AB42" s="93">
        <v>0</v>
      </c>
      <c r="AC42" s="93">
        <f>'ОГД  МКУ УГЗиП'!AC38+'ОГД МКУ УКС '!AC37</f>
        <v>0</v>
      </c>
      <c r="AD42" s="93">
        <v>49</v>
      </c>
      <c r="AE42" s="93">
        <v>0</v>
      </c>
      <c r="AF42" s="93">
        <f>'ОГД  МКУ УГЗиП'!AF38+'ОГД МКУ УКС '!AF37</f>
        <v>0</v>
      </c>
      <c r="AG42" s="93">
        <f>'ОГД  МКУ УГЗиП'!AG38+'ОГД МКУ УКС '!AG37</f>
        <v>0</v>
      </c>
      <c r="AH42" s="93">
        <v>0</v>
      </c>
      <c r="AI42" s="93">
        <f>'ОГД  МКУ УГЗиП'!AI38+'ОГД МКУ УКС '!AI37</f>
        <v>0</v>
      </c>
      <c r="AJ42" s="93">
        <f>'ОГД  МКУ УГЗиП'!AJ38+'ОГД МКУ УКС '!AJ37</f>
        <v>0</v>
      </c>
      <c r="AK42" s="93">
        <v>0</v>
      </c>
      <c r="AL42" s="93">
        <f>'ОГД  МКУ УГЗиП'!AL38+'ОГД МКУ УКС '!AL37</f>
        <v>0</v>
      </c>
      <c r="AM42" s="93">
        <f>'ОГД  МКУ УГЗиП'!AM38+'ОГД МКУ УКС '!AM37</f>
        <v>0</v>
      </c>
      <c r="AN42" s="93">
        <v>0</v>
      </c>
      <c r="AO42" s="93">
        <f>'ОГД  МКУ УГЗиП'!AO38+'ОГД МКУ УКС '!AO37</f>
        <v>0</v>
      </c>
      <c r="AP42" s="93">
        <f>'ОГД  МКУ УГЗиП'!AP38+'ОГД МКУ УКС '!AP37</f>
        <v>0</v>
      </c>
      <c r="AQ42" s="93">
        <v>0</v>
      </c>
      <c r="AR42" s="349"/>
      <c r="AS42" s="349"/>
    </row>
    <row r="43" spans="1:45" ht="22.5" customHeight="1">
      <c r="A43" s="320" t="s">
        <v>54</v>
      </c>
      <c r="B43" s="321"/>
      <c r="C43" s="322"/>
      <c r="D43" s="120" t="s">
        <v>22</v>
      </c>
      <c r="E43" s="47">
        <f t="shared" si="8"/>
        <v>74312.399999999994</v>
      </c>
      <c r="F43" s="47">
        <f>I43+L43+O43+R43+U43+X43+AA43+AD43+AG43+AJ43+AM43+AP43</f>
        <v>73567.600000000006</v>
      </c>
      <c r="G43" s="47">
        <f>F43/E43*100</f>
        <v>98.997744656342704</v>
      </c>
      <c r="H43" s="47">
        <f>SUM(H44:H46)</f>
        <v>1151.0999999999999</v>
      </c>
      <c r="I43" s="47">
        <f>SUM(I44:I47)</f>
        <v>790.7</v>
      </c>
      <c r="J43" s="47">
        <f>I43/H43*100</f>
        <v>68.690817478933212</v>
      </c>
      <c r="K43" s="47">
        <f>SUM(K44:K46)</f>
        <v>7491</v>
      </c>
      <c r="L43" s="47">
        <f>SUM(L44:L47)</f>
        <v>7070</v>
      </c>
      <c r="M43" s="47">
        <f>L43/K43*100</f>
        <v>94.379922573755167</v>
      </c>
      <c r="N43" s="47">
        <f>SUM(N44:N46)</f>
        <v>3712.7999999999997</v>
      </c>
      <c r="O43" s="47">
        <f>SUM(O44:O47)</f>
        <v>3643.5</v>
      </c>
      <c r="P43" s="47">
        <f>O43/N43*100</f>
        <v>98.13348416289594</v>
      </c>
      <c r="Q43" s="47">
        <f>SUM(Q44:Q46)</f>
        <v>3575.7000000000003</v>
      </c>
      <c r="R43" s="47">
        <f>SUM(R44:R47)</f>
        <v>3575.7000000000003</v>
      </c>
      <c r="S43" s="47">
        <f>R43/Q43*100</f>
        <v>100</v>
      </c>
      <c r="T43" s="47">
        <f>SUM(T44:T46)</f>
        <v>3761.6</v>
      </c>
      <c r="U43" s="47">
        <f>SUM(U44:U47)</f>
        <v>3737.9</v>
      </c>
      <c r="V43" s="47">
        <f>U43/T43*100</f>
        <v>99.369948957890259</v>
      </c>
      <c r="W43" s="47">
        <f>SUM(W44:W46)</f>
        <v>4757</v>
      </c>
      <c r="X43" s="47">
        <f>SUM(X44:X47)</f>
        <v>4926.1000000000004</v>
      </c>
      <c r="Y43" s="47">
        <f>X43/W43*100</f>
        <v>103.55476140424638</v>
      </c>
      <c r="Z43" s="47">
        <f>SUM(Z44:Z46)</f>
        <v>4510.5</v>
      </c>
      <c r="AA43" s="47">
        <f>SUM(AA44:AA47)</f>
        <v>4510.5</v>
      </c>
      <c r="AB43" s="47">
        <v>100</v>
      </c>
      <c r="AC43" s="47">
        <f>SUM(AC44:AC46)</f>
        <v>4146.7000000000007</v>
      </c>
      <c r="AD43" s="47">
        <f>SUM(AD44:AD47)</f>
        <v>4146.7000000000007</v>
      </c>
      <c r="AE43" s="47">
        <v>100</v>
      </c>
      <c r="AF43" s="47">
        <f>SUM(AF44:AF46)</f>
        <v>8274.6</v>
      </c>
      <c r="AG43" s="47">
        <f>SUM(AG44:AG47)</f>
        <v>3896.3999999999996</v>
      </c>
      <c r="AH43" s="47">
        <f>SUM(AH44:AH47)</f>
        <v>47.088681023856132</v>
      </c>
      <c r="AI43" s="47">
        <f>SUM(AI44:AI46)</f>
        <v>3846.6</v>
      </c>
      <c r="AJ43" s="47">
        <f>SUM(AJ44:AJ47)</f>
        <v>3846.6</v>
      </c>
      <c r="AK43" s="47">
        <v>100</v>
      </c>
      <c r="AL43" s="47">
        <f>SUM(AL44:AL46)</f>
        <v>3805</v>
      </c>
      <c r="AM43" s="47">
        <f>SUM(AM44:AM47)</f>
        <v>3805</v>
      </c>
      <c r="AN43" s="47">
        <v>100</v>
      </c>
      <c r="AO43" s="47">
        <f>SUM(AO44:AO46)</f>
        <v>25279.799999999996</v>
      </c>
      <c r="AP43" s="47">
        <f>SUM(AP44:AP47)</f>
        <v>29618.500000000004</v>
      </c>
      <c r="AQ43" s="47">
        <f>AP43/AO43*100</f>
        <v>117.16271489489635</v>
      </c>
      <c r="AR43" s="318"/>
      <c r="AS43" s="319"/>
    </row>
    <row r="44" spans="1:45" ht="22.5">
      <c r="A44" s="323"/>
      <c r="B44" s="324"/>
      <c r="C44" s="325"/>
      <c r="D44" s="120" t="s">
        <v>38</v>
      </c>
      <c r="E44" s="47">
        <f t="shared" si="8"/>
        <v>0</v>
      </c>
      <c r="F44" s="47">
        <f>SUM(F9,F15,F27,F33)</f>
        <v>0</v>
      </c>
      <c r="G44" s="47">
        <v>0</v>
      </c>
      <c r="H44" s="47">
        <f t="shared" ref="H44:I46" si="10">SUM(H50,H56)</f>
        <v>0</v>
      </c>
      <c r="I44" s="47">
        <f t="shared" si="10"/>
        <v>0</v>
      </c>
      <c r="J44" s="47">
        <f>SUM(J9,J15,J27,J33)</f>
        <v>0</v>
      </c>
      <c r="K44" s="47">
        <f t="shared" ref="K44:L45" si="11">SUM(K50,K56)</f>
        <v>0</v>
      </c>
      <c r="L44" s="47">
        <f t="shared" si="11"/>
        <v>0</v>
      </c>
      <c r="M44" s="47">
        <f>SUM(M9,M15,M27,M33)</f>
        <v>0</v>
      </c>
      <c r="N44" s="47">
        <f t="shared" ref="N44:O45" si="12">SUM(N50,N56)</f>
        <v>0</v>
      </c>
      <c r="O44" s="47">
        <f t="shared" si="12"/>
        <v>0</v>
      </c>
      <c r="P44" s="47">
        <f>SUM(P9,P15,P27,P33)</f>
        <v>0</v>
      </c>
      <c r="Q44" s="47">
        <f t="shared" ref="Q44:R45" si="13">SUM(Q50,Q56)</f>
        <v>0</v>
      </c>
      <c r="R44" s="47">
        <f t="shared" si="13"/>
        <v>0</v>
      </c>
      <c r="S44" s="47">
        <f>SUM(S9,S15,S27,S33)</f>
        <v>0</v>
      </c>
      <c r="T44" s="47">
        <f t="shared" ref="T44:U45" si="14">SUM(T50,T56)</f>
        <v>0</v>
      </c>
      <c r="U44" s="47">
        <f t="shared" si="14"/>
        <v>0</v>
      </c>
      <c r="V44" s="47">
        <f>SUM(V9,V15,V27,V33)</f>
        <v>0</v>
      </c>
      <c r="W44" s="47">
        <f>SUM(W50,W56)</f>
        <v>0</v>
      </c>
      <c r="X44" s="47">
        <f>SUM(X50,X56)</f>
        <v>0</v>
      </c>
      <c r="Y44" s="47">
        <f>SUM(Y9,Y15,Y27,Y33)</f>
        <v>0</v>
      </c>
      <c r="Z44" s="47">
        <f t="shared" ref="Z44:AA46" si="15">SUM(Z50,Z56)</f>
        <v>0</v>
      </c>
      <c r="AA44" s="47">
        <f t="shared" si="15"/>
        <v>0</v>
      </c>
      <c r="AB44" s="47">
        <f>SUM(AB9,AB15,AB27,AB33)</f>
        <v>0</v>
      </c>
      <c r="AC44" s="47">
        <f t="shared" ref="AC44:AD46" si="16">SUM(AC50,AC56)</f>
        <v>0</v>
      </c>
      <c r="AD44" s="47">
        <f t="shared" si="16"/>
        <v>0</v>
      </c>
      <c r="AE44" s="47">
        <f>SUM(AE9,AE15,AE27,AE33)</f>
        <v>0</v>
      </c>
      <c r="AF44" s="47">
        <f t="shared" ref="AF44:AG45" si="17">SUM(AF50,AF56)</f>
        <v>0</v>
      </c>
      <c r="AG44" s="47">
        <f t="shared" si="17"/>
        <v>0</v>
      </c>
      <c r="AH44" s="47">
        <f>SUM(AH9,AH15,AH27,AH33)</f>
        <v>0</v>
      </c>
      <c r="AI44" s="47">
        <f t="shared" ref="AI44:AJ44" si="18">SUM(AI50,AI56)</f>
        <v>0</v>
      </c>
      <c r="AJ44" s="47">
        <f t="shared" si="18"/>
        <v>0</v>
      </c>
      <c r="AK44" s="47">
        <f>SUM(AK9,AK15,AK27,AK33)</f>
        <v>0</v>
      </c>
      <c r="AL44" s="47">
        <f t="shared" ref="AL44:AM44" si="19">SUM(AL50,AL56)</f>
        <v>0</v>
      </c>
      <c r="AM44" s="47">
        <f t="shared" si="19"/>
        <v>0</v>
      </c>
      <c r="AN44" s="47">
        <f>SUM(AN9,AN15,AN27,AN33)</f>
        <v>0</v>
      </c>
      <c r="AO44" s="47">
        <f t="shared" ref="AO44:AP44" si="20">SUM(AO50,AO56)</f>
        <v>0</v>
      </c>
      <c r="AP44" s="47">
        <f t="shared" si="20"/>
        <v>0</v>
      </c>
      <c r="AQ44" s="47">
        <f>SUM(AQ9,AQ15,AQ27,AQ33)</f>
        <v>0</v>
      </c>
      <c r="AR44" s="318"/>
      <c r="AS44" s="319"/>
    </row>
    <row r="45" spans="1:45" ht="22.5">
      <c r="A45" s="323"/>
      <c r="B45" s="324"/>
      <c r="C45" s="325"/>
      <c r="D45" s="120" t="s">
        <v>23</v>
      </c>
      <c r="E45" s="47">
        <f t="shared" si="8"/>
        <v>1945.7</v>
      </c>
      <c r="F45" s="47">
        <f>SUM(F10,F16,F22,F28,F34)</f>
        <v>1945.7</v>
      </c>
      <c r="G45" s="47">
        <f>F45/E45*100</f>
        <v>100</v>
      </c>
      <c r="H45" s="47">
        <f t="shared" si="10"/>
        <v>0</v>
      </c>
      <c r="I45" s="47">
        <f t="shared" si="10"/>
        <v>0</v>
      </c>
      <c r="J45" s="47">
        <f>SUM(J10,J16,J22,J28,J34)</f>
        <v>0</v>
      </c>
      <c r="K45" s="47">
        <f t="shared" si="11"/>
        <v>0</v>
      </c>
      <c r="L45" s="47">
        <f t="shared" si="11"/>
        <v>0</v>
      </c>
      <c r="M45" s="47">
        <f>SUM(M10,M16,M22,M28,M34)</f>
        <v>0</v>
      </c>
      <c r="N45" s="47">
        <f t="shared" si="12"/>
        <v>0</v>
      </c>
      <c r="O45" s="47">
        <f t="shared" si="12"/>
        <v>0</v>
      </c>
      <c r="P45" s="47">
        <f>SUM(P10,P16,P22,P28,P34)</f>
        <v>0</v>
      </c>
      <c r="Q45" s="47">
        <f t="shared" si="13"/>
        <v>0</v>
      </c>
      <c r="R45" s="47">
        <f t="shared" si="13"/>
        <v>0</v>
      </c>
      <c r="S45" s="47">
        <f>SUM(S10,S16,S22,S28,S34)</f>
        <v>0</v>
      </c>
      <c r="T45" s="47">
        <f t="shared" si="14"/>
        <v>0</v>
      </c>
      <c r="U45" s="47">
        <f t="shared" si="14"/>
        <v>0</v>
      </c>
      <c r="V45" s="47">
        <f>SUM(V10,V16,V22,V28,V34)</f>
        <v>0</v>
      </c>
      <c r="W45" s="47">
        <f>SUM(W51,W57)</f>
        <v>0</v>
      </c>
      <c r="X45" s="47">
        <f>SUM(X51,X57)</f>
        <v>0</v>
      </c>
      <c r="Y45" s="47">
        <f>SUM(Y10,Y16,Y22,Y28,Y34)</f>
        <v>0</v>
      </c>
      <c r="Z45" s="47">
        <f t="shared" si="15"/>
        <v>0</v>
      </c>
      <c r="AA45" s="47">
        <f t="shared" si="15"/>
        <v>0</v>
      </c>
      <c r="AB45" s="47">
        <f>SUM(AB10,AB16,AB22,AB28,AB34)</f>
        <v>0</v>
      </c>
      <c r="AC45" s="47">
        <f t="shared" si="16"/>
        <v>0</v>
      </c>
      <c r="AD45" s="47">
        <f t="shared" si="16"/>
        <v>0</v>
      </c>
      <c r="AE45" s="47">
        <f>SUM(AE10,AE16,AE22,AE28,AE34)</f>
        <v>0</v>
      </c>
      <c r="AF45" s="47">
        <f t="shared" si="17"/>
        <v>0</v>
      </c>
      <c r="AG45" s="47">
        <f t="shared" si="17"/>
        <v>0</v>
      </c>
      <c r="AH45" s="47">
        <f>SUM(AH10,AH16,AH22,AH28,AH34)</f>
        <v>0</v>
      </c>
      <c r="AI45" s="47">
        <f>AI40+AI28+AI22+AI16+AI10</f>
        <v>449</v>
      </c>
      <c r="AJ45" s="47">
        <f>AJ40+AJ28+AJ22+AJ16+AJ10</f>
        <v>449</v>
      </c>
      <c r="AK45" s="47">
        <f>SUM(AK10,AK16,AK22,AK28,AK34)</f>
        <v>100</v>
      </c>
      <c r="AL45" s="47">
        <f>AL40+AL28+AL22+AL16+AL10</f>
        <v>459.5</v>
      </c>
      <c r="AM45" s="47">
        <f>AM10</f>
        <v>459.5</v>
      </c>
      <c r="AN45" s="47">
        <f>SUM(AN10,AN16,AN22,AN28,AN34)</f>
        <v>100</v>
      </c>
      <c r="AO45" s="47">
        <f>AO10</f>
        <v>1037.2</v>
      </c>
      <c r="AP45" s="47">
        <f>AP10</f>
        <v>1037.2</v>
      </c>
      <c r="AQ45" s="47">
        <f>SUM(AQ10,AQ16,AQ22,AQ28,AQ34)</f>
        <v>100</v>
      </c>
      <c r="AR45" s="318"/>
      <c r="AS45" s="319"/>
    </row>
    <row r="46" spans="1:45">
      <c r="A46" s="323"/>
      <c r="B46" s="324"/>
      <c r="C46" s="325"/>
      <c r="D46" s="120" t="s">
        <v>43</v>
      </c>
      <c r="E46" s="47">
        <f t="shared" si="8"/>
        <v>72366.7</v>
      </c>
      <c r="F46" s="47">
        <f>I46+L46+O46+R46+U46+X46+AA46+AD46+AG46+AJ46+AM46+AP46</f>
        <v>71621.899999999994</v>
      </c>
      <c r="G46" s="47">
        <f>F46/E46*100</f>
        <v>98.970797341871332</v>
      </c>
      <c r="H46" s="47">
        <f>SUM(H52,H58)</f>
        <v>1151.0999999999999</v>
      </c>
      <c r="I46" s="47">
        <f t="shared" si="10"/>
        <v>790.7</v>
      </c>
      <c r="J46" s="47">
        <f>I46/H46*100</f>
        <v>68.690817478933212</v>
      </c>
      <c r="K46" s="47">
        <f>SUM(K52,K58)</f>
        <v>7491</v>
      </c>
      <c r="L46" s="47">
        <f>SUM(L52,L58)</f>
        <v>7070</v>
      </c>
      <c r="M46" s="47">
        <f>L46/K46*100</f>
        <v>94.379922573755167</v>
      </c>
      <c r="N46" s="47">
        <f>SUM(N52,N58)</f>
        <v>3712.7999999999997</v>
      </c>
      <c r="O46" s="47">
        <f>SUM(O52,O58)</f>
        <v>3643.5</v>
      </c>
      <c r="P46" s="47">
        <f>O46/N46*100</f>
        <v>98.13348416289594</v>
      </c>
      <c r="Q46" s="47">
        <f>Q23+Q17+Q29</f>
        <v>3575.7000000000003</v>
      </c>
      <c r="R46" s="47">
        <f>R23+R17+R29</f>
        <v>3575.7000000000003</v>
      </c>
      <c r="S46" s="47">
        <f>R46/Q46*100</f>
        <v>100</v>
      </c>
      <c r="T46" s="47">
        <f>T35+T41+T29+T17+T23</f>
        <v>3761.6</v>
      </c>
      <c r="U46" s="47">
        <f>U23+U17+U29</f>
        <v>3737.9</v>
      </c>
      <c r="V46" s="47">
        <f>U46/T46*100</f>
        <v>99.369948957890259</v>
      </c>
      <c r="W46" s="47">
        <f>W29+W23+W17</f>
        <v>4757</v>
      </c>
      <c r="X46" s="47">
        <f>SUM(X52,X58)</f>
        <v>4926.1000000000004</v>
      </c>
      <c r="Y46" s="47">
        <f>X46/W46*100</f>
        <v>103.55476140424638</v>
      </c>
      <c r="Z46" s="47">
        <f>Z23+Z17</f>
        <v>4510.5</v>
      </c>
      <c r="AA46" s="47">
        <f t="shared" si="15"/>
        <v>4510.5</v>
      </c>
      <c r="AB46" s="47">
        <v>100</v>
      </c>
      <c r="AC46" s="47">
        <f>AC23+AC17+AC29</f>
        <v>4146.7000000000007</v>
      </c>
      <c r="AD46" s="47">
        <f t="shared" si="16"/>
        <v>4146.7000000000007</v>
      </c>
      <c r="AE46" s="47">
        <v>100</v>
      </c>
      <c r="AF46" s="47">
        <f>AF41+AF29+AF23+AF17</f>
        <v>8274.6</v>
      </c>
      <c r="AG46" s="47">
        <f>SUM(AG52,AG58)</f>
        <v>3896.3999999999996</v>
      </c>
      <c r="AH46" s="47">
        <f>AG46/AF46*100</f>
        <v>47.088681023856132</v>
      </c>
      <c r="AI46" s="47">
        <f>AI23+AI17+AI29+AI11</f>
        <v>3397.6</v>
      </c>
      <c r="AJ46" s="47">
        <f>AJ41+AJ29+AJ23+AJ17+AJ11</f>
        <v>3397.6</v>
      </c>
      <c r="AK46" s="47">
        <f>AJ46/AI46*100</f>
        <v>100</v>
      </c>
      <c r="AL46" s="47">
        <f>AL41+AL29+AL23+AL17+AL11</f>
        <v>3345.5</v>
      </c>
      <c r="AM46" s="47">
        <f>AM41+AM29+AM23+AM17+AM11</f>
        <v>3345.5</v>
      </c>
      <c r="AN46" s="47">
        <v>100</v>
      </c>
      <c r="AO46" s="47">
        <f>AO41+AO29+AO23+AO17+AO11</f>
        <v>24242.599999999995</v>
      </c>
      <c r="AP46" s="47">
        <f>AP41+AP29+AP23+AP17+AP11</f>
        <v>28581.300000000003</v>
      </c>
      <c r="AQ46" s="47">
        <f>AP46/AO46*100</f>
        <v>117.89700774669387</v>
      </c>
      <c r="AR46" s="318"/>
      <c r="AS46" s="319"/>
    </row>
    <row r="47" spans="1:45" ht="24">
      <c r="A47" s="323"/>
      <c r="B47" s="324"/>
      <c r="C47" s="325"/>
      <c r="D47" s="41" t="s">
        <v>39</v>
      </c>
      <c r="E47" s="47">
        <f t="shared" si="8"/>
        <v>0</v>
      </c>
      <c r="F47" s="47">
        <f>I47+L47+O47+R47+U47+X47+AA47+AD47+AG47+AJ47+AM47+AP47</f>
        <v>0</v>
      </c>
      <c r="G47" s="47">
        <v>0</v>
      </c>
      <c r="H47" s="93">
        <v>0</v>
      </c>
      <c r="I47" s="93">
        <v>0</v>
      </c>
      <c r="J47" s="93">
        <v>0</v>
      </c>
      <c r="K47" s="93">
        <v>0</v>
      </c>
      <c r="L47" s="93">
        <v>0</v>
      </c>
      <c r="M47" s="93">
        <v>0</v>
      </c>
      <c r="N47" s="93">
        <v>0</v>
      </c>
      <c r="O47" s="93">
        <v>0</v>
      </c>
      <c r="P47" s="93">
        <v>0</v>
      </c>
      <c r="Q47" s="93">
        <v>0</v>
      </c>
      <c r="R47" s="93">
        <v>0</v>
      </c>
      <c r="S47" s="93">
        <v>0</v>
      </c>
      <c r="T47" s="93">
        <v>0</v>
      </c>
      <c r="U47" s="93">
        <v>0</v>
      </c>
      <c r="V47" s="93">
        <v>0</v>
      </c>
      <c r="W47" s="93">
        <v>0</v>
      </c>
      <c r="X47" s="93">
        <v>0</v>
      </c>
      <c r="Y47" s="93">
        <v>0</v>
      </c>
      <c r="Z47" s="93">
        <v>0</v>
      </c>
      <c r="AA47" s="93">
        <v>0</v>
      </c>
      <c r="AB47" s="93">
        <v>0</v>
      </c>
      <c r="AC47" s="93">
        <v>0</v>
      </c>
      <c r="AD47" s="93">
        <v>0</v>
      </c>
      <c r="AE47" s="93">
        <v>0</v>
      </c>
      <c r="AF47" s="93">
        <v>0</v>
      </c>
      <c r="AG47" s="93">
        <v>0</v>
      </c>
      <c r="AH47" s="93">
        <v>0</v>
      </c>
      <c r="AI47" s="93">
        <v>0</v>
      </c>
      <c r="AJ47" s="93">
        <v>0</v>
      </c>
      <c r="AK47" s="93">
        <v>0</v>
      </c>
      <c r="AL47" s="93">
        <v>0</v>
      </c>
      <c r="AM47" s="93">
        <v>0</v>
      </c>
      <c r="AN47" s="93">
        <v>0</v>
      </c>
      <c r="AO47" s="93">
        <v>0</v>
      </c>
      <c r="AP47" s="93">
        <v>0</v>
      </c>
      <c r="AQ47" s="93">
        <v>0</v>
      </c>
      <c r="AR47" s="318"/>
      <c r="AS47" s="319"/>
    </row>
    <row r="48" spans="1:45" ht="96">
      <c r="A48" s="326"/>
      <c r="B48" s="327"/>
      <c r="C48" s="328"/>
      <c r="D48" s="41" t="s">
        <v>27</v>
      </c>
      <c r="E48" s="47">
        <f t="shared" si="8"/>
        <v>1253</v>
      </c>
      <c r="F48" s="47">
        <f>I48+L48+O48+R48+U48+X48+AA48+AD48+AG48+AJ48+AM48+AP48</f>
        <v>1172.5</v>
      </c>
      <c r="G48" s="47">
        <f>F48/E48*100</f>
        <v>93.575418994413411</v>
      </c>
      <c r="H48" s="93">
        <v>0</v>
      </c>
      <c r="I48" s="93">
        <v>0</v>
      </c>
      <c r="J48" s="93">
        <v>0</v>
      </c>
      <c r="K48" s="93">
        <f>80+41</f>
        <v>121</v>
      </c>
      <c r="L48" s="93">
        <f>80+41</f>
        <v>121</v>
      </c>
      <c r="M48" s="93">
        <f>L48/K48*100</f>
        <v>100</v>
      </c>
      <c r="N48" s="93">
        <f>375.5+65</f>
        <v>440.5</v>
      </c>
      <c r="O48" s="93">
        <f>65+88</f>
        <v>153</v>
      </c>
      <c r="P48" s="93">
        <f>O48/N48*100</f>
        <v>34.733257661748013</v>
      </c>
      <c r="Q48" s="93">
        <v>0</v>
      </c>
      <c r="R48" s="93">
        <v>90</v>
      </c>
      <c r="S48" s="93">
        <v>0</v>
      </c>
      <c r="T48" s="93">
        <v>0</v>
      </c>
      <c r="U48" s="93">
        <v>68</v>
      </c>
      <c r="V48" s="93">
        <v>0</v>
      </c>
      <c r="W48" s="93">
        <f>W42+W31</f>
        <v>691.5</v>
      </c>
      <c r="X48" s="93">
        <f>X42+X31</f>
        <v>691.5</v>
      </c>
      <c r="Y48" s="93">
        <f>X48/W48*100</f>
        <v>100</v>
      </c>
      <c r="Z48" s="93">
        <v>0</v>
      </c>
      <c r="AA48" s="93">
        <v>0</v>
      </c>
      <c r="AB48" s="93">
        <v>0</v>
      </c>
      <c r="AC48" s="93">
        <v>0</v>
      </c>
      <c r="AD48" s="93">
        <f>AD42</f>
        <v>49</v>
      </c>
      <c r="AE48" s="93">
        <v>0</v>
      </c>
      <c r="AF48" s="93">
        <v>0</v>
      </c>
      <c r="AG48" s="93">
        <v>0</v>
      </c>
      <c r="AH48" s="93">
        <v>0</v>
      </c>
      <c r="AI48" s="93">
        <v>0</v>
      </c>
      <c r="AJ48" s="93">
        <v>0</v>
      </c>
      <c r="AK48" s="93">
        <v>0</v>
      </c>
      <c r="AL48" s="93">
        <v>0</v>
      </c>
      <c r="AM48" s="93">
        <v>0</v>
      </c>
      <c r="AN48" s="93">
        <v>0</v>
      </c>
      <c r="AO48" s="93">
        <v>0</v>
      </c>
      <c r="AP48" s="93">
        <v>0</v>
      </c>
      <c r="AQ48" s="93">
        <v>0</v>
      </c>
      <c r="AR48" s="127"/>
      <c r="AS48" s="128"/>
    </row>
    <row r="49" spans="1:45" ht="26.25" customHeight="1">
      <c r="A49" s="331" t="s">
        <v>35</v>
      </c>
      <c r="B49" s="332"/>
      <c r="C49" s="302"/>
      <c r="D49" s="120" t="s">
        <v>22</v>
      </c>
      <c r="E49" s="47">
        <f t="shared" si="8"/>
        <v>22972.1</v>
      </c>
      <c r="F49" s="47">
        <f>SUM(F50:F52)</f>
        <v>22434.400000000001</v>
      </c>
      <c r="G49" s="47">
        <f>F49/E49*100</f>
        <v>97.659334584125972</v>
      </c>
      <c r="H49" s="47">
        <f>SUM(H50:H53)</f>
        <v>0</v>
      </c>
      <c r="I49" s="47">
        <f>SUM(I50:I52)</f>
        <v>0</v>
      </c>
      <c r="J49" s="47">
        <f>J51</f>
        <v>0</v>
      </c>
      <c r="K49" s="47">
        <f>SUM(K50:K53)</f>
        <v>0</v>
      </c>
      <c r="L49" s="47">
        <f>SUM(L50:L52)</f>
        <v>0</v>
      </c>
      <c r="M49" s="47">
        <f>M51</f>
        <v>0</v>
      </c>
      <c r="N49" s="47">
        <f>SUM(N50:N53)</f>
        <v>0</v>
      </c>
      <c r="O49" s="47">
        <f>SUM(O50:O52)</f>
        <v>0</v>
      </c>
      <c r="P49" s="47">
        <f>P51</f>
        <v>0</v>
      </c>
      <c r="Q49" s="47">
        <f>SUM(Q50:Q53)</f>
        <v>0</v>
      </c>
      <c r="R49" s="47">
        <f>SUM(R50:R52)</f>
        <v>0</v>
      </c>
      <c r="S49" s="47">
        <f>S51</f>
        <v>0</v>
      </c>
      <c r="T49" s="47">
        <f>SUM(T50:T53)</f>
        <v>0</v>
      </c>
      <c r="U49" s="47">
        <f>SUM(U50:U52)</f>
        <v>0</v>
      </c>
      <c r="V49" s="47">
        <f>V51</f>
        <v>0</v>
      </c>
      <c r="W49" s="47">
        <f>SUM(W50:W53)</f>
        <v>0</v>
      </c>
      <c r="X49" s="47">
        <f>SUM(X50:X52)</f>
        <v>0</v>
      </c>
      <c r="Y49" s="47">
        <f>Y51</f>
        <v>0</v>
      </c>
      <c r="Z49" s="47">
        <f>SUM(Z50:Z53)</f>
        <v>0</v>
      </c>
      <c r="AA49" s="47">
        <f>SUM(AA50:AA52)</f>
        <v>0</v>
      </c>
      <c r="AB49" s="47">
        <f>AB51</f>
        <v>0</v>
      </c>
      <c r="AC49" s="47">
        <f>SUM(AC50:AC53)</f>
        <v>0</v>
      </c>
      <c r="AD49" s="47">
        <f>SUM(AD50:AD52)</f>
        <v>0</v>
      </c>
      <c r="AE49" s="47">
        <v>0</v>
      </c>
      <c r="AF49" s="47">
        <f>SUM(AF50:AF53)</f>
        <v>3778.5</v>
      </c>
      <c r="AG49" s="47">
        <f>SUM(AG50:AG52)</f>
        <v>90</v>
      </c>
      <c r="AH49" s="47">
        <f>AG49/AF49*100</f>
        <v>2.3818975784041285</v>
      </c>
      <c r="AI49" s="47">
        <f>SUM(AI50:AI53)</f>
        <v>0</v>
      </c>
      <c r="AJ49" s="47">
        <f>SUM(AJ50:AJ52)</f>
        <v>0</v>
      </c>
      <c r="AK49" s="47">
        <f>AK51</f>
        <v>0</v>
      </c>
      <c r="AL49" s="47">
        <f>SUM(AL50:AL53)</f>
        <v>0</v>
      </c>
      <c r="AM49" s="47">
        <f>SUM(AM50:AM52)</f>
        <v>0</v>
      </c>
      <c r="AN49" s="47">
        <f>AN51</f>
        <v>0</v>
      </c>
      <c r="AO49" s="47">
        <f>SUM(AO50:AO53)</f>
        <v>19193.599999999999</v>
      </c>
      <c r="AP49" s="47">
        <f>SUM(AP50:AP52)</f>
        <v>22344.400000000001</v>
      </c>
      <c r="AQ49" s="47">
        <f>AP49/AO49*100</f>
        <v>116.41588862954319</v>
      </c>
      <c r="AR49" s="338"/>
      <c r="AS49" s="338"/>
    </row>
    <row r="50" spans="1:45" ht="22.5">
      <c r="A50" s="333"/>
      <c r="B50" s="334"/>
      <c r="C50" s="304"/>
      <c r="D50" s="120" t="s">
        <v>38</v>
      </c>
      <c r="E50" s="47">
        <f t="shared" si="8"/>
        <v>0</v>
      </c>
      <c r="F50" s="47">
        <f>SUM(I50,L50,O50,R50,U50,X50,AA50,AD50,AG50,AJ50,AM50,AP50)</f>
        <v>0</v>
      </c>
      <c r="G50" s="47">
        <v>0</v>
      </c>
      <c r="H50" s="47">
        <f>'ОГД  МКУ УГЗиП'!H45+'ОГД МКУ УКС '!H45</f>
        <v>0</v>
      </c>
      <c r="I50" s="47">
        <f>'ОГД  МКУ УГЗиП'!I45+'ОГД МКУ УКС '!I45</f>
        <v>0</v>
      </c>
      <c r="J50" s="47">
        <v>0</v>
      </c>
      <c r="K50" s="47">
        <f>'ОГД  МКУ УГЗиП'!K45+'ОГД МКУ УКС '!K45</f>
        <v>0</v>
      </c>
      <c r="L50" s="47">
        <f>'ОГД  МКУ УГЗиП'!L45+'ОГД МКУ УКС '!L45</f>
        <v>0</v>
      </c>
      <c r="M50" s="47">
        <v>0</v>
      </c>
      <c r="N50" s="47">
        <f>'ОГД  МКУ УГЗиП'!N45+'ОГД МКУ УКС '!N45</f>
        <v>0</v>
      </c>
      <c r="O50" s="47">
        <f>'ОГД  МКУ УГЗиП'!O45+'ОГД МКУ УКС '!O45</f>
        <v>0</v>
      </c>
      <c r="P50" s="47">
        <v>0</v>
      </c>
      <c r="Q50" s="47">
        <f>'ОГД  МКУ УГЗиП'!Q45+'ОГД МКУ УКС '!Q45</f>
        <v>0</v>
      </c>
      <c r="R50" s="47">
        <f>'ОГД  МКУ УГЗиП'!R45+'ОГД МКУ УКС '!R45</f>
        <v>0</v>
      </c>
      <c r="S50" s="47">
        <v>0</v>
      </c>
      <c r="T50" s="47">
        <f>'ОГД  МКУ УГЗиП'!T45+'ОГД МКУ УКС '!T45</f>
        <v>0</v>
      </c>
      <c r="U50" s="47">
        <f>'ОГД  МКУ УГЗиП'!U45+'ОГД МКУ УКС '!U45</f>
        <v>0</v>
      </c>
      <c r="V50" s="47">
        <v>0</v>
      </c>
      <c r="W50" s="47">
        <f>'ОГД  МКУ УГЗиП'!W45+'ОГД МКУ УКС '!W45</f>
        <v>0</v>
      </c>
      <c r="X50" s="47">
        <f>'ОГД  МКУ УГЗиП'!X45+'ОГД МКУ УКС '!X45</f>
        <v>0</v>
      </c>
      <c r="Y50" s="47">
        <v>0</v>
      </c>
      <c r="Z50" s="47">
        <f>'ОГД  МКУ УГЗиП'!Z45+'ОГД МКУ УКС '!Z45</f>
        <v>0</v>
      </c>
      <c r="AA50" s="47">
        <f>'ОГД  МКУ УГЗиП'!AA45+'ОГД МКУ УКС '!AA45</f>
        <v>0</v>
      </c>
      <c r="AB50" s="47">
        <v>0</v>
      </c>
      <c r="AC50" s="47">
        <f>'ОГД  МКУ УГЗиП'!AC45+'ОГД МКУ УКС '!AC45</f>
        <v>0</v>
      </c>
      <c r="AD50" s="47">
        <f>'ОГД  МКУ УГЗиП'!AD45+'ОГД МКУ УКС '!AD45</f>
        <v>0</v>
      </c>
      <c r="AE50" s="47">
        <v>0</v>
      </c>
      <c r="AF50" s="47">
        <f>'ОГД  МКУ УГЗиП'!AF45+'ОГД МКУ УКС '!AF45</f>
        <v>0</v>
      </c>
      <c r="AG50" s="47">
        <f>'ОГД  МКУ УГЗиП'!AG45+'ОГД МКУ УКС '!AG45</f>
        <v>0</v>
      </c>
      <c r="AH50" s="47">
        <v>0</v>
      </c>
      <c r="AI50" s="47">
        <f>'ОГД  МКУ УГЗиП'!AI45+'ОГД МКУ УКС '!AI45</f>
        <v>0</v>
      </c>
      <c r="AJ50" s="47">
        <f>'ОГД  МКУ УГЗиП'!AJ45+'ОГД МКУ УКС '!AJ45</f>
        <v>0</v>
      </c>
      <c r="AK50" s="47">
        <v>0</v>
      </c>
      <c r="AL50" s="47">
        <f>'ОГД  МКУ УГЗиП'!AL45+'ОГД МКУ УКС '!AL45</f>
        <v>0</v>
      </c>
      <c r="AM50" s="47">
        <f>'ОГД  МКУ УГЗиП'!AM45+'ОГД МКУ УКС '!AM45</f>
        <v>0</v>
      </c>
      <c r="AN50" s="47">
        <v>0</v>
      </c>
      <c r="AO50" s="47">
        <f>'ОГД  МКУ УГЗиП'!AO45+'ОГД МКУ УКС '!AO45</f>
        <v>0</v>
      </c>
      <c r="AP50" s="47">
        <f>'ОГД  МКУ УГЗиП'!AP45+'ОГД МКУ УКС '!AP45</f>
        <v>0</v>
      </c>
      <c r="AQ50" s="47">
        <v>0</v>
      </c>
      <c r="AR50" s="339"/>
      <c r="AS50" s="339"/>
    </row>
    <row r="51" spans="1:45" ht="22.5">
      <c r="A51" s="333"/>
      <c r="B51" s="334"/>
      <c r="C51" s="304"/>
      <c r="D51" s="120" t="s">
        <v>23</v>
      </c>
      <c r="E51" s="47">
        <f t="shared" si="8"/>
        <v>0</v>
      </c>
      <c r="F51" s="47">
        <f>SUM(I51,L51,O51,R51,U51,X51,AA51,AD51,AG51,AJ51,AM51,AP51)</f>
        <v>0</v>
      </c>
      <c r="G51" s="47">
        <v>0</v>
      </c>
      <c r="H51" s="47">
        <f>'ОГД  МКУ УГЗиП'!H46+'ОГД МКУ УКС '!H46</f>
        <v>0</v>
      </c>
      <c r="I51" s="47">
        <f>'ОГД  МКУ УГЗиП'!I46+'ОГД МКУ УКС '!I46</f>
        <v>0</v>
      </c>
      <c r="J51" s="47">
        <f>J34</f>
        <v>0</v>
      </c>
      <c r="K51" s="47">
        <f>'ОГД  МКУ УГЗиП'!K46+'ОГД МКУ УКС '!K46</f>
        <v>0</v>
      </c>
      <c r="L51" s="47">
        <f>'ОГД  МКУ УГЗиП'!L46+'ОГД МКУ УКС '!L46</f>
        <v>0</v>
      </c>
      <c r="M51" s="47">
        <f>M34</f>
        <v>0</v>
      </c>
      <c r="N51" s="47">
        <f>'ОГД  МКУ УГЗиП'!N46+'ОГД МКУ УКС '!N46</f>
        <v>0</v>
      </c>
      <c r="O51" s="47">
        <f>'ОГД  МКУ УГЗиП'!O46+'ОГД МКУ УКС '!O46</f>
        <v>0</v>
      </c>
      <c r="P51" s="47">
        <f>P34</f>
        <v>0</v>
      </c>
      <c r="Q51" s="47">
        <f>'ОГД  МКУ УГЗиП'!Q46+'ОГД МКУ УКС '!Q46</f>
        <v>0</v>
      </c>
      <c r="R51" s="47">
        <f>'ОГД  МКУ УГЗиП'!R46+'ОГД МКУ УКС '!R46</f>
        <v>0</v>
      </c>
      <c r="S51" s="47">
        <f>S34</f>
        <v>0</v>
      </c>
      <c r="T51" s="47">
        <f>'ОГД  МКУ УГЗиП'!T46+'ОГД МКУ УКС '!T46</f>
        <v>0</v>
      </c>
      <c r="U51" s="47">
        <f>'ОГД  МКУ УГЗиП'!U46+'ОГД МКУ УКС '!U46</f>
        <v>0</v>
      </c>
      <c r="V51" s="47">
        <f>V34</f>
        <v>0</v>
      </c>
      <c r="W51" s="47">
        <f>'ОГД  МКУ УГЗиП'!W46+'ОГД МКУ УКС '!W46</f>
        <v>0</v>
      </c>
      <c r="X51" s="47">
        <f>'ОГД  МКУ УГЗиП'!X46+'ОГД МКУ УКС '!X46</f>
        <v>0</v>
      </c>
      <c r="Y51" s="47">
        <f>Y34</f>
        <v>0</v>
      </c>
      <c r="Z51" s="47">
        <f>'ОГД  МКУ УГЗиП'!Z46+'ОГД МКУ УКС '!Z46</f>
        <v>0</v>
      </c>
      <c r="AA51" s="47">
        <f>'ОГД  МКУ УГЗиП'!AA46+'ОГД МКУ УКС '!AA46</f>
        <v>0</v>
      </c>
      <c r="AB51" s="47">
        <f>AB34</f>
        <v>0</v>
      </c>
      <c r="AC51" s="47">
        <f>'ОГД  МКУ УГЗиП'!AC46+'ОГД МКУ УКС '!AC46</f>
        <v>0</v>
      </c>
      <c r="AD51" s="47">
        <f>'ОГД  МКУ УГЗиП'!AD46+'ОГД МКУ УКС '!AD46</f>
        <v>0</v>
      </c>
      <c r="AE51" s="47">
        <f>AE34</f>
        <v>0</v>
      </c>
      <c r="AF51" s="47">
        <f>'ОГД  МКУ УГЗиП'!AF46+'ОГД МКУ УКС '!AF46</f>
        <v>0</v>
      </c>
      <c r="AG51" s="47">
        <f>'ОГД  МКУ УГЗиП'!AG46+'ОГД МКУ УКС '!AG46</f>
        <v>0</v>
      </c>
      <c r="AH51" s="47">
        <f>AH34</f>
        <v>0</v>
      </c>
      <c r="AI51" s="47">
        <f>'ОГД  МКУ УГЗиП'!AI46+'ОГД МКУ УКС '!AI46</f>
        <v>0</v>
      </c>
      <c r="AJ51" s="47">
        <f>'ОГД  МКУ УГЗиП'!AJ46+'ОГД МКУ УКС '!AJ46</f>
        <v>0</v>
      </c>
      <c r="AK51" s="47">
        <f>AK34</f>
        <v>0</v>
      </c>
      <c r="AL51" s="47">
        <f>'ОГД  МКУ УГЗиП'!AL46+'ОГД МКУ УКС '!AL46</f>
        <v>0</v>
      </c>
      <c r="AM51" s="47">
        <f>'ОГД  МКУ УГЗиП'!AM46+'ОГД МКУ УКС '!AM46</f>
        <v>0</v>
      </c>
      <c r="AN51" s="47">
        <f>AN34</f>
        <v>0</v>
      </c>
      <c r="AO51" s="47">
        <f>'ОГД  МКУ УГЗиП'!AO46+'ОГД МКУ УКС '!AO46</f>
        <v>0</v>
      </c>
      <c r="AP51" s="47">
        <f>'ОГД  МКУ УГЗиП'!AP46+'ОГД МКУ УКС '!AP46</f>
        <v>0</v>
      </c>
      <c r="AQ51" s="47">
        <f>AQ34</f>
        <v>0</v>
      </c>
      <c r="AR51" s="339"/>
      <c r="AS51" s="339"/>
    </row>
    <row r="52" spans="1:45" ht="19.5" customHeight="1">
      <c r="A52" s="333"/>
      <c r="B52" s="334"/>
      <c r="C52" s="304"/>
      <c r="D52" s="120" t="s">
        <v>43</v>
      </c>
      <c r="E52" s="47">
        <f t="shared" si="8"/>
        <v>22972.1</v>
      </c>
      <c r="F52" s="47">
        <f>SUM(I52,L52,O52,R52,U52,X52,AA52,AD52,AG52,AJ52,AM52,AP52)</f>
        <v>22434.400000000001</v>
      </c>
      <c r="G52" s="47">
        <f>F52/E52*100</f>
        <v>97.659334584125972</v>
      </c>
      <c r="H52" s="47">
        <f>'ОГД  МКУ УГЗиП'!H47+'ОГД МКУ УКС '!H47</f>
        <v>0</v>
      </c>
      <c r="I52" s="47">
        <f>'ОГД  МКУ УГЗиП'!I47+'ОГД МКУ УКС '!I47</f>
        <v>0</v>
      </c>
      <c r="J52" s="47">
        <f>J53</f>
        <v>0</v>
      </c>
      <c r="K52" s="47">
        <f>'ОГД  МКУ УГЗиП'!K47+'ОГД МКУ УКС '!K47</f>
        <v>0</v>
      </c>
      <c r="L52" s="47">
        <f>'ОГД  МКУ УГЗиП'!L47+'ОГД МКУ УКС '!L47</f>
        <v>0</v>
      </c>
      <c r="M52" s="47">
        <f>M53</f>
        <v>0</v>
      </c>
      <c r="N52" s="47">
        <f>'ОГД  МКУ УГЗиП'!N47+'ОГД МКУ УКС '!N47</f>
        <v>0</v>
      </c>
      <c r="O52" s="47">
        <f>'ОГД  МКУ УГЗиП'!O47+'ОГД МКУ УКС '!O47</f>
        <v>0</v>
      </c>
      <c r="P52" s="47">
        <f>P53</f>
        <v>0</v>
      </c>
      <c r="Q52" s="47">
        <f>'ОГД  МКУ УГЗиП'!Q47+'ОГД МКУ УКС '!Q47</f>
        <v>0</v>
      </c>
      <c r="R52" s="47">
        <f>'ОГД  МКУ УГЗиП'!R47+'ОГД МКУ УКС '!R47</f>
        <v>0</v>
      </c>
      <c r="S52" s="47">
        <f>S53</f>
        <v>0</v>
      </c>
      <c r="T52" s="47">
        <f>'ОГД  МКУ УГЗиП'!T47+'ОГД МКУ УКС '!T47</f>
        <v>0</v>
      </c>
      <c r="U52" s="47">
        <f>'ОГД  МКУ УГЗиП'!U47+'ОГД МКУ УКС '!U47</f>
        <v>0</v>
      </c>
      <c r="V52" s="47">
        <f>V53</f>
        <v>0</v>
      </c>
      <c r="W52" s="47">
        <f>'ОГД  МКУ УГЗиП'!W47+'ОГД МКУ УКС '!W47</f>
        <v>0</v>
      </c>
      <c r="X52" s="47">
        <f>'ОГД  МКУ УГЗиП'!X47+'ОГД МКУ УКС '!X47</f>
        <v>0</v>
      </c>
      <c r="Y52" s="47">
        <f>Y53</f>
        <v>0</v>
      </c>
      <c r="Z52" s="47">
        <f>'ОГД  МКУ УГЗиП'!Z47+'ОГД МКУ УКС '!Z47</f>
        <v>0</v>
      </c>
      <c r="AA52" s="47">
        <f>'ОГД  МКУ УГЗиП'!AA47+'ОГД МКУ УКС '!AA47</f>
        <v>0</v>
      </c>
      <c r="AB52" s="47">
        <f>AB53</f>
        <v>0</v>
      </c>
      <c r="AC52" s="47">
        <f>'ОГД  МКУ УГЗиП'!AC47+'ОГД МКУ УКС '!AC47</f>
        <v>0</v>
      </c>
      <c r="AD52" s="47">
        <f>'ОГД  МКУ УГЗиП'!AD47+'ОГД МКУ УКС '!AD47</f>
        <v>0</v>
      </c>
      <c r="AE52" s="47">
        <v>0</v>
      </c>
      <c r="AF52" s="47">
        <f>AF41</f>
        <v>3778.5</v>
      </c>
      <c r="AG52" s="47">
        <v>90</v>
      </c>
      <c r="AH52" s="47">
        <f>AG52/AF52*100</f>
        <v>2.3818975784041285</v>
      </c>
      <c r="AI52" s="47">
        <f>'ОГД  МКУ УГЗиП'!AI47+'ОГД МКУ УКС '!AI47</f>
        <v>0</v>
      </c>
      <c r="AJ52" s="47">
        <f>'ОГД  МКУ УГЗиП'!AJ47+'ОГД МКУ УКС '!AJ47</f>
        <v>0</v>
      </c>
      <c r="AK52" s="47">
        <f>AK53</f>
        <v>0</v>
      </c>
      <c r="AL52" s="47">
        <f>'ОГД  МКУ УГЗиП'!AL47+'ОГД МКУ УКС '!AL47</f>
        <v>0</v>
      </c>
      <c r="AM52" s="47">
        <f>'ОГД  МКУ УГЗиП'!AM47+'ОГД МКУ УКС '!AM47</f>
        <v>0</v>
      </c>
      <c r="AN52" s="47">
        <f>AN53</f>
        <v>0</v>
      </c>
      <c r="AO52" s="47">
        <f>AO41</f>
        <v>19193.599999999999</v>
      </c>
      <c r="AP52" s="47">
        <v>22344.400000000001</v>
      </c>
      <c r="AQ52" s="47">
        <f>AP52/AO52*100</f>
        <v>116.41588862954319</v>
      </c>
      <c r="AR52" s="339"/>
      <c r="AS52" s="339"/>
    </row>
    <row r="53" spans="1:45" ht="22.5">
      <c r="A53" s="333"/>
      <c r="B53" s="334"/>
      <c r="C53" s="304"/>
      <c r="D53" s="120" t="s">
        <v>39</v>
      </c>
      <c r="E53" s="47">
        <f t="shared" si="8"/>
        <v>0</v>
      </c>
      <c r="F53" s="47">
        <f>SUM(I53,L53,O53,R53,U53,X53,AA53,AD53,AG53,AJ53,AM53,AP53)</f>
        <v>0</v>
      </c>
      <c r="G53" s="47">
        <v>0</v>
      </c>
      <c r="H53" s="47">
        <f>'ОГД  МКУ УГЗиП'!H48+'ОГД МКУ УКС '!H48</f>
        <v>0</v>
      </c>
      <c r="I53" s="47">
        <f>'ОГД  МКУ УГЗиП'!I48+'ОГД МКУ УКС '!I48</f>
        <v>0</v>
      </c>
      <c r="J53" s="47">
        <f>J51</f>
        <v>0</v>
      </c>
      <c r="K53" s="47">
        <f>'ОГД  МКУ УГЗиП'!K48+'ОГД МКУ УКС '!K48</f>
        <v>0</v>
      </c>
      <c r="L53" s="47">
        <f>'ОГД  МКУ УГЗиП'!L48+'ОГД МКУ УКС '!L48</f>
        <v>0</v>
      </c>
      <c r="M53" s="47">
        <f>M51</f>
        <v>0</v>
      </c>
      <c r="N53" s="47">
        <f>'ОГД  МКУ УГЗиП'!N48+'ОГД МКУ УКС '!N48</f>
        <v>0</v>
      </c>
      <c r="O53" s="47">
        <f>'ОГД  МКУ УГЗиП'!O48+'ОГД МКУ УКС '!O48</f>
        <v>0</v>
      </c>
      <c r="P53" s="47">
        <f>P51</f>
        <v>0</v>
      </c>
      <c r="Q53" s="47">
        <f>'ОГД  МКУ УГЗиП'!Q48+'ОГД МКУ УКС '!Q48</f>
        <v>0</v>
      </c>
      <c r="R53" s="47">
        <f>'ОГД  МКУ УГЗиП'!R48+'ОГД МКУ УКС '!R48</f>
        <v>0</v>
      </c>
      <c r="S53" s="47">
        <f>S51</f>
        <v>0</v>
      </c>
      <c r="T53" s="47">
        <f>'ОГД  МКУ УГЗиП'!T48+'ОГД МКУ УКС '!T48</f>
        <v>0</v>
      </c>
      <c r="U53" s="47">
        <f>'ОГД  МКУ УГЗиП'!U48+'ОГД МКУ УКС '!U48</f>
        <v>0</v>
      </c>
      <c r="V53" s="47">
        <f>V51</f>
        <v>0</v>
      </c>
      <c r="W53" s="47">
        <f>'ОГД  МКУ УГЗиП'!W48+'ОГД МКУ УКС '!W48</f>
        <v>0</v>
      </c>
      <c r="X53" s="47">
        <f>'ОГД  МКУ УГЗиП'!X48+'ОГД МКУ УКС '!X48</f>
        <v>0</v>
      </c>
      <c r="Y53" s="47">
        <f>Y51</f>
        <v>0</v>
      </c>
      <c r="Z53" s="47">
        <f>'ОГД  МКУ УГЗиП'!Z48+'ОГД МКУ УКС '!Z48</f>
        <v>0</v>
      </c>
      <c r="AA53" s="47">
        <f>'ОГД  МКУ УГЗиП'!AA48+'ОГД МКУ УКС '!AA48</f>
        <v>0</v>
      </c>
      <c r="AB53" s="47">
        <f>AB51</f>
        <v>0</v>
      </c>
      <c r="AC53" s="47">
        <f>'ОГД  МКУ УГЗиП'!AC48+'ОГД МКУ УКС '!AC48</f>
        <v>0</v>
      </c>
      <c r="AD53" s="47">
        <f>'ОГД  МКУ УГЗиП'!AD48+'ОГД МКУ УКС '!AD48</f>
        <v>0</v>
      </c>
      <c r="AE53" s="47">
        <f>AE51</f>
        <v>0</v>
      </c>
      <c r="AF53" s="47">
        <f>'ОГД  МКУ УГЗиП'!AF48+'ОГД МКУ УКС '!AF48</f>
        <v>0</v>
      </c>
      <c r="AG53" s="47">
        <f>'ОГД  МКУ УГЗиП'!AG48+'ОГД МКУ УКС '!AG48</f>
        <v>0</v>
      </c>
      <c r="AH53" s="47">
        <f>AH51</f>
        <v>0</v>
      </c>
      <c r="AI53" s="47">
        <f>'ОГД  МКУ УГЗиП'!AI48+'ОГД МКУ УКС '!AI48</f>
        <v>0</v>
      </c>
      <c r="AJ53" s="47">
        <f>'ОГД  МКУ УГЗиП'!AJ48+'ОГД МКУ УКС '!AJ48</f>
        <v>0</v>
      </c>
      <c r="AK53" s="47">
        <f>AK51</f>
        <v>0</v>
      </c>
      <c r="AL53" s="47">
        <f>'ОГД  МКУ УГЗиП'!AL48+'ОГД МКУ УКС '!AL48</f>
        <v>0</v>
      </c>
      <c r="AM53" s="47">
        <f>'ОГД  МКУ УГЗиП'!AM48+'ОГД МКУ УКС '!AM48</f>
        <v>0</v>
      </c>
      <c r="AN53" s="47">
        <f>AN51</f>
        <v>0</v>
      </c>
      <c r="AO53" s="47">
        <f>'ОГД  МКУ УГЗиП'!AO48+'ОГД МКУ УКС '!AO48</f>
        <v>0</v>
      </c>
      <c r="AP53" s="47">
        <f>'ОГД  МКУ УГЗиП'!AP48+'ОГД МКУ УКС '!AP48</f>
        <v>0</v>
      </c>
      <c r="AQ53" s="47">
        <f>AQ51</f>
        <v>0</v>
      </c>
      <c r="AR53" s="339"/>
      <c r="AS53" s="339"/>
    </row>
    <row r="54" spans="1:45" ht="90">
      <c r="A54" s="335"/>
      <c r="B54" s="336"/>
      <c r="C54" s="337"/>
      <c r="D54" s="120" t="s">
        <v>27</v>
      </c>
      <c r="E54" s="47">
        <f t="shared" si="8"/>
        <v>1069.8</v>
      </c>
      <c r="F54" s="47">
        <f>SUM(I54,L54,O54,R54,U54,X54,AA54,AD54,AG54,AJ54,AM54,AP54)</f>
        <v>989.3</v>
      </c>
      <c r="G54" s="47">
        <f>F54/E54*100</f>
        <v>92.475229014769113</v>
      </c>
      <c r="H54" s="47">
        <v>0</v>
      </c>
      <c r="I54" s="47">
        <v>0</v>
      </c>
      <c r="J54" s="47">
        <f>J52</f>
        <v>0</v>
      </c>
      <c r="K54" s="47">
        <v>41</v>
      </c>
      <c r="L54" s="47">
        <v>41</v>
      </c>
      <c r="M54" s="47">
        <v>100</v>
      </c>
      <c r="N54" s="47">
        <v>375.5</v>
      </c>
      <c r="O54" s="47">
        <v>88</v>
      </c>
      <c r="P54" s="47">
        <v>23.4</v>
      </c>
      <c r="Q54" s="47">
        <v>0</v>
      </c>
      <c r="R54" s="47">
        <v>90</v>
      </c>
      <c r="S54" s="47">
        <f>S52</f>
        <v>0</v>
      </c>
      <c r="T54" s="47">
        <v>0</v>
      </c>
      <c r="U54" s="47">
        <v>68</v>
      </c>
      <c r="V54" s="47">
        <f>V52</f>
        <v>0</v>
      </c>
      <c r="W54" s="47">
        <v>653.29999999999995</v>
      </c>
      <c r="X54" s="47">
        <f>X42</f>
        <v>653.29999999999995</v>
      </c>
      <c r="Y54" s="47">
        <f>X54/W54*100</f>
        <v>100</v>
      </c>
      <c r="Z54" s="47">
        <v>0</v>
      </c>
      <c r="AA54" s="47">
        <f>'ОГД  МКУ УГЗиП'!AA49+'ОГД МКУ УКС '!AA49</f>
        <v>0</v>
      </c>
      <c r="AB54" s="47">
        <f>AB52</f>
        <v>0</v>
      </c>
      <c r="AC54" s="47">
        <v>0</v>
      </c>
      <c r="AD54" s="47">
        <v>49</v>
      </c>
      <c r="AE54" s="47">
        <f>AE52</f>
        <v>0</v>
      </c>
      <c r="AF54" s="47">
        <v>0</v>
      </c>
      <c r="AG54" s="47">
        <f>'ОГД  МКУ УГЗиП'!AG49+'ОГД МКУ УКС '!AG49</f>
        <v>0</v>
      </c>
      <c r="AH54" s="47">
        <v>0</v>
      </c>
      <c r="AI54" s="47">
        <v>0</v>
      </c>
      <c r="AJ54" s="47">
        <f>'ОГД  МКУ УГЗиП'!AJ49+'ОГД МКУ УКС '!AJ49</f>
        <v>0</v>
      </c>
      <c r="AK54" s="47">
        <f>AK52</f>
        <v>0</v>
      </c>
      <c r="AL54" s="47">
        <v>0</v>
      </c>
      <c r="AM54" s="47">
        <f>'ОГД  МКУ УГЗиП'!AM49+'ОГД МКУ УКС '!AM49</f>
        <v>0</v>
      </c>
      <c r="AN54" s="47">
        <f>AN52</f>
        <v>0</v>
      </c>
      <c r="AO54" s="47">
        <v>0</v>
      </c>
      <c r="AP54" s="47">
        <f>'ОГД  МКУ УГЗиП'!AP49+'ОГД МКУ УКС '!AP49</f>
        <v>0</v>
      </c>
      <c r="AQ54" s="47">
        <v>0</v>
      </c>
      <c r="AR54" s="315"/>
      <c r="AS54" s="315"/>
    </row>
    <row r="55" spans="1:45" s="117" customFormat="1" ht="18" customHeight="1">
      <c r="A55" s="331" t="s">
        <v>36</v>
      </c>
      <c r="B55" s="332"/>
      <c r="C55" s="302"/>
      <c r="D55" s="120" t="s">
        <v>22</v>
      </c>
      <c r="E55" s="47">
        <f>SUM(E56:E59)</f>
        <v>51340.299999999996</v>
      </c>
      <c r="F55" s="47">
        <f>SUM(F56:F59)</f>
        <v>51133.2</v>
      </c>
      <c r="G55" s="47">
        <f>F55/E55*100</f>
        <v>99.596613186911654</v>
      </c>
      <c r="H55" s="47">
        <f>SUM(H56:H59)</f>
        <v>1151.0999999999999</v>
      </c>
      <c r="I55" s="47">
        <f>I43</f>
        <v>790.7</v>
      </c>
      <c r="J55" s="47">
        <f>I55/H55*100</f>
        <v>68.690817478933212</v>
      </c>
      <c r="K55" s="47">
        <f>SUM(K56:K59)</f>
        <v>7491</v>
      </c>
      <c r="L55" s="47">
        <f>L43</f>
        <v>7070</v>
      </c>
      <c r="M55" s="47">
        <v>94.4</v>
      </c>
      <c r="N55" s="47">
        <f>SUM(N56:N59)</f>
        <v>3712.7999999999997</v>
      </c>
      <c r="O55" s="47">
        <f>O43</f>
        <v>3643.5</v>
      </c>
      <c r="P55" s="47">
        <f>O55/N55*100</f>
        <v>98.13348416289594</v>
      </c>
      <c r="Q55" s="47">
        <f>SUM(Q56:Q59)</f>
        <v>3575.7000000000003</v>
      </c>
      <c r="R55" s="47">
        <f>R43</f>
        <v>3575.7000000000003</v>
      </c>
      <c r="S55" s="47">
        <f>R55/Q55*100</f>
        <v>100</v>
      </c>
      <c r="T55" s="47">
        <f>SUM(T56:T59)</f>
        <v>3761.6</v>
      </c>
      <c r="U55" s="47">
        <f>U43</f>
        <v>3737.9</v>
      </c>
      <c r="V55" s="47">
        <f>U55/T55*100</f>
        <v>99.369948957890259</v>
      </c>
      <c r="W55" s="47">
        <f>SUM(W56:W59)</f>
        <v>4757</v>
      </c>
      <c r="X55" s="47">
        <f>X43</f>
        <v>4926.1000000000004</v>
      </c>
      <c r="Y55" s="47">
        <f>Y58</f>
        <v>103.55476140424638</v>
      </c>
      <c r="Z55" s="47">
        <f>SUM(Z56:Z59)</f>
        <v>4510.5</v>
      </c>
      <c r="AA55" s="47">
        <f>AA43</f>
        <v>4510.5</v>
      </c>
      <c r="AB55" s="47">
        <f>AA55/Z55*100</f>
        <v>100</v>
      </c>
      <c r="AC55" s="47">
        <f>SUM(AC56:AC59)</f>
        <v>4146.7000000000007</v>
      </c>
      <c r="AD55" s="47">
        <f>AD43</f>
        <v>4146.7000000000007</v>
      </c>
      <c r="AE55" s="47">
        <f>AD55/AC55*100</f>
        <v>100</v>
      </c>
      <c r="AF55" s="47">
        <f>SUM(AF56:AF59)</f>
        <v>4496.0999999999995</v>
      </c>
      <c r="AG55" s="47">
        <f>AG43</f>
        <v>3896.3999999999996</v>
      </c>
      <c r="AH55" s="47">
        <f>AG55/AF55*100</f>
        <v>86.661773537065457</v>
      </c>
      <c r="AI55" s="47">
        <f>AI57+AI58</f>
        <v>3846.6</v>
      </c>
      <c r="AJ55" s="47">
        <f>AJ57+AJ58</f>
        <v>3846.6</v>
      </c>
      <c r="AK55" s="47">
        <f>AJ55/AI55*100</f>
        <v>100</v>
      </c>
      <c r="AL55" s="47">
        <f>SUM(AL56:AL59)</f>
        <v>3805</v>
      </c>
      <c r="AM55" s="47">
        <f>AM43</f>
        <v>3805</v>
      </c>
      <c r="AN55" s="47">
        <f>AM55/AL55*100</f>
        <v>100</v>
      </c>
      <c r="AO55" s="47">
        <f>SUM(AO56:AO59)</f>
        <v>6086.2</v>
      </c>
      <c r="AP55" s="47">
        <f>AP57+AP58</f>
        <v>7274.1000000000031</v>
      </c>
      <c r="AQ55" s="47">
        <f>AP55/AO55*100</f>
        <v>119.51792579934941</v>
      </c>
      <c r="AR55" s="309"/>
      <c r="AS55" s="309"/>
    </row>
    <row r="56" spans="1:45" s="117" customFormat="1" ht="22.5">
      <c r="A56" s="333"/>
      <c r="B56" s="334"/>
      <c r="C56" s="304"/>
      <c r="D56" s="120" t="s">
        <v>38</v>
      </c>
      <c r="E56" s="47">
        <f t="shared" ref="E56:F60" si="21">H56+K56+N56+Q56+T56+W56+Z56+AC56+AF56+AI56+AL56+AO56</f>
        <v>0</v>
      </c>
      <c r="F56" s="47">
        <f t="shared" si="21"/>
        <v>0</v>
      </c>
      <c r="G56" s="47">
        <v>0</v>
      </c>
      <c r="H56" s="47">
        <f>'ОГД  МКУ УГЗиП'!H50+'ОГД МКУ УКС '!H50</f>
        <v>0</v>
      </c>
      <c r="I56" s="47">
        <f>'ОГД  МКУ УГЗиП'!I50+'ОГД МКУ УКС '!I50</f>
        <v>0</v>
      </c>
      <c r="J56" s="47">
        <v>0</v>
      </c>
      <c r="K56" s="47">
        <f>'ОГД  МКУ УГЗиП'!K50+'ОГД МКУ УКС '!K50</f>
        <v>0</v>
      </c>
      <c r="L56" s="47">
        <f>'ОГД  МКУ УГЗиП'!L50+'ОГД МКУ УКС '!L50</f>
        <v>0</v>
      </c>
      <c r="M56" s="47">
        <v>0</v>
      </c>
      <c r="N56" s="47">
        <f>'ОГД  МКУ УГЗиП'!N50+'ОГД МКУ УКС '!N50</f>
        <v>0</v>
      </c>
      <c r="O56" s="47">
        <f>'ОГД  МКУ УГЗиП'!O50+'ОГД МКУ УКС '!O50</f>
        <v>0</v>
      </c>
      <c r="P56" s="47">
        <v>0</v>
      </c>
      <c r="Q56" s="47">
        <f>'ОГД  МКУ УГЗиП'!Q50+'ОГД МКУ УКС '!Q50</f>
        <v>0</v>
      </c>
      <c r="R56" s="47">
        <f>'ОГД  МКУ УГЗиП'!R50+'ОГД МКУ УКС '!R50</f>
        <v>0</v>
      </c>
      <c r="S56" s="47">
        <v>0</v>
      </c>
      <c r="T56" s="47">
        <f>'ОГД  МКУ УГЗиП'!T50+'ОГД МКУ УКС '!T50</f>
        <v>0</v>
      </c>
      <c r="U56" s="47">
        <f>'ОГД  МКУ УГЗиП'!U50+'ОГД МКУ УКС '!U50</f>
        <v>0</v>
      </c>
      <c r="V56" s="47">
        <v>0</v>
      </c>
      <c r="W56" s="47">
        <f>'ОГД  МКУ УГЗиП'!W50+'ОГД МКУ УКС '!W50</f>
        <v>0</v>
      </c>
      <c r="X56" s="47">
        <f>'ОГД  МКУ УГЗиП'!X50+'ОГД МКУ УКС '!X50</f>
        <v>0</v>
      </c>
      <c r="Y56" s="47">
        <v>0</v>
      </c>
      <c r="Z56" s="47">
        <f>'ОГД  МКУ УГЗиП'!Z50+'ОГД МКУ УКС '!Z50</f>
        <v>0</v>
      </c>
      <c r="AA56" s="47">
        <f>'ОГД  МКУ УГЗиП'!AA50+'ОГД МКУ УКС '!AA50</f>
        <v>0</v>
      </c>
      <c r="AB56" s="47">
        <v>0</v>
      </c>
      <c r="AC56" s="47">
        <f>'ОГД  МКУ УГЗиП'!AC50+'ОГД МКУ УКС '!AC50</f>
        <v>0</v>
      </c>
      <c r="AD56" s="47">
        <f>'ОГД  МКУ УГЗиП'!AD50+'ОГД МКУ УКС '!AD50</f>
        <v>0</v>
      </c>
      <c r="AE56" s="47">
        <v>0</v>
      </c>
      <c r="AF56" s="47">
        <f>'ОГД  МКУ УГЗиП'!AF50+'ОГД МКУ УКС '!AF50</f>
        <v>0</v>
      </c>
      <c r="AG56" s="47">
        <f>'ОГД  МКУ УГЗиП'!AG50+'ОГД МКУ УКС '!AG50</f>
        <v>0</v>
      </c>
      <c r="AH56" s="47">
        <v>0</v>
      </c>
      <c r="AI56" s="47">
        <f>'ОГД  МКУ УГЗиП'!AI50+'ОГД МКУ УКС '!AI50</f>
        <v>0</v>
      </c>
      <c r="AJ56" s="47">
        <f>'ОГД  МКУ УГЗиП'!AJ50+'ОГД МКУ УКС '!AJ50</f>
        <v>0</v>
      </c>
      <c r="AK56" s="47">
        <v>0</v>
      </c>
      <c r="AL56" s="47">
        <f>'ОГД  МКУ УГЗиП'!AL50+'ОГД МКУ УКС '!AL50</f>
        <v>0</v>
      </c>
      <c r="AM56" s="47">
        <f>'ОГД  МКУ УГЗиП'!AM50+'ОГД МКУ УКС '!AM50</f>
        <v>0</v>
      </c>
      <c r="AN56" s="47">
        <v>0</v>
      </c>
      <c r="AO56" s="47">
        <f>'ОГД  МКУ УГЗиП'!AO50+'ОГД МКУ УКС '!AO50</f>
        <v>0</v>
      </c>
      <c r="AP56" s="47">
        <f>'ОГД  МКУ УГЗиП'!AP50+'ОГД МКУ УКС '!AP50</f>
        <v>0</v>
      </c>
      <c r="AQ56" s="47">
        <v>0</v>
      </c>
      <c r="AR56" s="309"/>
      <c r="AS56" s="309"/>
    </row>
    <row r="57" spans="1:45" s="117" customFormat="1" ht="22.5">
      <c r="A57" s="333"/>
      <c r="B57" s="334"/>
      <c r="C57" s="304"/>
      <c r="D57" s="120" t="s">
        <v>23</v>
      </c>
      <c r="E57" s="47">
        <f t="shared" si="21"/>
        <v>1945.7</v>
      </c>
      <c r="F57" s="47">
        <f t="shared" si="21"/>
        <v>1945.7</v>
      </c>
      <c r="G57" s="47">
        <f>F57/E57*100</f>
        <v>100</v>
      </c>
      <c r="H57" s="47">
        <f>'ОГД  МКУ УГЗиП'!H51+'ОГД МКУ УКС '!H51</f>
        <v>0</v>
      </c>
      <c r="I57" s="47">
        <f>'ОГД  МКУ УГЗиП'!I51+'ОГД МКУ УКС '!I51</f>
        <v>0</v>
      </c>
      <c r="J57" s="47">
        <f>J45</f>
        <v>0</v>
      </c>
      <c r="K57" s="47">
        <f>'ОГД  МКУ УГЗиП'!K51+'ОГД МКУ УКС '!K51</f>
        <v>0</v>
      </c>
      <c r="L57" s="47">
        <f>'ОГД  МКУ УГЗиП'!L51+'ОГД МКУ УКС '!L51</f>
        <v>0</v>
      </c>
      <c r="M57" s="47">
        <f>M45</f>
        <v>0</v>
      </c>
      <c r="N57" s="47">
        <f>'ОГД  МКУ УГЗиП'!N51+'ОГД МКУ УКС '!N51</f>
        <v>0</v>
      </c>
      <c r="O57" s="47">
        <f>'ОГД  МКУ УГЗиП'!O51+'ОГД МКУ УКС '!O51</f>
        <v>0</v>
      </c>
      <c r="P57" s="47">
        <f>P45</f>
        <v>0</v>
      </c>
      <c r="Q57" s="47">
        <f>'ОГД  МКУ УГЗиП'!Q51+'ОГД МКУ УКС '!Q51</f>
        <v>0</v>
      </c>
      <c r="R57" s="47">
        <f>'ОГД  МКУ УГЗиП'!R51+'ОГД МКУ УКС '!R51</f>
        <v>0</v>
      </c>
      <c r="S57" s="47">
        <f>S45</f>
        <v>0</v>
      </c>
      <c r="T57" s="47">
        <f>'ОГД  МКУ УГЗиП'!T51+'ОГД МКУ УКС '!T51</f>
        <v>0</v>
      </c>
      <c r="U57" s="47">
        <f>'ОГД  МКУ УГЗиП'!U51+'ОГД МКУ УКС '!U51</f>
        <v>0</v>
      </c>
      <c r="V57" s="47">
        <f>V45</f>
        <v>0</v>
      </c>
      <c r="W57" s="47">
        <f>'ОГД  МКУ УГЗиП'!W51+'ОГД МКУ УКС '!W51</f>
        <v>0</v>
      </c>
      <c r="X57" s="47">
        <f>'ОГД  МКУ УГЗиП'!X51+'ОГД МКУ УКС '!X51</f>
        <v>0</v>
      </c>
      <c r="Y57" s="47">
        <v>0</v>
      </c>
      <c r="Z57" s="47">
        <f>'ОГД  МКУ УГЗиП'!Z51+'ОГД МКУ УКС '!Z51</f>
        <v>0</v>
      </c>
      <c r="AA57" s="47">
        <f>'ОГД  МКУ УГЗиП'!AA51+'ОГД МКУ УКС '!AA51</f>
        <v>0</v>
      </c>
      <c r="AB57" s="47">
        <f>AB45</f>
        <v>0</v>
      </c>
      <c r="AC57" s="47">
        <f>'ОГД  МКУ УГЗиП'!AC51+'ОГД МКУ УКС '!AC51</f>
        <v>0</v>
      </c>
      <c r="AD57" s="47">
        <f>'ОГД  МКУ УГЗиП'!AD51+'ОГД МКУ УКС '!AD51</f>
        <v>0</v>
      </c>
      <c r="AE57" s="47">
        <f>AE45</f>
        <v>0</v>
      </c>
      <c r="AF57" s="47">
        <f>'ОГД  МКУ УГЗиП'!AF51+'ОГД МКУ УКС '!AF51</f>
        <v>0</v>
      </c>
      <c r="AG57" s="47">
        <f>'ОГД  МКУ УГЗиП'!AG51+'ОГД МКУ УКС '!AG51</f>
        <v>0</v>
      </c>
      <c r="AH57" s="47">
        <v>0</v>
      </c>
      <c r="AI57" s="47">
        <f>AI28+AI22+AI16+AI10</f>
        <v>449</v>
      </c>
      <c r="AJ57" s="47">
        <f>AJ28+AJ22+AJ16+AJ10</f>
        <v>449</v>
      </c>
      <c r="AK57" s="47">
        <f>AJ57/AI57*100</f>
        <v>100</v>
      </c>
      <c r="AL57" s="47">
        <f>AL28+AL22+AL16+AL10</f>
        <v>459.5</v>
      </c>
      <c r="AM57" s="47">
        <f>AM10</f>
        <v>459.5</v>
      </c>
      <c r="AN57" s="47">
        <f>AM57/AL57*100</f>
        <v>100</v>
      </c>
      <c r="AO57" s="47">
        <f>AO10</f>
        <v>1037.2</v>
      </c>
      <c r="AP57" s="47">
        <f>AP10</f>
        <v>1037.2</v>
      </c>
      <c r="AQ57" s="47">
        <f>AP57/AO57*100</f>
        <v>100</v>
      </c>
      <c r="AR57" s="309"/>
      <c r="AS57" s="309"/>
    </row>
    <row r="58" spans="1:45" s="117" customFormat="1" ht="23.25" customHeight="1">
      <c r="A58" s="333"/>
      <c r="B58" s="334"/>
      <c r="C58" s="304"/>
      <c r="D58" s="120" t="s">
        <v>43</v>
      </c>
      <c r="E58" s="47">
        <f t="shared" si="21"/>
        <v>49394.6</v>
      </c>
      <c r="F58" s="47">
        <f t="shared" si="21"/>
        <v>49187.5</v>
      </c>
      <c r="G58" s="47">
        <f>F58/E58*100</f>
        <v>99.580723398914046</v>
      </c>
      <c r="H58" s="47">
        <f>H17+H23</f>
        <v>1151.0999999999999</v>
      </c>
      <c r="I58" s="47">
        <f>I17+I23</f>
        <v>790.7</v>
      </c>
      <c r="J58" s="47">
        <f>I58/H58*100</f>
        <v>68.690817478933212</v>
      </c>
      <c r="K58" s="47">
        <f>K17+K23</f>
        <v>7491</v>
      </c>
      <c r="L58" s="47">
        <f>L17+L23</f>
        <v>7070</v>
      </c>
      <c r="M58" s="47">
        <f>L58/K58*100</f>
        <v>94.379922573755167</v>
      </c>
      <c r="N58" s="47">
        <f>N17+N23</f>
        <v>3712.7999999999997</v>
      </c>
      <c r="O58" s="47">
        <f>O17+O23</f>
        <v>3643.5</v>
      </c>
      <c r="P58" s="47">
        <f>O58/N58*100</f>
        <v>98.13348416289594</v>
      </c>
      <c r="Q58" s="47">
        <f>Q17+Q23+Q29</f>
        <v>3575.7000000000003</v>
      </c>
      <c r="R58" s="47">
        <f>R17+R23+R29</f>
        <v>3575.7000000000003</v>
      </c>
      <c r="S58" s="47">
        <f>R58/Q58*100</f>
        <v>100</v>
      </c>
      <c r="T58" s="47">
        <f>T17+T23+T29</f>
        <v>3761.6</v>
      </c>
      <c r="U58" s="47">
        <f>U17+U23+U29</f>
        <v>3737.9</v>
      </c>
      <c r="V58" s="47">
        <f>U58/T58*100</f>
        <v>99.369948957890259</v>
      </c>
      <c r="W58" s="47">
        <f>W17+W23</f>
        <v>4757</v>
      </c>
      <c r="X58" s="47">
        <f>X17+X23</f>
        <v>4926.1000000000004</v>
      </c>
      <c r="Y58" s="47">
        <f>X58/W58*100</f>
        <v>103.55476140424638</v>
      </c>
      <c r="Z58" s="47">
        <f>Z17+Z23</f>
        <v>4510.5</v>
      </c>
      <c r="AA58" s="47">
        <f>AA17+AA23</f>
        <v>4510.5</v>
      </c>
      <c r="AB58" s="47">
        <f>AA58/Z58*100</f>
        <v>100</v>
      </c>
      <c r="AC58" s="47">
        <f>AC17+AC23</f>
        <v>4146.7000000000007</v>
      </c>
      <c r="AD58" s="47">
        <f>AD17+AD23</f>
        <v>4146.7000000000007</v>
      </c>
      <c r="AE58" s="47">
        <f>AD58/AC58*100</f>
        <v>100</v>
      </c>
      <c r="AF58" s="47">
        <f>AF17+AF23+AF29</f>
        <v>4496.0999999999995</v>
      </c>
      <c r="AG58" s="47">
        <f>AG17+AG23+AG29</f>
        <v>3806.3999999999996</v>
      </c>
      <c r="AH58" s="47">
        <f>AG58/AF58*100</f>
        <v>84.660038700206854</v>
      </c>
      <c r="AI58" s="47">
        <f>AI29+AI23+AI17+AI11</f>
        <v>3397.6</v>
      </c>
      <c r="AJ58" s="47">
        <f>AJ29+AJ23+AJ17+AJ11</f>
        <v>3397.6</v>
      </c>
      <c r="AK58" s="47">
        <f>AJ58/AI58*100</f>
        <v>100</v>
      </c>
      <c r="AL58" s="47">
        <f>AL29+AL23+AL17+AL11</f>
        <v>3345.5</v>
      </c>
      <c r="AM58" s="47">
        <f>AM29+AM23+AM17+AM11</f>
        <v>3345.5</v>
      </c>
      <c r="AN58" s="47">
        <f>AM58/AL58*100</f>
        <v>100</v>
      </c>
      <c r="AO58" s="47">
        <f>AO29+AO23+AO17+AO11</f>
        <v>5049</v>
      </c>
      <c r="AP58" s="47">
        <f>AP29+AP23+AP17+AP11</f>
        <v>6236.9000000000033</v>
      </c>
      <c r="AQ58" s="47">
        <f>AP58/AO58*100</f>
        <v>123.52743117449006</v>
      </c>
      <c r="AR58" s="309"/>
      <c r="AS58" s="309"/>
    </row>
    <row r="59" spans="1:45" s="117" customFormat="1" ht="22.5">
      <c r="A59" s="333"/>
      <c r="B59" s="334"/>
      <c r="C59" s="304"/>
      <c r="D59" s="120" t="s">
        <v>39</v>
      </c>
      <c r="E59" s="47">
        <f t="shared" si="21"/>
        <v>0</v>
      </c>
      <c r="F59" s="47">
        <f t="shared" si="21"/>
        <v>0</v>
      </c>
      <c r="G59" s="47">
        <v>0</v>
      </c>
      <c r="H59" s="47">
        <f>'ОГД  МКУ УГЗиП'!H53+'ОГД МКУ УКС '!H53</f>
        <v>0</v>
      </c>
      <c r="I59" s="47">
        <f>'ОГД  МКУ УГЗиП'!I53+'ОГД МКУ УКС '!I53</f>
        <v>0</v>
      </c>
      <c r="J59" s="47">
        <v>0</v>
      </c>
      <c r="K59" s="47">
        <f>'ОГД  МКУ УГЗиП'!K53+'ОГД МКУ УКС '!K53</f>
        <v>0</v>
      </c>
      <c r="L59" s="47">
        <f>'ОГД  МКУ УГЗиП'!L53+'ОГД МКУ УКС '!L53</f>
        <v>0</v>
      </c>
      <c r="M59" s="47">
        <v>0</v>
      </c>
      <c r="N59" s="47">
        <f>'ОГД  МКУ УГЗиП'!N53+'ОГД МКУ УКС '!N53</f>
        <v>0</v>
      </c>
      <c r="O59" s="47">
        <f>'ОГД  МКУ УГЗиП'!O53+'ОГД МКУ УКС '!O53</f>
        <v>0</v>
      </c>
      <c r="P59" s="47">
        <v>0</v>
      </c>
      <c r="Q59" s="47">
        <f>'ОГД  МКУ УГЗиП'!Q53+'ОГД МКУ УКС '!Q53</f>
        <v>0</v>
      </c>
      <c r="R59" s="47">
        <f>'ОГД  МКУ УГЗиП'!R53+'ОГД МКУ УКС '!R53</f>
        <v>0</v>
      </c>
      <c r="S59" s="47">
        <v>0</v>
      </c>
      <c r="T59" s="47">
        <f>'ОГД  МКУ УГЗиП'!T53+'ОГД МКУ УКС '!T53</f>
        <v>0</v>
      </c>
      <c r="U59" s="47">
        <f>'ОГД  МКУ УГЗиП'!U53+'ОГД МКУ УКС '!U53</f>
        <v>0</v>
      </c>
      <c r="V59" s="47">
        <v>0</v>
      </c>
      <c r="W59" s="47">
        <f>'ОГД  МКУ УГЗиП'!W53+'ОГД МКУ УКС '!W53</f>
        <v>0</v>
      </c>
      <c r="X59" s="47">
        <f>'ОГД  МКУ УГЗиП'!X53+'ОГД МКУ УКС '!X53</f>
        <v>0</v>
      </c>
      <c r="Y59" s="47">
        <v>0</v>
      </c>
      <c r="Z59" s="47">
        <f>'ОГД  МКУ УГЗиП'!Z53+'ОГД МКУ УКС '!Z53</f>
        <v>0</v>
      </c>
      <c r="AA59" s="47">
        <f>'ОГД  МКУ УГЗиП'!AA53+'ОГД МКУ УКС '!AA53</f>
        <v>0</v>
      </c>
      <c r="AB59" s="47">
        <v>0</v>
      </c>
      <c r="AC59" s="47">
        <f>'ОГД  МКУ УГЗиП'!AC53+'ОГД МКУ УКС '!AC53</f>
        <v>0</v>
      </c>
      <c r="AD59" s="47">
        <f>'ОГД  МКУ УГЗиП'!AD53+'ОГД МКУ УКС '!AD53</f>
        <v>0</v>
      </c>
      <c r="AE59" s="47">
        <v>0</v>
      </c>
      <c r="AF59" s="47">
        <f>'ОГД  МКУ УГЗиП'!AF53+'ОГД МКУ УКС '!AF53</f>
        <v>0</v>
      </c>
      <c r="AG59" s="47">
        <f>'ОГД  МКУ УГЗиП'!AG53+'ОГД МКУ УКС '!AG53</f>
        <v>0</v>
      </c>
      <c r="AH59" s="47">
        <v>0</v>
      </c>
      <c r="AI59" s="47">
        <f>'ОГД  МКУ УГЗиП'!AI53+'ОГД МКУ УКС '!AI53</f>
        <v>0</v>
      </c>
      <c r="AJ59" s="47">
        <f>'ОГД  МКУ УГЗиП'!AJ53+'ОГД МКУ УКС '!AJ53</f>
        <v>0</v>
      </c>
      <c r="AK59" s="47">
        <v>0</v>
      </c>
      <c r="AL59" s="47">
        <f>'ОГД  МКУ УГЗиП'!AL53+'ОГД МКУ УКС '!AL53</f>
        <v>0</v>
      </c>
      <c r="AM59" s="47">
        <f>'ОГД  МКУ УГЗиП'!AM53+'ОГД МКУ УКС '!AM53</f>
        <v>0</v>
      </c>
      <c r="AN59" s="47">
        <v>0</v>
      </c>
      <c r="AO59" s="47">
        <f>'ОГД  МКУ УГЗиП'!AO53+'ОГД МКУ УКС '!AO53</f>
        <v>0</v>
      </c>
      <c r="AP59" s="47">
        <f>'ОГД  МКУ УГЗиП'!AP53+'ОГД МКУ УКС '!AP53</f>
        <v>0</v>
      </c>
      <c r="AQ59" s="47">
        <v>0</v>
      </c>
      <c r="AR59" s="309"/>
      <c r="AS59" s="309"/>
    </row>
    <row r="60" spans="1:45" s="117" customFormat="1" ht="95.25" customHeight="1">
      <c r="A60" s="335"/>
      <c r="B60" s="336"/>
      <c r="C60" s="337"/>
      <c r="D60" s="120" t="s">
        <v>27</v>
      </c>
      <c r="E60" s="47">
        <f t="shared" si="21"/>
        <v>183.2</v>
      </c>
      <c r="F60" s="47">
        <f t="shared" si="21"/>
        <v>183.2</v>
      </c>
      <c r="G60" s="47">
        <f>F60/E60*100</f>
        <v>100</v>
      </c>
      <c r="H60" s="47">
        <f>'ОГД  МКУ УГЗиП'!H54+'ОГД МКУ УКС '!H54</f>
        <v>0</v>
      </c>
      <c r="I60" s="47">
        <f>'ОГД  МКУ УГЗиП'!I54+'ОГД МКУ УКС '!I54</f>
        <v>0</v>
      </c>
      <c r="J60" s="47">
        <v>0</v>
      </c>
      <c r="K60" s="47">
        <v>80</v>
      </c>
      <c r="L60" s="47">
        <v>80</v>
      </c>
      <c r="M60" s="47">
        <v>100</v>
      </c>
      <c r="N60" s="47">
        <v>65</v>
      </c>
      <c r="O60" s="47">
        <f>145-80</f>
        <v>65</v>
      </c>
      <c r="P60" s="47">
        <v>100</v>
      </c>
      <c r="Q60" s="47">
        <f>'ОГД  МКУ УГЗиП'!Q54+'ОГД МКУ УКС '!Q54</f>
        <v>0</v>
      </c>
      <c r="R60" s="47">
        <f>'ОГД  МКУ УГЗиП'!R54+'ОГД МКУ УКС '!R54</f>
        <v>0</v>
      </c>
      <c r="S60" s="47">
        <v>0</v>
      </c>
      <c r="T60" s="47">
        <f>'ОГД  МКУ УГЗиП'!T54+'ОГД МКУ УКС '!T54</f>
        <v>0</v>
      </c>
      <c r="U60" s="47">
        <f>'ОГД  МКУ УГЗиП'!U54+'ОГД МКУ УКС '!U54</f>
        <v>0</v>
      </c>
      <c r="V60" s="47">
        <v>0</v>
      </c>
      <c r="W60" s="47">
        <v>38.200000000000003</v>
      </c>
      <c r="X60" s="47">
        <v>38.200000000000003</v>
      </c>
      <c r="Y60" s="47">
        <f>X60/W60*100</f>
        <v>100</v>
      </c>
      <c r="Z60" s="47">
        <v>0</v>
      </c>
      <c r="AA60" s="47">
        <f>'ОГД  МКУ УГЗиП'!AA54+'ОГД МКУ УКС '!AA54</f>
        <v>0</v>
      </c>
      <c r="AB60" s="47">
        <v>0</v>
      </c>
      <c r="AC60" s="47">
        <f>'ОГД  МКУ УГЗиП'!AC54+'ОГД МКУ УКС '!AC54</f>
        <v>0</v>
      </c>
      <c r="AD60" s="47">
        <f>'ОГД  МКУ УГЗиП'!AD54+'ОГД МКУ УКС '!AD54</f>
        <v>0</v>
      </c>
      <c r="AE60" s="47">
        <v>0</v>
      </c>
      <c r="AF60" s="47">
        <f>'ОГД  МКУ УГЗиП'!AF54+'ОГД МКУ УКС '!AF54</f>
        <v>0</v>
      </c>
      <c r="AG60" s="47">
        <f>'ОГД  МКУ УГЗиП'!AG54+'ОГД МКУ УКС '!AG54</f>
        <v>0</v>
      </c>
      <c r="AH60" s="47">
        <v>0</v>
      </c>
      <c r="AI60" s="47">
        <f>'ОГД  МКУ УГЗиП'!AI54+'ОГД МКУ УКС '!AI54</f>
        <v>0</v>
      </c>
      <c r="AJ60" s="47">
        <f>'ОГД  МКУ УГЗиП'!AJ54+'ОГД МКУ УКС '!AJ54</f>
        <v>0</v>
      </c>
      <c r="AK60" s="47">
        <v>0</v>
      </c>
      <c r="AL60" s="47">
        <f>'ОГД  МКУ УГЗиП'!AL54+'ОГД МКУ УКС '!AL54</f>
        <v>0</v>
      </c>
      <c r="AM60" s="47">
        <f>'ОГД  МКУ УГЗиП'!AM54+'ОГД МКУ УКС '!AM54</f>
        <v>0</v>
      </c>
      <c r="AN60" s="47">
        <v>0</v>
      </c>
      <c r="AO60" s="47">
        <f>'ОГД  МКУ УГЗиП'!AO54+'ОГД МКУ УКС '!AO54</f>
        <v>0</v>
      </c>
      <c r="AP60" s="47">
        <f>'ОГД  МКУ УГЗиП'!AP54+'ОГД МКУ УКС '!AP54</f>
        <v>0</v>
      </c>
      <c r="AQ60" s="47">
        <v>0</v>
      </c>
      <c r="AR60" s="129"/>
      <c r="AS60" s="129"/>
    </row>
    <row r="61" spans="1:45" ht="15.75" customHeight="1">
      <c r="A61" s="158" t="s">
        <v>37</v>
      </c>
      <c r="B61" s="329"/>
      <c r="C61" s="330"/>
      <c r="D61" s="137"/>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c r="AJ61" s="310"/>
      <c r="AK61" s="310"/>
      <c r="AL61" s="310"/>
      <c r="AM61" s="310"/>
      <c r="AN61" s="310"/>
      <c r="AO61" s="310"/>
      <c r="AP61" s="310"/>
      <c r="AQ61" s="310"/>
      <c r="AR61" s="310"/>
      <c r="AS61" s="310"/>
    </row>
    <row r="62" spans="1:45" ht="17.25" customHeight="1">
      <c r="A62" s="331" t="s">
        <v>40</v>
      </c>
      <c r="B62" s="332"/>
      <c r="C62" s="302"/>
      <c r="D62" s="120" t="s">
        <v>22</v>
      </c>
      <c r="E62" s="47">
        <f>H62+K62+N62+Q62+T62+W62+Z62+AC62+AF62+AI62+AL62+AO62</f>
        <v>26723.4</v>
      </c>
      <c r="F62" s="47">
        <f>I62+L62+O62+R62+U62+X62+AA62+AD62+AG62+AJ62+AM62+AP62</f>
        <v>26653.5</v>
      </c>
      <c r="G62" s="47">
        <f>F62/E62*100</f>
        <v>99.738431487011383</v>
      </c>
      <c r="H62" s="47">
        <f>SUM(H63:H66)</f>
        <v>652.5</v>
      </c>
      <c r="I62" s="47">
        <f>SUM(I63:I66)</f>
        <v>347</v>
      </c>
      <c r="J62" s="47">
        <f>I62/H62*100</f>
        <v>53.180076628352488</v>
      </c>
      <c r="K62" s="47">
        <f>SUM(K63:K66)</f>
        <v>4136.6000000000004</v>
      </c>
      <c r="L62" s="47">
        <f>SUM(L63:L66)</f>
        <v>3715.6</v>
      </c>
      <c r="M62" s="47">
        <f>L62/K62*100</f>
        <v>89.822559590001433</v>
      </c>
      <c r="N62" s="47">
        <f>SUM(N63:N66)</f>
        <v>1701</v>
      </c>
      <c r="O62" s="47">
        <f>SUM(O63:O66)</f>
        <v>1701</v>
      </c>
      <c r="P62" s="47">
        <f>O62/N62*100</f>
        <v>100</v>
      </c>
      <c r="Q62" s="47">
        <f>SUM(Q63:Q66)</f>
        <v>1622.7</v>
      </c>
      <c r="R62" s="47">
        <f>SUM(R63:R66)</f>
        <v>1622.7</v>
      </c>
      <c r="S62" s="47">
        <f>R62/Q62*100</f>
        <v>100</v>
      </c>
      <c r="T62" s="47">
        <f>SUM(T63:T66)</f>
        <v>1955.3</v>
      </c>
      <c r="U62" s="47">
        <f>SUM(U63:U66)</f>
        <v>1931.6</v>
      </c>
      <c r="V62" s="47">
        <f>U62/T62*100</f>
        <v>98.787909783664901</v>
      </c>
      <c r="W62" s="47">
        <f>SUM(W63:W66)</f>
        <v>2597</v>
      </c>
      <c r="X62" s="47">
        <f>SUM(X63:X66)</f>
        <v>2811.4</v>
      </c>
      <c r="Y62" s="47">
        <f>X62/W62*100</f>
        <v>108.25567963034271</v>
      </c>
      <c r="Z62" s="47">
        <f>SUM(Z63:Z66)</f>
        <v>2133</v>
      </c>
      <c r="AA62" s="47">
        <f>SUM(AA63:AA66)</f>
        <v>2133</v>
      </c>
      <c r="AB62" s="47">
        <f>AA62/Z62*100</f>
        <v>100</v>
      </c>
      <c r="AC62" s="47">
        <f>SUM(AC63:AC66)</f>
        <v>1992.4</v>
      </c>
      <c r="AD62" s="47">
        <f>SUM(AD63:AD66)</f>
        <v>1992.4</v>
      </c>
      <c r="AE62" s="47">
        <f>AD62/AC62*100</f>
        <v>100</v>
      </c>
      <c r="AF62" s="47">
        <f>SUM(AF63:AF66)</f>
        <v>2300.9999999999995</v>
      </c>
      <c r="AG62" s="47">
        <f>SUM(AG63:AG66)</f>
        <v>1760.1000000000001</v>
      </c>
      <c r="AH62" s="47">
        <f>AG62/AF62*100</f>
        <v>76.492829204693635</v>
      </c>
      <c r="AI62" s="47">
        <f>SUM(AI63:AI66)</f>
        <v>2404.6999999999998</v>
      </c>
      <c r="AJ62" s="47">
        <f>SUM(AJ63:AJ66)</f>
        <v>2404.6999999999998</v>
      </c>
      <c r="AK62" s="47">
        <f>AJ62/AI62*100</f>
        <v>100</v>
      </c>
      <c r="AL62" s="47">
        <f>SUM(AL63:AL66)</f>
        <v>1935</v>
      </c>
      <c r="AM62" s="47">
        <f>SUM(AM63:AM66)</f>
        <v>1935</v>
      </c>
      <c r="AN62" s="47">
        <f>AM62/AL62*100</f>
        <v>100</v>
      </c>
      <c r="AO62" s="47">
        <f>SUM(AO63:AO66)</f>
        <v>3292.2</v>
      </c>
      <c r="AP62" s="47">
        <f>SUM(AP63:AP66)</f>
        <v>4299</v>
      </c>
      <c r="AQ62" s="47">
        <f>AP62/AO62*100</f>
        <v>130.58137415709859</v>
      </c>
      <c r="AR62" s="142"/>
      <c r="AS62" s="224"/>
    </row>
    <row r="63" spans="1:45" ht="22.5">
      <c r="A63" s="333"/>
      <c r="B63" s="334"/>
      <c r="C63" s="304"/>
      <c r="D63" s="120" t="s">
        <v>38</v>
      </c>
      <c r="E63" s="47">
        <f>H63+K63+N63+Q63+T63+W63+Z63+AC63+AF63+AI63+AL63+AO63</f>
        <v>0</v>
      </c>
      <c r="F63" s="47">
        <f>SUM(F9,F15,F27,F33,F44)</f>
        <v>0</v>
      </c>
      <c r="G63" s="47">
        <v>0</v>
      </c>
      <c r="H63" s="47">
        <f>'ОГД  МКУ УГЗиП'!H56+'ОГД МКУ УКС '!H56</f>
        <v>0</v>
      </c>
      <c r="I63" s="47">
        <f>'ОГД  МКУ УГЗиП'!I56+'ОГД МКУ УКС '!I56</f>
        <v>0</v>
      </c>
      <c r="J63" s="47">
        <f>SUM(J9,J15,J27,J33)</f>
        <v>0</v>
      </c>
      <c r="K63" s="47">
        <f>'ОГД  МКУ УГЗиП'!K56+'ОГД МКУ УКС '!K56</f>
        <v>0</v>
      </c>
      <c r="L63" s="47">
        <f>'ОГД  МКУ УГЗиП'!L56+'ОГД МКУ УКС '!L56</f>
        <v>0</v>
      </c>
      <c r="M63" s="47">
        <f>SUM(M9,M15,M27,M33)</f>
        <v>0</v>
      </c>
      <c r="N63" s="47">
        <f>'ОГД  МКУ УГЗиП'!N56+'ОГД МКУ УКС '!N56</f>
        <v>0</v>
      </c>
      <c r="O63" s="47">
        <f>'ОГД  МКУ УГЗиП'!O56+'ОГД МКУ УКС '!O56</f>
        <v>0</v>
      </c>
      <c r="P63" s="47">
        <f>SUM(P9,P15,P27,P33)</f>
        <v>0</v>
      </c>
      <c r="Q63" s="47">
        <f>'ОГД  МКУ УГЗиП'!Q56+'ОГД МКУ УКС '!Q56</f>
        <v>0</v>
      </c>
      <c r="R63" s="47">
        <f>'ОГД  МКУ УГЗиП'!R56+'ОГД МКУ УКС '!R56</f>
        <v>0</v>
      </c>
      <c r="S63" s="47">
        <f>SUM(S9,S15,S27,S33)</f>
        <v>0</v>
      </c>
      <c r="T63" s="47">
        <f>'ОГД  МКУ УГЗиП'!T56+'ОГД МКУ УКС '!T56</f>
        <v>0</v>
      </c>
      <c r="U63" s="47">
        <f>'ОГД  МКУ УГЗиП'!U56+'ОГД МКУ УКС '!U56</f>
        <v>0</v>
      </c>
      <c r="V63" s="47">
        <f>SUM(V9,V15,V27,V33)</f>
        <v>0</v>
      </c>
      <c r="W63" s="47">
        <f>'ОГД  МКУ УГЗиП'!W56+'ОГД МКУ УКС '!W56</f>
        <v>0</v>
      </c>
      <c r="X63" s="47">
        <f>'ОГД  МКУ УГЗиП'!X56+'ОГД МКУ УКС '!X56</f>
        <v>0</v>
      </c>
      <c r="Y63" s="47">
        <f>SUM(Y9,Y15,Y27,Y33)</f>
        <v>0</v>
      </c>
      <c r="Z63" s="47">
        <f>'ОГД  МКУ УГЗиП'!Z56+'ОГД МКУ УКС '!Z56</f>
        <v>0</v>
      </c>
      <c r="AA63" s="47">
        <f>'ОГД  МКУ УГЗиП'!AA56+'ОГД МКУ УКС '!AA56</f>
        <v>0</v>
      </c>
      <c r="AB63" s="47">
        <f>SUM(AB9,AB15,AB27,AB33)</f>
        <v>0</v>
      </c>
      <c r="AC63" s="47">
        <f>'ОГД  МКУ УГЗиП'!AC56+'ОГД МКУ УКС '!AC56</f>
        <v>0</v>
      </c>
      <c r="AD63" s="47">
        <f>'ОГД  МКУ УГЗиП'!AD56+'ОГД МКУ УКС '!AD56</f>
        <v>0</v>
      </c>
      <c r="AE63" s="47">
        <f>SUM(AE9,AE15,AE27,AE33)</f>
        <v>0</v>
      </c>
      <c r="AF63" s="47">
        <f>'ОГД  МКУ УГЗиП'!AF56+'ОГД МКУ УКС '!AF56</f>
        <v>0</v>
      </c>
      <c r="AG63" s="47">
        <f>'ОГД  МКУ УГЗиП'!AG56+'ОГД МКУ УКС '!AG56</f>
        <v>0</v>
      </c>
      <c r="AH63" s="47">
        <f>SUM(AH9,AH15,AH27,AH33)</f>
        <v>0</v>
      </c>
      <c r="AI63" s="47">
        <f>'ОГД  МКУ УГЗиП'!AI56+'ОГД МКУ УКС '!AI56</f>
        <v>0</v>
      </c>
      <c r="AJ63" s="47">
        <f>'ОГД  МКУ УГЗиП'!AJ56+'ОГД МКУ УКС '!AJ56</f>
        <v>0</v>
      </c>
      <c r="AK63" s="47">
        <f>SUM(AK9,AK15,AK27,AK33)</f>
        <v>0</v>
      </c>
      <c r="AL63" s="47">
        <f>'ОГД  МКУ УГЗиП'!AL56+'ОГД МКУ УКС '!AL56</f>
        <v>0</v>
      </c>
      <c r="AM63" s="47">
        <f>'ОГД  МКУ УГЗиП'!AM56+'ОГД МКУ УКС '!AM56</f>
        <v>0</v>
      </c>
      <c r="AN63" s="47">
        <f>SUM(AN9,AN15,AN27,AN33)</f>
        <v>0</v>
      </c>
      <c r="AO63" s="47">
        <f>'ОГД  МКУ УГЗиП'!AO56+'ОГД МКУ УКС '!AO56</f>
        <v>0</v>
      </c>
      <c r="AP63" s="47">
        <f>'ОГД  МКУ УГЗиП'!AP56+'ОГД МКУ УКС '!AP56</f>
        <v>0</v>
      </c>
      <c r="AQ63" s="47">
        <f>SUM(AQ9,AQ15,AQ27,AQ33)</f>
        <v>0</v>
      </c>
      <c r="AR63" s="143"/>
      <c r="AS63" s="225"/>
    </row>
    <row r="64" spans="1:45" ht="22.5">
      <c r="A64" s="333"/>
      <c r="B64" s="334"/>
      <c r="C64" s="304"/>
      <c r="D64" s="120" t="s">
        <v>23</v>
      </c>
      <c r="E64" s="47">
        <f>H64+K64+N64+Q64+T64+W64+Z64+AC64+AF64+AI64+AL64+AO64</f>
        <v>1945.7</v>
      </c>
      <c r="F64" s="47">
        <f>SUM(F10,F16,F22,F28,F34)</f>
        <v>1945.7</v>
      </c>
      <c r="G64" s="47">
        <f>F64/E64*100</f>
        <v>100</v>
      </c>
      <c r="H64" s="47">
        <f>'ОГД  МКУ УГЗиП'!H57+'ОГД МКУ УКС '!H57</f>
        <v>0</v>
      </c>
      <c r="I64" s="47">
        <f>'ОГД  МКУ УГЗиП'!I57+'ОГД МКУ УКС '!I57</f>
        <v>0</v>
      </c>
      <c r="J64" s="47">
        <f>SUM(J10,J16,J28,J34)</f>
        <v>0</v>
      </c>
      <c r="K64" s="47">
        <f>'ОГД  МКУ УГЗиП'!K57+'ОГД МКУ УКС '!K57</f>
        <v>0</v>
      </c>
      <c r="L64" s="47">
        <f>'ОГД  МКУ УГЗиП'!L57+'ОГД МКУ УКС '!L57</f>
        <v>0</v>
      </c>
      <c r="M64" s="47">
        <f>SUM(M10,M16,M28,M34)</f>
        <v>0</v>
      </c>
      <c r="N64" s="47">
        <f>'ОГД  МКУ УГЗиП'!N57+'ОГД МКУ УКС '!N57</f>
        <v>0</v>
      </c>
      <c r="O64" s="47">
        <f>'ОГД  МКУ УГЗиП'!O57+'ОГД МКУ УКС '!O57</f>
        <v>0</v>
      </c>
      <c r="P64" s="47">
        <v>0</v>
      </c>
      <c r="Q64" s="47">
        <f>'ОГД  МКУ УГЗиП'!Q57+'ОГД МКУ УКС '!Q57</f>
        <v>0</v>
      </c>
      <c r="R64" s="47">
        <f>'ОГД  МКУ УГЗиП'!R57+'ОГД МКУ УКС '!R57</f>
        <v>0</v>
      </c>
      <c r="S64" s="47">
        <f>SUM(S10,S16,S28,S34)</f>
        <v>0</v>
      </c>
      <c r="T64" s="47">
        <f>'ОГД  МКУ УГЗиП'!T57+'ОГД МКУ УКС '!T57</f>
        <v>0</v>
      </c>
      <c r="U64" s="47">
        <f>'ОГД  МКУ УГЗиП'!U57+'ОГД МКУ УКС '!U57</f>
        <v>0</v>
      </c>
      <c r="V64" s="47">
        <f>SUM(V10,V16,V28,V34)</f>
        <v>0</v>
      </c>
      <c r="W64" s="47">
        <f>'ОГД  МКУ УГЗиП'!W57+'ОГД МКУ УКС '!W57</f>
        <v>0</v>
      </c>
      <c r="X64" s="47">
        <f>'ОГД  МКУ УГЗиП'!X57+'ОГД МКУ УКС '!X57</f>
        <v>0</v>
      </c>
      <c r="Y64" s="47">
        <f>SUM(Y10,Y16,Y28,Y34)</f>
        <v>0</v>
      </c>
      <c r="Z64" s="47">
        <f>'ОГД  МКУ УГЗиП'!Z57+'ОГД МКУ УКС '!Z57</f>
        <v>0</v>
      </c>
      <c r="AA64" s="47">
        <f>'ОГД  МКУ УГЗиП'!AA57+'ОГД МКУ УКС '!AA57</f>
        <v>0</v>
      </c>
      <c r="AB64" s="47">
        <f>SUM(AB10,AB16,AB28,AB34)</f>
        <v>0</v>
      </c>
      <c r="AC64" s="47">
        <f>'ОГД  МКУ УГЗиП'!AC57+'ОГД МКУ УКС '!AC57</f>
        <v>0</v>
      </c>
      <c r="AD64" s="47">
        <f>'ОГД  МКУ УГЗиП'!AD57+'ОГД МКУ УКС '!AD57</f>
        <v>0</v>
      </c>
      <c r="AE64" s="47">
        <f>SUM(AE10,AE16,AE28,AE34)</f>
        <v>0</v>
      </c>
      <c r="AF64" s="47">
        <f>'ОГД  МКУ УГЗиП'!AF57+'ОГД МКУ УКС '!AF57</f>
        <v>0</v>
      </c>
      <c r="AG64" s="47">
        <f>'ОГД  МКУ УГЗиП'!AG57+'ОГД МКУ УКС '!AG57</f>
        <v>0</v>
      </c>
      <c r="AH64" s="47">
        <f>SUM(AH10,AH16,AH28,AH34)</f>
        <v>0</v>
      </c>
      <c r="AI64" s="47">
        <f>AI10</f>
        <v>449</v>
      </c>
      <c r="AJ64" s="47">
        <f>AJ10</f>
        <v>449</v>
      </c>
      <c r="AK64" s="47">
        <f>AJ64/AI64*100</f>
        <v>100</v>
      </c>
      <c r="AL64" s="47">
        <f>AL10</f>
        <v>459.5</v>
      </c>
      <c r="AM64" s="47">
        <f>AM10</f>
        <v>459.5</v>
      </c>
      <c r="AN64" s="47">
        <f>AM64/AL64*100</f>
        <v>100</v>
      </c>
      <c r="AO64" s="47">
        <f>AO10</f>
        <v>1037.2</v>
      </c>
      <c r="AP64" s="47">
        <f>AP10</f>
        <v>1037.2</v>
      </c>
      <c r="AQ64" s="47">
        <f>AP64/AO64*100</f>
        <v>100</v>
      </c>
      <c r="AR64" s="143"/>
      <c r="AS64" s="225"/>
    </row>
    <row r="65" spans="1:45" ht="18" customHeight="1">
      <c r="A65" s="333"/>
      <c r="B65" s="334"/>
      <c r="C65" s="304"/>
      <c r="D65" s="120" t="s">
        <v>43</v>
      </c>
      <c r="E65" s="47">
        <f>H65+K65+N65+Q65+T65+W65+Z65+AC65+AF65+AI65+AL65+AO65</f>
        <v>24777.7</v>
      </c>
      <c r="F65" s="47">
        <f>I65+L65+O65+R65+U65+X65+AA65+AD65+AG65+AJ65+AM65+AP65</f>
        <v>24707.8</v>
      </c>
      <c r="G65" s="47">
        <f>F65/E65*100</f>
        <v>99.717891491139198</v>
      </c>
      <c r="H65" s="47">
        <f>'ОГД  МКУ УГЗиП'!H58+'ОГД МКУ УКС '!H58</f>
        <v>652.5</v>
      </c>
      <c r="I65" s="47">
        <f>I17</f>
        <v>347</v>
      </c>
      <c r="J65" s="47">
        <f>I65/H65*100</f>
        <v>53.180076628352488</v>
      </c>
      <c r="K65" s="47">
        <v>4136.6000000000004</v>
      </c>
      <c r="L65" s="47">
        <f>L17</f>
        <v>3715.6</v>
      </c>
      <c r="M65" s="47">
        <f>L65/K65*100</f>
        <v>89.822559590001433</v>
      </c>
      <c r="N65" s="47">
        <f>'ОГД  МКУ УГЗиП'!N58+'ОГД МКУ УКС '!N58</f>
        <v>1701</v>
      </c>
      <c r="O65" s="47">
        <f>O17</f>
        <v>1701</v>
      </c>
      <c r="P65" s="47">
        <f>O65/N65*100</f>
        <v>100</v>
      </c>
      <c r="Q65" s="47">
        <f>Q17+Q29</f>
        <v>1622.7</v>
      </c>
      <c r="R65" s="47">
        <f>R17+R29</f>
        <v>1622.7</v>
      </c>
      <c r="S65" s="47">
        <f>R65/Q65*100</f>
        <v>100</v>
      </c>
      <c r="T65" s="47">
        <f>T17+T29</f>
        <v>1955.3</v>
      </c>
      <c r="U65" s="47">
        <f>U17+U29</f>
        <v>1931.6</v>
      </c>
      <c r="V65" s="47">
        <f>U65/T65*100</f>
        <v>98.787909783664901</v>
      </c>
      <c r="W65" s="47">
        <f>W17+W29</f>
        <v>2597</v>
      </c>
      <c r="X65" s="47">
        <f>X17</f>
        <v>2811.4</v>
      </c>
      <c r="Y65" s="47">
        <f>X65/W65*100</f>
        <v>108.25567963034271</v>
      </c>
      <c r="Z65" s="47">
        <f>Z17</f>
        <v>2133</v>
      </c>
      <c r="AA65" s="47">
        <f>AA17</f>
        <v>2133</v>
      </c>
      <c r="AB65" s="47">
        <f>AA65/Z65*100</f>
        <v>100</v>
      </c>
      <c r="AC65" s="47">
        <f>AC17</f>
        <v>1992.4</v>
      </c>
      <c r="AD65" s="47">
        <f>AD17</f>
        <v>1992.4</v>
      </c>
      <c r="AE65" s="47">
        <f>AD65/AC65*100</f>
        <v>100</v>
      </c>
      <c r="AF65" s="47">
        <f>AF17+180.1+0.1</f>
        <v>2300.9999999999995</v>
      </c>
      <c r="AG65" s="47">
        <f>AG17+203.9</f>
        <v>1760.1000000000001</v>
      </c>
      <c r="AH65" s="47">
        <f>AG65/AF65*100</f>
        <v>76.492829204693635</v>
      </c>
      <c r="AI65" s="47">
        <f>AI29+AI17+AI11</f>
        <v>1955.6999999999998</v>
      </c>
      <c r="AJ65" s="47">
        <f>AJ29+AJ17+AJ11</f>
        <v>1955.6999999999998</v>
      </c>
      <c r="AK65" s="47">
        <f>AJ65/AI65*100</f>
        <v>100</v>
      </c>
      <c r="AL65" s="47">
        <f>AL29+AL17+AL11</f>
        <v>1475.5</v>
      </c>
      <c r="AM65" s="47">
        <f>AM29+AM17+AM11</f>
        <v>1475.5</v>
      </c>
      <c r="AN65" s="47">
        <f>AM65/AL65*100</f>
        <v>100</v>
      </c>
      <c r="AO65" s="47">
        <f>AO29+AO17+AO11</f>
        <v>2255</v>
      </c>
      <c r="AP65" s="47">
        <f>24707.8-I65-L65-O65-R65-U65-X65-AA65-AD65-AG65-AJ65-AM65</f>
        <v>3261.8</v>
      </c>
      <c r="AQ65" s="47">
        <f>AP65/AO65*100</f>
        <v>144.64745011086475</v>
      </c>
      <c r="AR65" s="143"/>
      <c r="AS65" s="225"/>
    </row>
    <row r="66" spans="1:45" ht="24" customHeight="1">
      <c r="A66" s="333"/>
      <c r="B66" s="334"/>
      <c r="C66" s="304"/>
      <c r="D66" s="120" t="s">
        <v>39</v>
      </c>
      <c r="E66" s="47">
        <v>0</v>
      </c>
      <c r="F66" s="47">
        <v>0</v>
      </c>
      <c r="G66" s="47">
        <v>0</v>
      </c>
      <c r="H66" s="47">
        <f>'ОГД  МКУ УГЗиП'!H59+'ОГД МКУ УКС '!H59</f>
        <v>0</v>
      </c>
      <c r="I66" s="47">
        <f>'ОГД  МКУ УГЗиП'!I59+'ОГД МКУ УКС '!I59</f>
        <v>0</v>
      </c>
      <c r="J66" s="47">
        <f>SUM(J12,J18,J30,J36)</f>
        <v>0</v>
      </c>
      <c r="K66" s="47">
        <f>'ОГД  МКУ УГЗиП'!K59+'ОГД МКУ УКС '!K59</f>
        <v>0</v>
      </c>
      <c r="L66" s="47">
        <f>'ОГД  МКУ УГЗиП'!L59+'ОГД МКУ УКС '!L59</f>
        <v>0</v>
      </c>
      <c r="M66" s="47">
        <f>SUM(M12,M18,M30,M36)</f>
        <v>0</v>
      </c>
      <c r="N66" s="47">
        <f>'ОГД  МКУ УГЗиП'!N59+'ОГД МКУ УКС '!N59</f>
        <v>0</v>
      </c>
      <c r="O66" s="47">
        <f>'ОГД  МКУ УГЗиП'!O59+'ОГД МКУ УКС '!O59</f>
        <v>0</v>
      </c>
      <c r="P66" s="47">
        <v>0</v>
      </c>
      <c r="Q66" s="47">
        <f>'ОГД  МКУ УГЗиП'!Q59+'ОГД МКУ УКС '!Q59</f>
        <v>0</v>
      </c>
      <c r="R66" s="47">
        <f>'ОГД  МКУ УГЗиП'!R59+'ОГД МКУ УКС '!R59</f>
        <v>0</v>
      </c>
      <c r="S66" s="47">
        <f>SUM(S12,S18,S30,S36)</f>
        <v>0</v>
      </c>
      <c r="T66" s="47">
        <f>'ОГД  МКУ УГЗиП'!T59+'ОГД МКУ УКС '!T59</f>
        <v>0</v>
      </c>
      <c r="U66" s="47">
        <f>'ОГД  МКУ УГЗиП'!U59+'ОГД МКУ УКС '!U59</f>
        <v>0</v>
      </c>
      <c r="V66" s="47">
        <f>SUM(V12,V18,V30,V36)</f>
        <v>0</v>
      </c>
      <c r="W66" s="47">
        <f>'ОГД  МКУ УГЗиП'!W59+'ОГД МКУ УКС '!W59</f>
        <v>0</v>
      </c>
      <c r="X66" s="47">
        <f>'ОГД  МКУ УГЗиП'!X59+'ОГД МКУ УКС '!X59</f>
        <v>0</v>
      </c>
      <c r="Y66" s="47">
        <f>SUM(Y12,Y18,Y30,Y36)</f>
        <v>0</v>
      </c>
      <c r="Z66" s="47">
        <f>'ОГД  МКУ УГЗиП'!Z59+'ОГД МКУ УКС '!Z59</f>
        <v>0</v>
      </c>
      <c r="AA66" s="47">
        <f>'ОГД  МКУ УГЗиП'!AA59+'ОГД МКУ УКС '!AA59</f>
        <v>0</v>
      </c>
      <c r="AB66" s="47">
        <f>SUM(AB12,AB18,AB30,AB36)</f>
        <v>0</v>
      </c>
      <c r="AC66" s="47">
        <f>'ОГД  МКУ УГЗиП'!AC59+'ОГД МКУ УКС '!AC59</f>
        <v>0</v>
      </c>
      <c r="AD66" s="47">
        <f>'ОГД  МКУ УГЗиП'!AD59+'ОГД МКУ УКС '!AD59</f>
        <v>0</v>
      </c>
      <c r="AE66" s="47">
        <f>SUM(AE12,AE18,AE30,AE36)</f>
        <v>0</v>
      </c>
      <c r="AF66" s="47">
        <f>'ОГД  МКУ УГЗиП'!AF59+'ОГД МКУ УКС '!AF59</f>
        <v>0</v>
      </c>
      <c r="AG66" s="47">
        <f>'ОГД  МКУ УГЗиП'!AG59+'ОГД МКУ УКС '!AG59</f>
        <v>0</v>
      </c>
      <c r="AH66" s="47">
        <f>SUM(AH12,AH18,AH30,AH36)</f>
        <v>0</v>
      </c>
      <c r="AI66" s="47">
        <f>'ОГД  МКУ УГЗиП'!AI59+'ОГД МКУ УКС '!AI59</f>
        <v>0</v>
      </c>
      <c r="AJ66" s="47">
        <f>'ОГД  МКУ УГЗиП'!AJ59+'ОГД МКУ УКС '!AJ59</f>
        <v>0</v>
      </c>
      <c r="AK66" s="47">
        <f>SUM(AK12,AK18,AK30,AK36)</f>
        <v>0</v>
      </c>
      <c r="AL66" s="47">
        <f>'ОГД  МКУ УГЗиП'!AL59+'ОГД МКУ УКС '!AL59</f>
        <v>0</v>
      </c>
      <c r="AM66" s="47">
        <f>'ОГД  МКУ УГЗиП'!AM59+'ОГД МКУ УКС '!AM59</f>
        <v>0</v>
      </c>
      <c r="AN66" s="47">
        <f>SUM(AN12,AN18,AN30,AN36)</f>
        <v>0</v>
      </c>
      <c r="AO66" s="47">
        <f>'ОГД  МКУ УГЗиП'!AO59+'ОГД МКУ УКС '!AO59</f>
        <v>0</v>
      </c>
      <c r="AP66" s="47">
        <f>'ОГД  МКУ УГЗиП'!AP59+'ОГД МКУ УКС '!AP59</f>
        <v>0</v>
      </c>
      <c r="AQ66" s="47">
        <f>SUM(AQ12,AQ18,AQ30,AQ36)</f>
        <v>0</v>
      </c>
      <c r="AR66" s="143"/>
      <c r="AS66" s="225"/>
    </row>
    <row r="67" spans="1:45" ht="71.25" customHeight="1">
      <c r="A67" s="335"/>
      <c r="B67" s="336"/>
      <c r="C67" s="337"/>
      <c r="D67" s="120" t="s">
        <v>27</v>
      </c>
      <c r="E67" s="47">
        <f>N67+Z67+K67+W67</f>
        <v>183.2</v>
      </c>
      <c r="F67" s="47">
        <f>O67+AA67+K67+X67</f>
        <v>183.2</v>
      </c>
      <c r="G67" s="47">
        <f>F67/E67*100</f>
        <v>100</v>
      </c>
      <c r="H67" s="47">
        <v>0</v>
      </c>
      <c r="I67" s="47">
        <v>0</v>
      </c>
      <c r="J67" s="47">
        <f>SUM(J13,J19,J31,J37)</f>
        <v>0</v>
      </c>
      <c r="K67" s="47">
        <v>80</v>
      </c>
      <c r="L67" s="47">
        <v>80</v>
      </c>
      <c r="M67" s="47">
        <f>SUM(M13,M19,M31,M37)</f>
        <v>100</v>
      </c>
      <c r="N67" s="47">
        <v>65</v>
      </c>
      <c r="O67" s="47">
        <v>65</v>
      </c>
      <c r="P67" s="47">
        <v>100</v>
      </c>
      <c r="Q67" s="47">
        <v>0</v>
      </c>
      <c r="R67" s="47">
        <f>'ОГД  МКУ УГЗиП'!R60+'ОГД МКУ УКС '!R60</f>
        <v>0</v>
      </c>
      <c r="S67" s="47">
        <f>SUM(S13,S19,S31,S37)</f>
        <v>0</v>
      </c>
      <c r="T67" s="47">
        <v>0</v>
      </c>
      <c r="U67" s="47">
        <f>'ОГД  МКУ УГЗиП'!U60+'ОГД МКУ УКС '!U60</f>
        <v>0</v>
      </c>
      <c r="V67" s="47">
        <f>SUM(V13,V19,V31,V37)</f>
        <v>0</v>
      </c>
      <c r="W67" s="47">
        <v>38.200000000000003</v>
      </c>
      <c r="X67" s="47">
        <v>38.200000000000003</v>
      </c>
      <c r="Y67" s="47">
        <f>X67/W67*100</f>
        <v>100</v>
      </c>
      <c r="Z67" s="47">
        <v>0</v>
      </c>
      <c r="AA67" s="47">
        <f>'ОГД  МКУ УГЗиП'!AA60+'ОГД МКУ УКС '!AA60</f>
        <v>0</v>
      </c>
      <c r="AB67" s="47">
        <f>SUM(AB13,AB19,AB31,AB37)</f>
        <v>0</v>
      </c>
      <c r="AC67" s="47">
        <v>0</v>
      </c>
      <c r="AD67" s="47">
        <f>'ОГД  МКУ УГЗиП'!AD60+'ОГД МКУ УКС '!AD60</f>
        <v>0</v>
      </c>
      <c r="AE67" s="47">
        <f>SUM(AE13,AE19,AE31,AE37)</f>
        <v>0</v>
      </c>
      <c r="AF67" s="47">
        <v>0</v>
      </c>
      <c r="AG67" s="47">
        <f>'ОГД  МКУ УГЗиП'!AG60+'ОГД МКУ УКС '!AG60</f>
        <v>0</v>
      </c>
      <c r="AH67" s="47">
        <f>SUM(AH13,AH19,AH31,AH37)</f>
        <v>0</v>
      </c>
      <c r="AI67" s="47">
        <v>0</v>
      </c>
      <c r="AJ67" s="47">
        <f>'ОГД  МКУ УГЗиП'!AJ60+'ОГД МКУ УКС '!AJ60</f>
        <v>0</v>
      </c>
      <c r="AK67" s="47">
        <f>SUM(AK13,AK19,AK31,AK37)</f>
        <v>0</v>
      </c>
      <c r="AL67" s="47">
        <v>0</v>
      </c>
      <c r="AM67" s="47">
        <f>'ОГД  МКУ УГЗиП'!AM60+'ОГД МКУ УКС '!AM60</f>
        <v>0</v>
      </c>
      <c r="AN67" s="47">
        <f>SUM(AN13,AN19,AN31,AN37)</f>
        <v>0</v>
      </c>
      <c r="AO67" s="47">
        <v>0</v>
      </c>
      <c r="AP67" s="47">
        <f>'ОГД  МКУ УГЗиП'!AP60+'ОГД МКУ УКС '!AP60</f>
        <v>0</v>
      </c>
      <c r="AQ67" s="47">
        <f>SUM(AQ13,AQ19,AQ31,AQ37)</f>
        <v>0</v>
      </c>
      <c r="AR67" s="226"/>
      <c r="AS67" s="226"/>
    </row>
    <row r="68" spans="1:45" ht="19.5" customHeight="1">
      <c r="A68" s="301" t="s">
        <v>79</v>
      </c>
      <c r="B68" s="301"/>
      <c r="C68" s="302"/>
      <c r="D68" s="120" t="s">
        <v>22</v>
      </c>
      <c r="E68" s="47">
        <f>H68+K68+N68+Q68+T68+W68+Z68+AC68+AF68+AI68+AL68+AO68</f>
        <v>47589.1</v>
      </c>
      <c r="F68" s="47">
        <f>I68+L68+O68+R68+U68+X68+AA68+AD68+AG68+AJ68+AM68+AP68</f>
        <v>46914.1</v>
      </c>
      <c r="G68" s="47">
        <f>F68/E68*100</f>
        <v>98.581607973254378</v>
      </c>
      <c r="H68" s="47">
        <f>SUM(H69:H71)</f>
        <v>498.6</v>
      </c>
      <c r="I68" s="47">
        <f>SUM(I69:I71)</f>
        <v>443.7</v>
      </c>
      <c r="J68" s="47">
        <f>I68/H68*100</f>
        <v>88.989169675090253</v>
      </c>
      <c r="K68" s="47">
        <f>SUM(K69:K71)</f>
        <v>3354.4</v>
      </c>
      <c r="L68" s="47">
        <f>SUM(L69,L70:L73)</f>
        <v>3354.4</v>
      </c>
      <c r="M68" s="47">
        <f>L68/K68*100</f>
        <v>100</v>
      </c>
      <c r="N68" s="47">
        <f>SUM(N69:N71)</f>
        <v>2011.7999999999997</v>
      </c>
      <c r="O68" s="47">
        <f>SUM(O69,O70:O73)</f>
        <v>1942.5</v>
      </c>
      <c r="P68" s="47">
        <f>O68/N68*100</f>
        <v>96.555323590814211</v>
      </c>
      <c r="Q68" s="47">
        <f>SUM(Q69:Q71)</f>
        <v>1953</v>
      </c>
      <c r="R68" s="47">
        <f>SUM(R69,R70:R73)</f>
        <v>1953</v>
      </c>
      <c r="S68" s="47">
        <f>R68/Q68*100</f>
        <v>100</v>
      </c>
      <c r="T68" s="47">
        <f>SUM(T69:T71)</f>
        <v>1806.3</v>
      </c>
      <c r="U68" s="47">
        <f>SUM(U69:U71)</f>
        <v>1806.3</v>
      </c>
      <c r="V68" s="47">
        <f>U68/T68*100</f>
        <v>100</v>
      </c>
      <c r="W68" s="47">
        <f>SUM(W69:W71)</f>
        <v>2160</v>
      </c>
      <c r="X68" s="47">
        <f>SUM(X69:X71)</f>
        <v>2114.6999999999998</v>
      </c>
      <c r="Y68" s="47">
        <f>X68/W68*100</f>
        <v>97.902777777777771</v>
      </c>
      <c r="Z68" s="47">
        <f>SUM(Z69:Z71)</f>
        <v>2377.5</v>
      </c>
      <c r="AA68" s="47">
        <f t="shared" ref="AA68:AP68" si="22">SUM(AA69,AA70:AA73)</f>
        <v>2377.5</v>
      </c>
      <c r="AB68" s="47">
        <f>AA68/Z68*100</f>
        <v>100</v>
      </c>
      <c r="AC68" s="47">
        <f>SUM(AC69:AC71)</f>
        <v>2154.3000000000002</v>
      </c>
      <c r="AD68" s="47">
        <f t="shared" si="22"/>
        <v>2154.3000000000002</v>
      </c>
      <c r="AE68" s="47">
        <f>AD68/AC68*100</f>
        <v>100</v>
      </c>
      <c r="AF68" s="47">
        <f>SUM(AF69:AF71)</f>
        <v>5973.7</v>
      </c>
      <c r="AG68" s="47">
        <f>SUM(AG69:AG71)</f>
        <v>2136.3999999999996</v>
      </c>
      <c r="AH68" s="47">
        <f>AG68/AF68*100</f>
        <v>35.76342970018581</v>
      </c>
      <c r="AI68" s="47">
        <f>SUM(AI69:AI71)</f>
        <v>1441.9</v>
      </c>
      <c r="AJ68" s="47">
        <f t="shared" si="22"/>
        <v>1441.9</v>
      </c>
      <c r="AK68" s="47">
        <f>AJ68/AI68*100</f>
        <v>100</v>
      </c>
      <c r="AL68" s="47">
        <f>SUM(AL69:AL71)</f>
        <v>1870</v>
      </c>
      <c r="AM68" s="47">
        <f>SUM(AM69:AM71)</f>
        <v>1870</v>
      </c>
      <c r="AN68" s="47">
        <f>AM68/AL68*100</f>
        <v>100</v>
      </c>
      <c r="AO68" s="47">
        <f>SUM(AO69:AO71)</f>
        <v>21987.599999999999</v>
      </c>
      <c r="AP68" s="47">
        <f t="shared" si="22"/>
        <v>25319.4</v>
      </c>
      <c r="AQ68" s="47">
        <f>AP68/AO68*100</f>
        <v>115.153086284997</v>
      </c>
      <c r="AR68" s="170" t="s">
        <v>53</v>
      </c>
      <c r="AS68" s="232"/>
    </row>
    <row r="69" spans="1:45" ht="26.25" customHeight="1">
      <c r="A69" s="303"/>
      <c r="B69" s="303"/>
      <c r="C69" s="304"/>
      <c r="D69" s="120" t="s">
        <v>38</v>
      </c>
      <c r="E69" s="47">
        <f>SUM(H69,K69,N69,Q69,T69,W69,Z69,AC69,AF69,AI69,AL69,AO69)</f>
        <v>0</v>
      </c>
      <c r="F69" s="47">
        <f>SUM(I69,L69,O69,R69,U69,X69,AA69,AD69,AG69,AJ69,AM69,AP69)</f>
        <v>0</v>
      </c>
      <c r="G69" s="47">
        <v>0</v>
      </c>
      <c r="H69" s="47">
        <f>'ОГД МКУ УКС '!H61</f>
        <v>0</v>
      </c>
      <c r="I69" s="47">
        <f>'ОГД МКУ УКС '!I61</f>
        <v>0</v>
      </c>
      <c r="J69" s="47">
        <v>0</v>
      </c>
      <c r="K69" s="47">
        <f>'ОГД МКУ УКС '!K61</f>
        <v>0</v>
      </c>
      <c r="L69" s="47">
        <f>'ОГД МКУ УКС '!L61</f>
        <v>0</v>
      </c>
      <c r="M69" s="47">
        <v>0</v>
      </c>
      <c r="N69" s="47">
        <f>'ОГД МКУ УКС '!N61</f>
        <v>0</v>
      </c>
      <c r="O69" s="47">
        <f>'ОГД МКУ УКС '!O61</f>
        <v>0</v>
      </c>
      <c r="P69" s="47">
        <v>0</v>
      </c>
      <c r="Q69" s="47">
        <f>'ОГД МКУ УКС '!Q61</f>
        <v>0</v>
      </c>
      <c r="R69" s="47">
        <f>'ОГД МКУ УКС '!R61</f>
        <v>0</v>
      </c>
      <c r="S69" s="47">
        <v>0</v>
      </c>
      <c r="T69" s="47">
        <f>'ОГД МКУ УКС '!T61</f>
        <v>0</v>
      </c>
      <c r="U69" s="47">
        <f>'ОГД МКУ УКС '!U61</f>
        <v>0</v>
      </c>
      <c r="V69" s="47">
        <v>0</v>
      </c>
      <c r="W69" s="47">
        <f>'ОГД МКУ УКС '!W61</f>
        <v>0</v>
      </c>
      <c r="X69" s="47">
        <f>'ОГД МКУ УКС '!X61</f>
        <v>0</v>
      </c>
      <c r="Y69" s="47">
        <v>0</v>
      </c>
      <c r="Z69" s="47">
        <f>'ОГД МКУ УКС '!Z61</f>
        <v>0</v>
      </c>
      <c r="AA69" s="47">
        <f>'ОГД МКУ УКС '!AA61</f>
        <v>0</v>
      </c>
      <c r="AB69" s="47">
        <v>0</v>
      </c>
      <c r="AC69" s="47">
        <f>'ОГД МКУ УКС '!AC61</f>
        <v>0</v>
      </c>
      <c r="AD69" s="47">
        <f>'ОГД МКУ УКС '!AD61</f>
        <v>0</v>
      </c>
      <c r="AE69" s="47">
        <v>0</v>
      </c>
      <c r="AF69" s="47">
        <f>'ОГД МКУ УКС '!AF61</f>
        <v>0</v>
      </c>
      <c r="AG69" s="47">
        <f>'ОГД МКУ УКС '!AG61</f>
        <v>0</v>
      </c>
      <c r="AH69" s="47">
        <v>0</v>
      </c>
      <c r="AI69" s="47">
        <f>'ОГД МКУ УКС '!AI61</f>
        <v>0</v>
      </c>
      <c r="AJ69" s="47">
        <f>'ОГД МКУ УКС '!AJ61</f>
        <v>0</v>
      </c>
      <c r="AK69" s="47">
        <v>0</v>
      </c>
      <c r="AL69" s="47">
        <f>'ОГД МКУ УКС '!AL61</f>
        <v>0</v>
      </c>
      <c r="AM69" s="47">
        <f>'ОГД МКУ УКС '!AM61</f>
        <v>0</v>
      </c>
      <c r="AN69" s="47">
        <v>0</v>
      </c>
      <c r="AO69" s="47">
        <f>'ОГД МКУ УКС '!AO61</f>
        <v>0</v>
      </c>
      <c r="AP69" s="47">
        <f>'ОГД МКУ УКС '!AP61</f>
        <v>0</v>
      </c>
      <c r="AQ69" s="47">
        <v>0</v>
      </c>
      <c r="AR69" s="311"/>
      <c r="AS69" s="233"/>
    </row>
    <row r="70" spans="1:45" ht="23.25" customHeight="1">
      <c r="A70" s="303"/>
      <c r="B70" s="303"/>
      <c r="C70" s="304"/>
      <c r="D70" s="120" t="s">
        <v>23</v>
      </c>
      <c r="E70" s="47">
        <f>SUM(H70,K70,N70,Q70,T70,W70,Z70,AC70,AF70,AI70,AL70,AO70)</f>
        <v>0</v>
      </c>
      <c r="F70" s="47">
        <f>SUM(I70,L70,O70,R70,U70,X70,AA70,AD70,AG70,AJ70,AM70,AP70)</f>
        <v>0</v>
      </c>
      <c r="G70" s="47">
        <v>0</v>
      </c>
      <c r="H70" s="47">
        <f>'ОГД МКУ УКС '!H62</f>
        <v>0</v>
      </c>
      <c r="I70" s="47">
        <f>'ОГД МКУ УКС '!I62</f>
        <v>0</v>
      </c>
      <c r="J70" s="47">
        <f>SUM(J22)</f>
        <v>0</v>
      </c>
      <c r="K70" s="47">
        <f>'ОГД МКУ УКС '!K62</f>
        <v>0</v>
      </c>
      <c r="L70" s="47">
        <f>'ОГД МКУ УКС '!L62</f>
        <v>0</v>
      </c>
      <c r="M70" s="47">
        <f>SUM(M22)</f>
        <v>0</v>
      </c>
      <c r="N70" s="47">
        <f>'ОГД МКУ УКС '!N62</f>
        <v>0</v>
      </c>
      <c r="O70" s="47">
        <f>'ОГД МКУ УКС '!O62</f>
        <v>0</v>
      </c>
      <c r="P70" s="47">
        <f>SUM(P22)</f>
        <v>0</v>
      </c>
      <c r="Q70" s="47">
        <f>'ОГД МКУ УКС '!Q62</f>
        <v>0</v>
      </c>
      <c r="R70" s="47">
        <f>'ОГД МКУ УКС '!R62</f>
        <v>0</v>
      </c>
      <c r="S70" s="47">
        <f>SUM(S22)</f>
        <v>0</v>
      </c>
      <c r="T70" s="47">
        <f>'ОГД МКУ УКС '!T62</f>
        <v>0</v>
      </c>
      <c r="U70" s="47">
        <f>'ОГД МКУ УКС '!U62</f>
        <v>0</v>
      </c>
      <c r="V70" s="47">
        <f>SUM(V22)</f>
        <v>0</v>
      </c>
      <c r="W70" s="47">
        <f>'ОГД МКУ УКС '!W62</f>
        <v>0</v>
      </c>
      <c r="X70" s="47">
        <f>'ОГД МКУ УКС '!X62</f>
        <v>0</v>
      </c>
      <c r="Y70" s="47">
        <f>SUM(Y22)</f>
        <v>0</v>
      </c>
      <c r="Z70" s="47">
        <f>'ОГД МКУ УКС '!Z62</f>
        <v>0</v>
      </c>
      <c r="AA70" s="47">
        <f>'ОГД МКУ УКС '!AA62</f>
        <v>0</v>
      </c>
      <c r="AB70" s="47">
        <f>SUM(AB22)</f>
        <v>0</v>
      </c>
      <c r="AC70" s="47">
        <f>'ОГД МКУ УКС '!AC62</f>
        <v>0</v>
      </c>
      <c r="AD70" s="47">
        <f>'ОГД МКУ УКС '!AD62</f>
        <v>0</v>
      </c>
      <c r="AE70" s="47">
        <f>SUM(AE22)</f>
        <v>0</v>
      </c>
      <c r="AF70" s="47">
        <f>'ОГД МКУ УКС '!AF62</f>
        <v>0</v>
      </c>
      <c r="AG70" s="47">
        <f>'ОГД МКУ УКС '!AG62</f>
        <v>0</v>
      </c>
      <c r="AH70" s="47">
        <f>SUM(AH22)</f>
        <v>0</v>
      </c>
      <c r="AI70" s="47">
        <f>'ОГД МКУ УКС '!AI62</f>
        <v>0</v>
      </c>
      <c r="AJ70" s="47">
        <f>'ОГД МКУ УКС '!AJ62</f>
        <v>0</v>
      </c>
      <c r="AK70" s="47">
        <f>SUM(AK22)</f>
        <v>0</v>
      </c>
      <c r="AL70" s="47">
        <f>'ОГД МКУ УКС '!AL62</f>
        <v>0</v>
      </c>
      <c r="AM70" s="47">
        <f>'ОГД МКУ УКС '!AM62</f>
        <v>0</v>
      </c>
      <c r="AN70" s="47">
        <f>SUM(AN22)</f>
        <v>0</v>
      </c>
      <c r="AO70" s="47">
        <f>'ОГД МКУ УКС '!AO62</f>
        <v>0</v>
      </c>
      <c r="AP70" s="47">
        <f>'ОГД МКУ УКС '!AP62</f>
        <v>0</v>
      </c>
      <c r="AQ70" s="47">
        <f>SUM(AQ22)</f>
        <v>0</v>
      </c>
      <c r="AR70" s="311"/>
      <c r="AS70" s="233"/>
    </row>
    <row r="71" spans="1:45" ht="20.25" customHeight="1">
      <c r="A71" s="303"/>
      <c r="B71" s="303"/>
      <c r="C71" s="304"/>
      <c r="D71" s="120" t="s">
        <v>43</v>
      </c>
      <c r="E71" s="47">
        <f>H71+K71+N71+Q71+T71+W71+Z71+AC71+AF71+AI71+AL71+AO71</f>
        <v>47589.1</v>
      </c>
      <c r="F71" s="47">
        <f>SUM(I71,L71,O71,R71,U71,X71,AA71,AD71,AG71,AJ71,AM71,AP71)</f>
        <v>46914.1</v>
      </c>
      <c r="G71" s="47">
        <f>F71/E71*100</f>
        <v>98.581607973254378</v>
      </c>
      <c r="H71" s="47">
        <f>H23</f>
        <v>498.6</v>
      </c>
      <c r="I71" s="47">
        <f>I23</f>
        <v>443.7</v>
      </c>
      <c r="J71" s="47">
        <f>I71/H71*100</f>
        <v>88.989169675090253</v>
      </c>
      <c r="K71" s="47">
        <f>'ОГД МКУ УКС '!K63</f>
        <v>3354.4</v>
      </c>
      <c r="L71" s="47">
        <f>'ОГД МКУ УКС '!L63</f>
        <v>3354.4</v>
      </c>
      <c r="M71" s="47">
        <f>L71/K71*100</f>
        <v>100</v>
      </c>
      <c r="N71" s="47">
        <f>N23</f>
        <v>2011.7999999999997</v>
      </c>
      <c r="O71" s="47">
        <f>'ОГД МКУ УКС '!O63</f>
        <v>1942.5</v>
      </c>
      <c r="P71" s="47">
        <f>O71/N71*100</f>
        <v>96.555323590814211</v>
      </c>
      <c r="Q71" s="47">
        <f>Q23</f>
        <v>1953</v>
      </c>
      <c r="R71" s="47">
        <f>R23</f>
        <v>1953</v>
      </c>
      <c r="S71" s="47">
        <f>R71/Q71*100</f>
        <v>100</v>
      </c>
      <c r="T71" s="47">
        <f>T23</f>
        <v>1806.3</v>
      </c>
      <c r="U71" s="47">
        <f>U23</f>
        <v>1806.3</v>
      </c>
      <c r="V71" s="47">
        <f>U71/T71*100</f>
        <v>100</v>
      </c>
      <c r="W71" s="47">
        <f>W23</f>
        <v>2160</v>
      </c>
      <c r="X71" s="47">
        <f>X23</f>
        <v>2114.6999999999998</v>
      </c>
      <c r="Y71" s="47">
        <f>X71/W71*100</f>
        <v>97.902777777777771</v>
      </c>
      <c r="Z71" s="47">
        <f>Z23</f>
        <v>2377.5</v>
      </c>
      <c r="AA71" s="47">
        <f>AA23</f>
        <v>2377.5</v>
      </c>
      <c r="AB71" s="47">
        <f>AA71/Z71*100</f>
        <v>100</v>
      </c>
      <c r="AC71" s="47">
        <f>AD23</f>
        <v>2154.3000000000002</v>
      </c>
      <c r="AD71" s="47">
        <f>AD23</f>
        <v>2154.3000000000002</v>
      </c>
      <c r="AE71" s="47">
        <f>AD71/AC71*100</f>
        <v>100</v>
      </c>
      <c r="AF71" s="47">
        <f>AF23+AF41+300</f>
        <v>5973.7</v>
      </c>
      <c r="AG71" s="47">
        <f>AG23+AG41+270</f>
        <v>2136.3999999999996</v>
      </c>
      <c r="AH71" s="47">
        <f>AG71/AF71*100</f>
        <v>35.76342970018581</v>
      </c>
      <c r="AI71" s="47">
        <f>AI23</f>
        <v>1441.9</v>
      </c>
      <c r="AJ71" s="47">
        <v>1441.9</v>
      </c>
      <c r="AK71" s="47">
        <f>AJ71/AI71*100</f>
        <v>100</v>
      </c>
      <c r="AL71" s="47">
        <f>AL23</f>
        <v>1870</v>
      </c>
      <c r="AM71" s="47">
        <v>1870</v>
      </c>
      <c r="AN71" s="47">
        <f>AM71/AL71*100</f>
        <v>100</v>
      </c>
      <c r="AO71" s="47">
        <f>AO41+AO23</f>
        <v>21987.599999999999</v>
      </c>
      <c r="AP71" s="47">
        <v>25319.4</v>
      </c>
      <c r="AQ71" s="47">
        <f>AP71/AO71*100</f>
        <v>115.153086284997</v>
      </c>
      <c r="AR71" s="311"/>
      <c r="AS71" s="233"/>
    </row>
    <row r="72" spans="1:45" ht="26.25" customHeight="1">
      <c r="A72" s="303"/>
      <c r="B72" s="303"/>
      <c r="C72" s="304"/>
      <c r="D72" s="120" t="s">
        <v>39</v>
      </c>
      <c r="E72" s="47">
        <v>0</v>
      </c>
      <c r="F72" s="47">
        <f>SUM(I72,L72,O72,R72,U72,X72,AA72,AD72,AG72,AJ72,AM72,AP72)</f>
        <v>0</v>
      </c>
      <c r="G72" s="47">
        <v>0</v>
      </c>
      <c r="H72" s="47">
        <f>'ОГД МКУ УКС '!H64</f>
        <v>0</v>
      </c>
      <c r="I72" s="47">
        <f>'ОГД МКУ УКС '!I64</f>
        <v>0</v>
      </c>
      <c r="J72" s="47">
        <v>0</v>
      </c>
      <c r="K72" s="47">
        <f>'ОГД МКУ УКС '!K64</f>
        <v>0</v>
      </c>
      <c r="L72" s="47">
        <f>'ОГД МКУ УКС '!L64</f>
        <v>0</v>
      </c>
      <c r="M72" s="47">
        <v>0</v>
      </c>
      <c r="N72" s="47">
        <f>'ОГД МКУ УКС '!N64</f>
        <v>0</v>
      </c>
      <c r="O72" s="47">
        <f>'ОГД МКУ УКС '!O64</f>
        <v>0</v>
      </c>
      <c r="P72" s="47">
        <v>0</v>
      </c>
      <c r="Q72" s="47">
        <f>'ОГД МКУ УКС '!Q64</f>
        <v>0</v>
      </c>
      <c r="R72" s="47">
        <f>'ОГД МКУ УКС '!R64</f>
        <v>0</v>
      </c>
      <c r="S72" s="47">
        <v>0</v>
      </c>
      <c r="T72" s="47">
        <f>'ОГД МКУ УКС '!T64</f>
        <v>0</v>
      </c>
      <c r="U72" s="47">
        <f>'ОГД МКУ УКС '!U64</f>
        <v>0</v>
      </c>
      <c r="V72" s="47">
        <v>0</v>
      </c>
      <c r="W72" s="47">
        <f>'ОГД МКУ УКС '!W64</f>
        <v>0</v>
      </c>
      <c r="X72" s="47">
        <f>'ОГД МКУ УКС '!X64</f>
        <v>0</v>
      </c>
      <c r="Y72" s="47">
        <v>0</v>
      </c>
      <c r="Z72" s="47">
        <f>'ОГД МКУ УКС '!Z64</f>
        <v>0</v>
      </c>
      <c r="AA72" s="47">
        <f>'ОГД МКУ УКС '!AA64</f>
        <v>0</v>
      </c>
      <c r="AB72" s="47">
        <v>0</v>
      </c>
      <c r="AC72" s="47">
        <f>'ОГД МКУ УКС '!AC64</f>
        <v>0</v>
      </c>
      <c r="AD72" s="47">
        <f>'ОГД МКУ УКС '!AD64</f>
        <v>0</v>
      </c>
      <c r="AE72" s="47">
        <v>0</v>
      </c>
      <c r="AF72" s="47">
        <f>'ОГД МКУ УКС '!AF64</f>
        <v>0</v>
      </c>
      <c r="AG72" s="47">
        <f>'ОГД МКУ УКС '!AG64</f>
        <v>0</v>
      </c>
      <c r="AH72" s="47">
        <v>0</v>
      </c>
      <c r="AI72" s="47">
        <f>'ОГД МКУ УКС '!AI64</f>
        <v>0</v>
      </c>
      <c r="AJ72" s="47">
        <f>'ОГД МКУ УКС '!AJ64</f>
        <v>0</v>
      </c>
      <c r="AK72" s="47">
        <v>0</v>
      </c>
      <c r="AL72" s="47">
        <f>'ОГД МКУ УКС '!AL64</f>
        <v>0</v>
      </c>
      <c r="AM72" s="47">
        <f>'ОГД МКУ УКС '!AM64</f>
        <v>0</v>
      </c>
      <c r="AN72" s="47">
        <v>0</v>
      </c>
      <c r="AO72" s="47">
        <f>'ОГД МКУ УКС '!AO64</f>
        <v>0</v>
      </c>
      <c r="AP72" s="47">
        <f>'ОГД МКУ УКС '!AP64</f>
        <v>0</v>
      </c>
      <c r="AQ72" s="47">
        <v>0</v>
      </c>
      <c r="AR72" s="311"/>
      <c r="AS72" s="233"/>
    </row>
    <row r="73" spans="1:45" ht="27" hidden="1" customHeight="1">
      <c r="A73" s="303"/>
      <c r="B73" s="303"/>
      <c r="C73" s="304"/>
      <c r="D73" s="120" t="s">
        <v>27</v>
      </c>
      <c r="E73" s="47" t="e">
        <f>SUM(H73,K73,N73,Q73,T73,W73,Z73,AC73,AF73,AI73,AL73,AO73)</f>
        <v>#REF!</v>
      </c>
      <c r="F73" s="47" t="e">
        <f>SUM(I73,L73,O73,R73,U73,X73,AA73,AD73,AG73,AJ73,AM73,AP73)</f>
        <v>#REF!</v>
      </c>
      <c r="G73" s="47" t="e">
        <f>#REF!</f>
        <v>#REF!</v>
      </c>
      <c r="H73" s="47" t="e">
        <f>#REF!</f>
        <v>#REF!</v>
      </c>
      <c r="I73" s="47" t="e">
        <f>#REF!</f>
        <v>#REF!</v>
      </c>
      <c r="J73" s="47" t="e">
        <f>#REF!</f>
        <v>#REF!</v>
      </c>
      <c r="K73" s="47" t="e">
        <f>#REF!</f>
        <v>#REF!</v>
      </c>
      <c r="L73" s="47">
        <v>0</v>
      </c>
      <c r="M73" s="47" t="e">
        <f>#REF!</f>
        <v>#REF!</v>
      </c>
      <c r="N73" s="47" t="e">
        <f>#REF!</f>
        <v>#REF!</v>
      </c>
      <c r="O73" s="47">
        <v>0</v>
      </c>
      <c r="P73" s="47" t="e">
        <f>#REF!</f>
        <v>#REF!</v>
      </c>
      <c r="Q73" s="47" t="e">
        <f>#REF!</f>
        <v>#REF!</v>
      </c>
      <c r="R73" s="47">
        <v>0</v>
      </c>
      <c r="S73" s="47" t="e">
        <f>#REF!</f>
        <v>#REF!</v>
      </c>
      <c r="T73" s="47" t="e">
        <f>#REF!</f>
        <v>#REF!</v>
      </c>
      <c r="U73" s="47" t="e">
        <f>#REF!</f>
        <v>#REF!</v>
      </c>
      <c r="V73" s="47" t="e">
        <f>#REF!</f>
        <v>#REF!</v>
      </c>
      <c r="W73" s="47" t="e">
        <f>#REF!</f>
        <v>#REF!</v>
      </c>
      <c r="X73" s="47">
        <v>0</v>
      </c>
      <c r="Y73" s="47" t="e">
        <f>#REF!</f>
        <v>#REF!</v>
      </c>
      <c r="Z73" s="47" t="e">
        <f>#REF!</f>
        <v>#REF!</v>
      </c>
      <c r="AA73" s="47">
        <v>0</v>
      </c>
      <c r="AB73" s="47" t="e">
        <f>#REF!</f>
        <v>#REF!</v>
      </c>
      <c r="AC73" s="47" t="e">
        <f>#REF!</f>
        <v>#REF!</v>
      </c>
      <c r="AD73" s="47">
        <v>0</v>
      </c>
      <c r="AE73" s="47" t="e">
        <f>#REF!</f>
        <v>#REF!</v>
      </c>
      <c r="AF73" s="47" t="e">
        <f>#REF!</f>
        <v>#REF!</v>
      </c>
      <c r="AG73" s="47" t="e">
        <f>#REF!</f>
        <v>#REF!</v>
      </c>
      <c r="AH73" s="47" t="e">
        <f>#REF!</f>
        <v>#REF!</v>
      </c>
      <c r="AI73" s="47" t="e">
        <f>#REF!</f>
        <v>#REF!</v>
      </c>
      <c r="AJ73" s="47">
        <v>0</v>
      </c>
      <c r="AK73" s="47" t="e">
        <f>#REF!</f>
        <v>#REF!</v>
      </c>
      <c r="AL73" s="47" t="e">
        <f>#REF!</f>
        <v>#REF!</v>
      </c>
      <c r="AM73" s="47" t="e">
        <f>#REF!</f>
        <v>#REF!</v>
      </c>
      <c r="AN73" s="47" t="e">
        <f>#REF!</f>
        <v>#REF!</v>
      </c>
      <c r="AO73" s="47" t="e">
        <f>#REF!</f>
        <v>#REF!</v>
      </c>
      <c r="AP73" s="47">
        <v>0</v>
      </c>
      <c r="AQ73" s="47" t="e">
        <f>#REF!</f>
        <v>#REF!</v>
      </c>
      <c r="AR73" s="311"/>
      <c r="AS73" s="233"/>
    </row>
    <row r="74" spans="1:45" s="117" customFormat="1" ht="36.75" hidden="1" customHeight="1">
      <c r="A74" s="305"/>
      <c r="B74" s="305"/>
      <c r="C74" s="306"/>
      <c r="D74" s="120" t="s">
        <v>27</v>
      </c>
      <c r="E74" s="15">
        <v>0</v>
      </c>
      <c r="F74" s="15">
        <v>0</v>
      </c>
      <c r="G74" s="15">
        <v>0</v>
      </c>
      <c r="H74" s="15">
        <v>0</v>
      </c>
      <c r="I74" s="15">
        <v>0</v>
      </c>
      <c r="J74" s="15">
        <v>0</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5">
        <v>0</v>
      </c>
      <c r="AG74" s="15">
        <v>0</v>
      </c>
      <c r="AH74" s="15">
        <v>0</v>
      </c>
      <c r="AI74" s="15">
        <v>0</v>
      </c>
      <c r="AJ74" s="15">
        <v>0</v>
      </c>
      <c r="AK74" s="15">
        <v>0</v>
      </c>
      <c r="AL74" s="15">
        <v>0</v>
      </c>
      <c r="AM74" s="15">
        <v>0</v>
      </c>
      <c r="AN74" s="15">
        <v>0</v>
      </c>
      <c r="AO74" s="15">
        <v>0</v>
      </c>
      <c r="AP74" s="15">
        <v>0</v>
      </c>
      <c r="AQ74" s="15">
        <v>0</v>
      </c>
      <c r="AR74" s="311"/>
      <c r="AS74" s="311"/>
    </row>
    <row r="75" spans="1:45" s="117" customFormat="1" ht="0.75" hidden="1" customHeight="1">
      <c r="A75" s="305"/>
      <c r="B75" s="305"/>
      <c r="C75" s="306"/>
      <c r="D75" s="120" t="s">
        <v>22</v>
      </c>
      <c r="E75" s="20" t="e">
        <f>#REF!</f>
        <v>#REF!</v>
      </c>
      <c r="F75" s="20" t="e">
        <f>#REF!</f>
        <v>#REF!</v>
      </c>
      <c r="G75" s="20" t="e">
        <f>#REF!</f>
        <v>#REF!</v>
      </c>
      <c r="H75" s="20" t="e">
        <f>#REF!</f>
        <v>#REF!</v>
      </c>
      <c r="I75" s="20" t="e">
        <f>#REF!</f>
        <v>#REF!</v>
      </c>
      <c r="J75" s="20" t="e">
        <f>#REF!</f>
        <v>#REF!</v>
      </c>
      <c r="K75" s="20" t="e">
        <f>#REF!</f>
        <v>#REF!</v>
      </c>
      <c r="L75" s="20" t="e">
        <f>#REF!</f>
        <v>#REF!</v>
      </c>
      <c r="M75" s="20" t="e">
        <f>#REF!</f>
        <v>#REF!</v>
      </c>
      <c r="N75" s="20" t="e">
        <f>#REF!</f>
        <v>#REF!</v>
      </c>
      <c r="O75" s="20" t="e">
        <f>#REF!</f>
        <v>#REF!</v>
      </c>
      <c r="P75" s="20" t="e">
        <f>#REF!</f>
        <v>#REF!</v>
      </c>
      <c r="Q75" s="20" t="e">
        <f>#REF!</f>
        <v>#REF!</v>
      </c>
      <c r="R75" s="20" t="e">
        <f>#REF!</f>
        <v>#REF!</v>
      </c>
      <c r="S75" s="20" t="e">
        <f>#REF!</f>
        <v>#REF!</v>
      </c>
      <c r="T75" s="20" t="e">
        <f>#REF!</f>
        <v>#REF!</v>
      </c>
      <c r="U75" s="20" t="e">
        <f>#REF!</f>
        <v>#REF!</v>
      </c>
      <c r="V75" s="20" t="e">
        <f>#REF!</f>
        <v>#REF!</v>
      </c>
      <c r="W75" s="20" t="e">
        <f>#REF!</f>
        <v>#REF!</v>
      </c>
      <c r="X75" s="20" t="e">
        <f>#REF!</f>
        <v>#REF!</v>
      </c>
      <c r="Y75" s="20" t="e">
        <f>#REF!</f>
        <v>#REF!</v>
      </c>
      <c r="Z75" s="20" t="e">
        <f>#REF!</f>
        <v>#REF!</v>
      </c>
      <c r="AA75" s="20" t="e">
        <f>#REF!</f>
        <v>#REF!</v>
      </c>
      <c r="AB75" s="20" t="e">
        <f>#REF!</f>
        <v>#REF!</v>
      </c>
      <c r="AC75" s="20" t="e">
        <f>#REF!</f>
        <v>#REF!</v>
      </c>
      <c r="AD75" s="20" t="e">
        <f>#REF!</f>
        <v>#REF!</v>
      </c>
      <c r="AE75" s="20" t="e">
        <f>#REF!</f>
        <v>#REF!</v>
      </c>
      <c r="AF75" s="20" t="e">
        <f>#REF!</f>
        <v>#REF!</v>
      </c>
      <c r="AG75" s="20" t="e">
        <f>#REF!</f>
        <v>#REF!</v>
      </c>
      <c r="AH75" s="20" t="e">
        <f>#REF!</f>
        <v>#REF!</v>
      </c>
      <c r="AI75" s="20" t="e">
        <f>#REF!</f>
        <v>#REF!</v>
      </c>
      <c r="AJ75" s="20" t="e">
        <f>#REF!</f>
        <v>#REF!</v>
      </c>
      <c r="AK75" s="20" t="e">
        <f>#REF!</f>
        <v>#REF!</v>
      </c>
      <c r="AL75" s="20" t="e">
        <f>#REF!</f>
        <v>#REF!</v>
      </c>
      <c r="AM75" s="20" t="e">
        <f>#REF!</f>
        <v>#REF!</v>
      </c>
      <c r="AN75" s="20" t="e">
        <f>#REF!</f>
        <v>#REF!</v>
      </c>
      <c r="AO75" s="20" t="e">
        <f>#REF!</f>
        <v>#REF!</v>
      </c>
      <c r="AP75" s="20" t="e">
        <f>#REF!</f>
        <v>#REF!</v>
      </c>
      <c r="AQ75" s="20" t="e">
        <f>#REF!</f>
        <v>#REF!</v>
      </c>
      <c r="AR75" s="311"/>
      <c r="AS75" s="311"/>
    </row>
    <row r="76" spans="1:45" s="117" customFormat="1" ht="24" hidden="1" customHeight="1">
      <c r="A76" s="305"/>
      <c r="B76" s="305"/>
      <c r="C76" s="306"/>
      <c r="D76" s="120" t="s">
        <v>38</v>
      </c>
      <c r="E76" s="20" t="e">
        <f>E75</f>
        <v>#REF!</v>
      </c>
      <c r="F76" s="20" t="e">
        <f t="shared" ref="F76:AQ79" si="23">F75</f>
        <v>#REF!</v>
      </c>
      <c r="G76" s="20" t="e">
        <f t="shared" si="23"/>
        <v>#REF!</v>
      </c>
      <c r="H76" s="20" t="e">
        <f t="shared" si="23"/>
        <v>#REF!</v>
      </c>
      <c r="I76" s="20" t="e">
        <f t="shared" si="23"/>
        <v>#REF!</v>
      </c>
      <c r="J76" s="20" t="e">
        <f t="shared" si="23"/>
        <v>#REF!</v>
      </c>
      <c r="K76" s="20" t="e">
        <f t="shared" si="23"/>
        <v>#REF!</v>
      </c>
      <c r="L76" s="20" t="e">
        <f t="shared" si="23"/>
        <v>#REF!</v>
      </c>
      <c r="M76" s="20" t="e">
        <f t="shared" si="23"/>
        <v>#REF!</v>
      </c>
      <c r="N76" s="20" t="e">
        <f t="shared" si="23"/>
        <v>#REF!</v>
      </c>
      <c r="O76" s="20" t="e">
        <f t="shared" si="23"/>
        <v>#REF!</v>
      </c>
      <c r="P76" s="20" t="e">
        <f t="shared" si="23"/>
        <v>#REF!</v>
      </c>
      <c r="Q76" s="20" t="e">
        <f t="shared" si="23"/>
        <v>#REF!</v>
      </c>
      <c r="R76" s="20" t="e">
        <f t="shared" si="23"/>
        <v>#REF!</v>
      </c>
      <c r="S76" s="20" t="e">
        <f t="shared" si="23"/>
        <v>#REF!</v>
      </c>
      <c r="T76" s="20" t="e">
        <f t="shared" si="23"/>
        <v>#REF!</v>
      </c>
      <c r="U76" s="20" t="e">
        <f t="shared" si="23"/>
        <v>#REF!</v>
      </c>
      <c r="V76" s="20" t="e">
        <f t="shared" si="23"/>
        <v>#REF!</v>
      </c>
      <c r="W76" s="20" t="e">
        <f t="shared" si="23"/>
        <v>#REF!</v>
      </c>
      <c r="X76" s="20" t="e">
        <f t="shared" si="23"/>
        <v>#REF!</v>
      </c>
      <c r="Y76" s="20" t="e">
        <f t="shared" si="23"/>
        <v>#REF!</v>
      </c>
      <c r="Z76" s="20" t="e">
        <f t="shared" si="23"/>
        <v>#REF!</v>
      </c>
      <c r="AA76" s="20" t="e">
        <f t="shared" si="23"/>
        <v>#REF!</v>
      </c>
      <c r="AB76" s="20" t="e">
        <f t="shared" si="23"/>
        <v>#REF!</v>
      </c>
      <c r="AC76" s="20" t="e">
        <f t="shared" si="23"/>
        <v>#REF!</v>
      </c>
      <c r="AD76" s="20" t="e">
        <f t="shared" si="23"/>
        <v>#REF!</v>
      </c>
      <c r="AE76" s="20" t="e">
        <f t="shared" si="23"/>
        <v>#REF!</v>
      </c>
      <c r="AF76" s="20" t="e">
        <f t="shared" si="23"/>
        <v>#REF!</v>
      </c>
      <c r="AG76" s="20" t="e">
        <f t="shared" si="23"/>
        <v>#REF!</v>
      </c>
      <c r="AH76" s="20" t="e">
        <f t="shared" si="23"/>
        <v>#REF!</v>
      </c>
      <c r="AI76" s="20" t="e">
        <f t="shared" si="23"/>
        <v>#REF!</v>
      </c>
      <c r="AJ76" s="20" t="e">
        <f t="shared" si="23"/>
        <v>#REF!</v>
      </c>
      <c r="AK76" s="20" t="e">
        <f t="shared" si="23"/>
        <v>#REF!</v>
      </c>
      <c r="AL76" s="20" t="e">
        <f t="shared" si="23"/>
        <v>#REF!</v>
      </c>
      <c r="AM76" s="20" t="e">
        <f t="shared" si="23"/>
        <v>#REF!</v>
      </c>
      <c r="AN76" s="20" t="e">
        <f t="shared" si="23"/>
        <v>#REF!</v>
      </c>
      <c r="AO76" s="20" t="e">
        <f t="shared" si="23"/>
        <v>#REF!</v>
      </c>
      <c r="AP76" s="20" t="e">
        <f t="shared" si="23"/>
        <v>#REF!</v>
      </c>
      <c r="AQ76" s="20" t="e">
        <f t="shared" si="23"/>
        <v>#REF!</v>
      </c>
      <c r="AR76" s="311"/>
      <c r="AS76" s="311"/>
    </row>
    <row r="77" spans="1:45" s="117" customFormat="1" ht="23.25" hidden="1" customHeight="1">
      <c r="A77" s="305"/>
      <c r="B77" s="305"/>
      <c r="C77" s="306"/>
      <c r="D77" s="120" t="s">
        <v>23</v>
      </c>
      <c r="E77" s="20" t="e">
        <f>E76</f>
        <v>#REF!</v>
      </c>
      <c r="F77" s="20" t="e">
        <f t="shared" si="23"/>
        <v>#REF!</v>
      </c>
      <c r="G77" s="20" t="e">
        <f t="shared" si="23"/>
        <v>#REF!</v>
      </c>
      <c r="H77" s="20" t="e">
        <f t="shared" si="23"/>
        <v>#REF!</v>
      </c>
      <c r="I77" s="20" t="e">
        <f t="shared" si="23"/>
        <v>#REF!</v>
      </c>
      <c r="J77" s="20" t="e">
        <f t="shared" si="23"/>
        <v>#REF!</v>
      </c>
      <c r="K77" s="20" t="e">
        <f t="shared" si="23"/>
        <v>#REF!</v>
      </c>
      <c r="L77" s="20" t="e">
        <f t="shared" si="23"/>
        <v>#REF!</v>
      </c>
      <c r="M77" s="20" t="e">
        <f t="shared" si="23"/>
        <v>#REF!</v>
      </c>
      <c r="N77" s="20" t="e">
        <f t="shared" si="23"/>
        <v>#REF!</v>
      </c>
      <c r="O77" s="20" t="e">
        <f t="shared" si="23"/>
        <v>#REF!</v>
      </c>
      <c r="P77" s="20" t="e">
        <f t="shared" si="23"/>
        <v>#REF!</v>
      </c>
      <c r="Q77" s="20" t="e">
        <f t="shared" si="23"/>
        <v>#REF!</v>
      </c>
      <c r="R77" s="20" t="e">
        <f t="shared" si="23"/>
        <v>#REF!</v>
      </c>
      <c r="S77" s="20" t="e">
        <f t="shared" si="23"/>
        <v>#REF!</v>
      </c>
      <c r="T77" s="20" t="e">
        <f t="shared" si="23"/>
        <v>#REF!</v>
      </c>
      <c r="U77" s="20" t="e">
        <f t="shared" si="23"/>
        <v>#REF!</v>
      </c>
      <c r="V77" s="20" t="e">
        <f t="shared" si="23"/>
        <v>#REF!</v>
      </c>
      <c r="W77" s="20" t="e">
        <f t="shared" si="23"/>
        <v>#REF!</v>
      </c>
      <c r="X77" s="20" t="e">
        <f t="shared" si="23"/>
        <v>#REF!</v>
      </c>
      <c r="Y77" s="20" t="e">
        <f t="shared" si="23"/>
        <v>#REF!</v>
      </c>
      <c r="Z77" s="20" t="e">
        <f t="shared" si="23"/>
        <v>#REF!</v>
      </c>
      <c r="AA77" s="20" t="e">
        <f t="shared" si="23"/>
        <v>#REF!</v>
      </c>
      <c r="AB77" s="20" t="e">
        <f t="shared" si="23"/>
        <v>#REF!</v>
      </c>
      <c r="AC77" s="20" t="e">
        <f t="shared" si="23"/>
        <v>#REF!</v>
      </c>
      <c r="AD77" s="20" t="e">
        <f t="shared" si="23"/>
        <v>#REF!</v>
      </c>
      <c r="AE77" s="20" t="e">
        <f t="shared" si="23"/>
        <v>#REF!</v>
      </c>
      <c r="AF77" s="20" t="e">
        <f t="shared" si="23"/>
        <v>#REF!</v>
      </c>
      <c r="AG77" s="20" t="e">
        <f t="shared" si="23"/>
        <v>#REF!</v>
      </c>
      <c r="AH77" s="20" t="e">
        <f t="shared" si="23"/>
        <v>#REF!</v>
      </c>
      <c r="AI77" s="20" t="e">
        <f t="shared" si="23"/>
        <v>#REF!</v>
      </c>
      <c r="AJ77" s="20" t="e">
        <f t="shared" si="23"/>
        <v>#REF!</v>
      </c>
      <c r="AK77" s="20" t="e">
        <f t="shared" si="23"/>
        <v>#REF!</v>
      </c>
      <c r="AL77" s="20" t="e">
        <f t="shared" si="23"/>
        <v>#REF!</v>
      </c>
      <c r="AM77" s="20" t="e">
        <f t="shared" si="23"/>
        <v>#REF!</v>
      </c>
      <c r="AN77" s="20" t="e">
        <f t="shared" si="23"/>
        <v>#REF!</v>
      </c>
      <c r="AO77" s="20" t="e">
        <f t="shared" si="23"/>
        <v>#REF!</v>
      </c>
      <c r="AP77" s="20" t="e">
        <f t="shared" si="23"/>
        <v>#REF!</v>
      </c>
      <c r="AQ77" s="20" t="e">
        <f t="shared" si="23"/>
        <v>#REF!</v>
      </c>
      <c r="AR77" s="311"/>
      <c r="AS77" s="311"/>
    </row>
    <row r="78" spans="1:45" s="117" customFormat="1" ht="0.75" hidden="1" customHeight="1">
      <c r="A78" s="305"/>
      <c r="B78" s="305"/>
      <c r="C78" s="306"/>
      <c r="D78" s="120" t="s">
        <v>43</v>
      </c>
      <c r="E78" s="20" t="e">
        <f>H78+K78+N78+Q78+T78+W78+Z78+AC78+AF78+AI78+AL78+AO78</f>
        <v>#REF!</v>
      </c>
      <c r="F78" s="20" t="e">
        <f>I78+L78+O78+R78+U78+X78+AA78+AD78+AG78+AJ78+AM78+AP78</f>
        <v>#REF!</v>
      </c>
      <c r="G78" s="20">
        <v>0</v>
      </c>
      <c r="H78" s="20" t="e">
        <f t="shared" si="23"/>
        <v>#REF!</v>
      </c>
      <c r="I78" s="20" t="e">
        <f t="shared" si="23"/>
        <v>#REF!</v>
      </c>
      <c r="J78" s="20" t="e">
        <f t="shared" si="23"/>
        <v>#REF!</v>
      </c>
      <c r="K78" s="20">
        <v>0</v>
      </c>
      <c r="L78" s="20">
        <v>0</v>
      </c>
      <c r="M78" s="20">
        <v>0</v>
      </c>
      <c r="N78" s="20" t="e">
        <f t="shared" si="23"/>
        <v>#REF!</v>
      </c>
      <c r="O78" s="20" t="e">
        <f t="shared" si="23"/>
        <v>#REF!</v>
      </c>
      <c r="P78" s="20" t="e">
        <f t="shared" si="23"/>
        <v>#REF!</v>
      </c>
      <c r="Q78" s="20" t="e">
        <f t="shared" si="23"/>
        <v>#REF!</v>
      </c>
      <c r="R78" s="20" t="e">
        <f t="shared" si="23"/>
        <v>#REF!</v>
      </c>
      <c r="S78" s="20" t="e">
        <f t="shared" si="23"/>
        <v>#REF!</v>
      </c>
      <c r="T78" s="20" t="e">
        <f t="shared" si="23"/>
        <v>#REF!</v>
      </c>
      <c r="U78" s="20" t="e">
        <f t="shared" si="23"/>
        <v>#REF!</v>
      </c>
      <c r="V78" s="20" t="e">
        <f t="shared" si="23"/>
        <v>#REF!</v>
      </c>
      <c r="W78" s="20" t="e">
        <f t="shared" si="23"/>
        <v>#REF!</v>
      </c>
      <c r="X78" s="20" t="e">
        <f t="shared" si="23"/>
        <v>#REF!</v>
      </c>
      <c r="Y78" s="20" t="e">
        <f t="shared" si="23"/>
        <v>#REF!</v>
      </c>
      <c r="Z78" s="20" t="e">
        <f t="shared" si="23"/>
        <v>#REF!</v>
      </c>
      <c r="AA78" s="20" t="e">
        <f t="shared" si="23"/>
        <v>#REF!</v>
      </c>
      <c r="AB78" s="20" t="e">
        <f t="shared" si="23"/>
        <v>#REF!</v>
      </c>
      <c r="AC78" s="20" t="e">
        <f t="shared" si="23"/>
        <v>#REF!</v>
      </c>
      <c r="AD78" s="20" t="e">
        <f t="shared" si="23"/>
        <v>#REF!</v>
      </c>
      <c r="AE78" s="20" t="e">
        <f t="shared" si="23"/>
        <v>#REF!</v>
      </c>
      <c r="AF78" s="20" t="e">
        <f t="shared" si="23"/>
        <v>#REF!</v>
      </c>
      <c r="AG78" s="20" t="e">
        <f t="shared" si="23"/>
        <v>#REF!</v>
      </c>
      <c r="AH78" s="20" t="e">
        <f t="shared" si="23"/>
        <v>#REF!</v>
      </c>
      <c r="AI78" s="20" t="e">
        <f t="shared" si="23"/>
        <v>#REF!</v>
      </c>
      <c r="AJ78" s="20" t="e">
        <f t="shared" si="23"/>
        <v>#REF!</v>
      </c>
      <c r="AK78" s="20" t="e">
        <f t="shared" si="23"/>
        <v>#REF!</v>
      </c>
      <c r="AL78" s="20" t="e">
        <f t="shared" si="23"/>
        <v>#REF!</v>
      </c>
      <c r="AM78" s="20" t="e">
        <f t="shared" si="23"/>
        <v>#REF!</v>
      </c>
      <c r="AN78" s="20" t="e">
        <f t="shared" si="23"/>
        <v>#REF!</v>
      </c>
      <c r="AO78" s="20" t="e">
        <f t="shared" si="23"/>
        <v>#REF!</v>
      </c>
      <c r="AP78" s="20" t="e">
        <f t="shared" si="23"/>
        <v>#REF!</v>
      </c>
      <c r="AQ78" s="20" t="e">
        <f t="shared" si="23"/>
        <v>#REF!</v>
      </c>
      <c r="AR78" s="311"/>
      <c r="AS78" s="311"/>
    </row>
    <row r="79" spans="1:45" s="117" customFormat="1" ht="22.5" hidden="1" customHeight="1">
      <c r="A79" s="305"/>
      <c r="B79" s="305"/>
      <c r="C79" s="306"/>
      <c r="D79" s="120" t="s">
        <v>43</v>
      </c>
      <c r="E79" s="20" t="e">
        <f>H79+K79+N79+Q79+T79+W79+Z79+AC79+AF79+AI79+AL79+AO79</f>
        <v>#REF!</v>
      </c>
      <c r="F79" s="20" t="e">
        <f>I79+L79+O79+R79+U79+X79+AA79+AD79+AG79+AJ79+AM79+AP79</f>
        <v>#REF!</v>
      </c>
      <c r="G79" s="20">
        <f t="shared" si="23"/>
        <v>0</v>
      </c>
      <c r="H79" s="20" t="e">
        <f t="shared" si="23"/>
        <v>#REF!</v>
      </c>
      <c r="I79" s="20" t="e">
        <f t="shared" si="23"/>
        <v>#REF!</v>
      </c>
      <c r="J79" s="20" t="e">
        <f t="shared" si="23"/>
        <v>#REF!</v>
      </c>
      <c r="K79" s="20">
        <v>0</v>
      </c>
      <c r="L79" s="20">
        <v>0</v>
      </c>
      <c r="M79" s="20">
        <v>0</v>
      </c>
      <c r="N79" s="20">
        <v>0</v>
      </c>
      <c r="O79" s="20" t="e">
        <f t="shared" si="23"/>
        <v>#REF!</v>
      </c>
      <c r="P79" s="20" t="e">
        <f t="shared" si="23"/>
        <v>#REF!</v>
      </c>
      <c r="Q79" s="20" t="e">
        <f t="shared" si="23"/>
        <v>#REF!</v>
      </c>
      <c r="R79" s="20">
        <v>0</v>
      </c>
      <c r="S79" s="20" t="e">
        <f t="shared" si="23"/>
        <v>#REF!</v>
      </c>
      <c r="T79" s="20" t="e">
        <f t="shared" si="23"/>
        <v>#REF!</v>
      </c>
      <c r="U79" s="20" t="e">
        <f t="shared" si="23"/>
        <v>#REF!</v>
      </c>
      <c r="V79" s="20" t="e">
        <f t="shared" si="23"/>
        <v>#REF!</v>
      </c>
      <c r="W79" s="20" t="e">
        <f t="shared" si="23"/>
        <v>#REF!</v>
      </c>
      <c r="X79" s="20" t="e">
        <f t="shared" si="23"/>
        <v>#REF!</v>
      </c>
      <c r="Y79" s="20" t="e">
        <f t="shared" si="23"/>
        <v>#REF!</v>
      </c>
      <c r="Z79" s="20" t="e">
        <f t="shared" si="23"/>
        <v>#REF!</v>
      </c>
      <c r="AA79" s="20" t="e">
        <f t="shared" si="23"/>
        <v>#REF!</v>
      </c>
      <c r="AB79" s="20" t="e">
        <f t="shared" si="23"/>
        <v>#REF!</v>
      </c>
      <c r="AC79" s="20" t="e">
        <f t="shared" si="23"/>
        <v>#REF!</v>
      </c>
      <c r="AD79" s="20" t="e">
        <f t="shared" si="23"/>
        <v>#REF!</v>
      </c>
      <c r="AE79" s="20" t="e">
        <f t="shared" si="23"/>
        <v>#REF!</v>
      </c>
      <c r="AF79" s="20" t="e">
        <f t="shared" si="23"/>
        <v>#REF!</v>
      </c>
      <c r="AG79" s="20" t="e">
        <f t="shared" si="23"/>
        <v>#REF!</v>
      </c>
      <c r="AH79" s="20" t="e">
        <f t="shared" si="23"/>
        <v>#REF!</v>
      </c>
      <c r="AI79" s="20" t="e">
        <f t="shared" si="23"/>
        <v>#REF!</v>
      </c>
      <c r="AJ79" s="20" t="e">
        <f t="shared" si="23"/>
        <v>#REF!</v>
      </c>
      <c r="AK79" s="20" t="e">
        <f t="shared" si="23"/>
        <v>#REF!</v>
      </c>
      <c r="AL79" s="20" t="e">
        <f t="shared" si="23"/>
        <v>#REF!</v>
      </c>
      <c r="AM79" s="20" t="e">
        <f t="shared" si="23"/>
        <v>#REF!</v>
      </c>
      <c r="AN79" s="20" t="e">
        <f t="shared" si="23"/>
        <v>#REF!</v>
      </c>
      <c r="AO79" s="20" t="e">
        <f t="shared" si="23"/>
        <v>#REF!</v>
      </c>
      <c r="AP79" s="20" t="e">
        <f t="shared" si="23"/>
        <v>#REF!</v>
      </c>
      <c r="AQ79" s="20" t="e">
        <f t="shared" si="23"/>
        <v>#REF!</v>
      </c>
      <c r="AR79" s="311"/>
      <c r="AS79" s="311"/>
    </row>
    <row r="80" spans="1:45" ht="0.75" customHeight="1">
      <c r="A80" s="305"/>
      <c r="B80" s="305"/>
      <c r="C80" s="306"/>
      <c r="D80" s="120"/>
      <c r="E80" s="20" t="e">
        <f>SUM(H80,K80,N80,Q80,T80,W80,Z80,AC80,AF80,AI80,AL80,AO80)</f>
        <v>#REF!</v>
      </c>
      <c r="F80" s="20" t="e">
        <f>SUM(I80,L80,O80,R80,U80,X80,AA80,AD80,AG80,AJ80,AM80,AP80)</f>
        <v>#REF!</v>
      </c>
      <c r="G80" s="20">
        <v>0</v>
      </c>
      <c r="H80" s="20" t="e">
        <f>#REF!</f>
        <v>#REF!</v>
      </c>
      <c r="I80" s="20" t="e">
        <f>#REF!</f>
        <v>#REF!</v>
      </c>
      <c r="J80" s="20">
        <v>0</v>
      </c>
      <c r="K80" s="20" t="e">
        <f>#REF!</f>
        <v>#REF!</v>
      </c>
      <c r="L80" s="20" t="e">
        <f>#REF!</f>
        <v>#REF!</v>
      </c>
      <c r="M80" s="20">
        <v>0</v>
      </c>
      <c r="N80" s="20" t="e">
        <f>#REF!</f>
        <v>#REF!</v>
      </c>
      <c r="O80" s="20" t="e">
        <f>#REF!</f>
        <v>#REF!</v>
      </c>
      <c r="P80" s="20">
        <v>0</v>
      </c>
      <c r="Q80" s="20" t="e">
        <f>#REF!</f>
        <v>#REF!</v>
      </c>
      <c r="R80" s="20" t="e">
        <f>#REF!</f>
        <v>#REF!</v>
      </c>
      <c r="S80" s="20">
        <v>0</v>
      </c>
      <c r="T80" s="20" t="e">
        <f>#REF!</f>
        <v>#REF!</v>
      </c>
      <c r="U80" s="20" t="e">
        <f>#REF!</f>
        <v>#REF!</v>
      </c>
      <c r="V80" s="20">
        <v>0</v>
      </c>
      <c r="W80" s="20" t="e">
        <f>#REF!</f>
        <v>#REF!</v>
      </c>
      <c r="X80" s="20" t="e">
        <f>#REF!</f>
        <v>#REF!</v>
      </c>
      <c r="Y80" s="20">
        <v>0</v>
      </c>
      <c r="Z80" s="20" t="e">
        <f>#REF!</f>
        <v>#REF!</v>
      </c>
      <c r="AA80" s="20" t="e">
        <f>#REF!</f>
        <v>#REF!</v>
      </c>
      <c r="AB80" s="20">
        <v>0</v>
      </c>
      <c r="AC80" s="20" t="e">
        <f>#REF!</f>
        <v>#REF!</v>
      </c>
      <c r="AD80" s="20" t="e">
        <f>#REF!</f>
        <v>#REF!</v>
      </c>
      <c r="AE80" s="20">
        <v>0</v>
      </c>
      <c r="AF80" s="20" t="e">
        <f>#REF!</f>
        <v>#REF!</v>
      </c>
      <c r="AG80" s="20" t="e">
        <f>#REF!</f>
        <v>#REF!</v>
      </c>
      <c r="AH80" s="20">
        <v>0</v>
      </c>
      <c r="AI80" s="20" t="e">
        <f>#REF!</f>
        <v>#REF!</v>
      </c>
      <c r="AJ80" s="20" t="e">
        <f>#REF!</f>
        <v>#REF!</v>
      </c>
      <c r="AK80" s="20">
        <v>0</v>
      </c>
      <c r="AL80" s="20" t="e">
        <f>#REF!</f>
        <v>#REF!</v>
      </c>
      <c r="AM80" s="20" t="e">
        <f>#REF!</f>
        <v>#REF!</v>
      </c>
      <c r="AN80" s="20">
        <v>0</v>
      </c>
      <c r="AO80" s="20" t="e">
        <f>#REF!</f>
        <v>#REF!</v>
      </c>
      <c r="AP80" s="20" t="e">
        <f>#REF!</f>
        <v>#REF!</v>
      </c>
      <c r="AQ80" s="20">
        <v>0</v>
      </c>
      <c r="AR80" s="311"/>
      <c r="AS80" s="311"/>
    </row>
    <row r="81" spans="1:45" ht="79.5" customHeight="1">
      <c r="A81" s="307"/>
      <c r="B81" s="307"/>
      <c r="C81" s="308"/>
      <c r="D81" s="120" t="s">
        <v>27</v>
      </c>
      <c r="E81" s="47">
        <f>K81+W81+N81</f>
        <v>1069.8</v>
      </c>
      <c r="F81" s="47">
        <f>SUM(I81,L81,O81,R81,U81,X81,AA81,AD81,AG81,AJ81,AM81,AP81)</f>
        <v>989.3</v>
      </c>
      <c r="G81" s="47">
        <f>F81/E81*100</f>
        <v>92.475229014769113</v>
      </c>
      <c r="H81" s="47">
        <f>'ОГД МКУ УКС '!H73</f>
        <v>0</v>
      </c>
      <c r="I81" s="47">
        <f>'ОГД МКУ УКС '!I73</f>
        <v>0</v>
      </c>
      <c r="J81" s="47">
        <v>0</v>
      </c>
      <c r="K81" s="47">
        <v>41</v>
      </c>
      <c r="L81" s="47">
        <v>41</v>
      </c>
      <c r="M81" s="47">
        <v>100</v>
      </c>
      <c r="N81" s="47">
        <v>375.5</v>
      </c>
      <c r="O81" s="47">
        <v>88</v>
      </c>
      <c r="P81" s="47">
        <f>O81/N81*100</f>
        <v>23.435419440745672</v>
      </c>
      <c r="Q81" s="47">
        <f>'ОГД МКУ УКС '!Q73</f>
        <v>0</v>
      </c>
      <c r="R81" s="47">
        <v>90</v>
      </c>
      <c r="S81" s="47">
        <v>0</v>
      </c>
      <c r="T81" s="47">
        <f>'ОГД МКУ УКС '!T73</f>
        <v>0</v>
      </c>
      <c r="U81" s="47">
        <v>68</v>
      </c>
      <c r="V81" s="47">
        <v>0</v>
      </c>
      <c r="W81" s="47">
        <v>653.29999999999995</v>
      </c>
      <c r="X81" s="47">
        <f>X42</f>
        <v>653.29999999999995</v>
      </c>
      <c r="Y81" s="47">
        <f>X81/W81*100</f>
        <v>100</v>
      </c>
      <c r="Z81" s="47">
        <f>'ОГД МКУ УКС '!Z73</f>
        <v>0</v>
      </c>
      <c r="AA81" s="47">
        <f>'ОГД МКУ УКС '!AA73</f>
        <v>0</v>
      </c>
      <c r="AB81" s="47">
        <v>0</v>
      </c>
      <c r="AC81" s="47">
        <f>'ОГД МКУ УКС '!AC73</f>
        <v>0</v>
      </c>
      <c r="AD81" s="47">
        <v>49</v>
      </c>
      <c r="AE81" s="47">
        <v>0</v>
      </c>
      <c r="AF81" s="47">
        <f>'ОГД МКУ УКС '!AF73</f>
        <v>0</v>
      </c>
      <c r="AG81" s="47">
        <f>'ОГД МКУ УКС '!AG73</f>
        <v>0</v>
      </c>
      <c r="AH81" s="47">
        <v>0</v>
      </c>
      <c r="AI81" s="47">
        <f>'ОГД МКУ УКС '!AI73</f>
        <v>0</v>
      </c>
      <c r="AJ81" s="47">
        <f>'ОГД МКУ УКС '!AJ73</f>
        <v>0</v>
      </c>
      <c r="AK81" s="47">
        <v>0</v>
      </c>
      <c r="AL81" s="47">
        <f>'ОГД МКУ УКС '!AL73</f>
        <v>0</v>
      </c>
      <c r="AM81" s="47">
        <f>'ОГД МКУ УКС '!AM73</f>
        <v>0</v>
      </c>
      <c r="AN81" s="47">
        <v>0</v>
      </c>
      <c r="AO81" s="47">
        <f>'ОГД МКУ УКС '!AO73</f>
        <v>0</v>
      </c>
      <c r="AP81" s="47">
        <f>'ОГД МКУ УКС '!AP73</f>
        <v>0</v>
      </c>
      <c r="AQ81" s="47">
        <v>0</v>
      </c>
      <c r="AR81" s="312"/>
      <c r="AS81" s="312"/>
    </row>
    <row r="82" spans="1:45" s="117" customFormat="1" ht="16.5" customHeight="1">
      <c r="A82" s="12"/>
      <c r="B82" s="14"/>
      <c r="C82" s="121"/>
      <c r="D82" s="23"/>
      <c r="E82" s="21"/>
      <c r="F82" s="21"/>
      <c r="G82" s="21"/>
      <c r="H82" s="21"/>
      <c r="I82" s="21"/>
      <c r="J82" s="21"/>
      <c r="K82" s="21"/>
      <c r="L82" s="21"/>
      <c r="M82" s="21"/>
      <c r="N82" s="153"/>
      <c r="O82" s="153"/>
      <c r="P82" s="153"/>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7"/>
      <c r="AS82" s="7"/>
    </row>
    <row r="84" spans="1:45" s="104" customFormat="1" ht="28.5" customHeight="1">
      <c r="A84" s="101" t="s">
        <v>80</v>
      </c>
      <c r="B84" s="123"/>
      <c r="C84" s="123"/>
      <c r="D84" s="101"/>
      <c r="E84" s="102"/>
      <c r="F84" s="102"/>
      <c r="G84" s="102"/>
      <c r="H84" s="356" t="s">
        <v>81</v>
      </c>
      <c r="I84" s="357"/>
      <c r="J84" s="357"/>
      <c r="K84" s="357"/>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103"/>
      <c r="AI84" s="103"/>
      <c r="AJ84" s="103"/>
      <c r="AK84" s="103"/>
      <c r="AL84" s="103"/>
      <c r="AM84" s="103"/>
      <c r="AN84" s="103"/>
      <c r="AO84" s="103"/>
      <c r="AP84" s="103"/>
      <c r="AQ84" s="103"/>
      <c r="AR84" s="103"/>
      <c r="AS84" s="103"/>
    </row>
    <row r="85" spans="1:45" s="104" customFormat="1" ht="14.25" hidden="1" customHeight="1">
      <c r="A85" s="105"/>
      <c r="B85" s="106"/>
      <c r="C85" s="106"/>
      <c r="D85" s="105"/>
      <c r="E85" s="102"/>
      <c r="F85" s="102"/>
      <c r="G85" s="102"/>
      <c r="H85" s="357"/>
      <c r="I85" s="357"/>
      <c r="J85" s="357"/>
      <c r="K85" s="357"/>
      <c r="L85" s="357"/>
      <c r="M85" s="357"/>
      <c r="N85" s="357"/>
      <c r="O85" s="357"/>
      <c r="P85" s="357"/>
      <c r="Q85" s="357"/>
      <c r="R85" s="357"/>
      <c r="S85" s="357"/>
      <c r="T85" s="357"/>
      <c r="U85" s="357"/>
      <c r="V85" s="357"/>
      <c r="W85" s="357"/>
      <c r="X85" s="357"/>
      <c r="Y85" s="357"/>
      <c r="Z85" s="357"/>
      <c r="AA85" s="357"/>
      <c r="AB85" s="357"/>
      <c r="AC85" s="357"/>
      <c r="AD85" s="357"/>
      <c r="AE85" s="357"/>
      <c r="AF85" s="357"/>
      <c r="AG85" s="357"/>
      <c r="AH85" s="107"/>
      <c r="AI85" s="107"/>
      <c r="AJ85" s="108"/>
      <c r="AK85" s="107"/>
      <c r="AL85" s="107"/>
      <c r="AM85" s="107"/>
      <c r="AN85" s="107"/>
      <c r="AO85" s="107"/>
      <c r="AP85" s="107"/>
      <c r="AQ85" s="107"/>
      <c r="AR85" s="109"/>
      <c r="AS85" s="109"/>
    </row>
    <row r="86" spans="1:45" s="104" customFormat="1" ht="19.5" customHeight="1">
      <c r="A86" s="110" t="s">
        <v>86</v>
      </c>
      <c r="B86" s="110"/>
      <c r="C86" s="106"/>
      <c r="D86" s="105"/>
      <c r="E86" s="102"/>
      <c r="F86" s="102"/>
      <c r="G86" s="102"/>
      <c r="H86" s="357"/>
      <c r="I86" s="357"/>
      <c r="J86" s="357"/>
      <c r="K86" s="357"/>
      <c r="L86" s="357"/>
      <c r="M86" s="357"/>
      <c r="N86" s="357"/>
      <c r="O86" s="357"/>
      <c r="P86" s="357"/>
      <c r="Q86" s="357"/>
      <c r="R86" s="357"/>
      <c r="S86" s="357"/>
      <c r="T86" s="357"/>
      <c r="U86" s="357"/>
      <c r="V86" s="357"/>
      <c r="W86" s="357"/>
      <c r="X86" s="357"/>
      <c r="Y86" s="357"/>
      <c r="Z86" s="357"/>
      <c r="AA86" s="357"/>
      <c r="AB86" s="357"/>
      <c r="AC86" s="357"/>
      <c r="AD86" s="357"/>
      <c r="AE86" s="357"/>
      <c r="AF86" s="357"/>
      <c r="AG86" s="357"/>
      <c r="AH86" s="107"/>
      <c r="AI86" s="107"/>
      <c r="AJ86" s="107"/>
      <c r="AK86" s="107"/>
      <c r="AL86" s="107"/>
      <c r="AM86" s="107"/>
      <c r="AN86" s="107"/>
      <c r="AO86" s="107"/>
      <c r="AP86" s="107"/>
      <c r="AQ86" s="107"/>
      <c r="AR86" s="109"/>
      <c r="AS86" s="109"/>
    </row>
    <row r="87" spans="1:45" s="112" customFormat="1" ht="12.75" customHeight="1">
      <c r="A87" s="358" t="s">
        <v>87</v>
      </c>
      <c r="B87" s="358"/>
      <c r="C87" s="359"/>
      <c r="D87" s="359"/>
      <c r="E87" s="360"/>
      <c r="F87" s="102"/>
      <c r="G87" s="102"/>
      <c r="H87" s="357"/>
      <c r="I87" s="357"/>
      <c r="J87" s="357"/>
      <c r="K87" s="357"/>
      <c r="L87" s="357"/>
      <c r="M87" s="357"/>
      <c r="N87" s="357"/>
      <c r="O87" s="357"/>
      <c r="P87" s="357"/>
      <c r="Q87" s="357"/>
      <c r="R87" s="357"/>
      <c r="S87" s="357"/>
      <c r="T87" s="357"/>
      <c r="U87" s="357"/>
      <c r="V87" s="357"/>
      <c r="W87" s="357"/>
      <c r="X87" s="357"/>
      <c r="Y87" s="357"/>
      <c r="Z87" s="357"/>
      <c r="AA87" s="357"/>
      <c r="AB87" s="357"/>
      <c r="AC87" s="357"/>
      <c r="AD87" s="357"/>
      <c r="AE87" s="357"/>
      <c r="AF87" s="357"/>
      <c r="AG87" s="357"/>
      <c r="AH87" s="111"/>
      <c r="AI87" s="111"/>
      <c r="AJ87" s="111"/>
      <c r="AK87" s="111"/>
      <c r="AL87" s="111"/>
      <c r="AM87" s="111"/>
      <c r="AN87" s="111"/>
      <c r="AO87" s="111"/>
      <c r="AP87" s="111"/>
      <c r="AQ87" s="111"/>
      <c r="AR87" s="109"/>
      <c r="AS87" s="109"/>
    </row>
    <row r="88" spans="1:45" s="112" customFormat="1" ht="41.25" customHeight="1">
      <c r="A88" s="105" t="s">
        <v>89</v>
      </c>
      <c r="B88" s="106"/>
      <c r="C88" s="106"/>
      <c r="D88" s="105"/>
      <c r="E88" s="102"/>
      <c r="F88" s="102"/>
      <c r="G88" s="102"/>
      <c r="H88" s="113" t="s">
        <v>90</v>
      </c>
      <c r="I88" s="113"/>
      <c r="J88" s="113"/>
      <c r="K88" s="113"/>
      <c r="L88" s="113"/>
      <c r="M88" s="113"/>
      <c r="N88" s="105"/>
      <c r="O88" s="105"/>
      <c r="P88" s="113"/>
      <c r="Q88" s="103"/>
      <c r="R88" s="103"/>
      <c r="S88" s="102"/>
      <c r="T88" s="102"/>
      <c r="U88" s="102"/>
      <c r="V88" s="102"/>
      <c r="W88" s="102"/>
      <c r="X88" s="103"/>
      <c r="Y88" s="103"/>
      <c r="Z88" s="103"/>
      <c r="AA88" s="103"/>
      <c r="AB88" s="103"/>
      <c r="AC88" s="103"/>
      <c r="AD88" s="103"/>
      <c r="AE88" s="103"/>
      <c r="AF88" s="103"/>
      <c r="AG88" s="103"/>
      <c r="AH88" s="111"/>
      <c r="AI88" s="111"/>
      <c r="AJ88" s="111"/>
      <c r="AK88" s="111"/>
      <c r="AL88" s="111"/>
      <c r="AM88" s="111"/>
      <c r="AN88" s="111"/>
      <c r="AO88" s="111"/>
      <c r="AP88" s="111"/>
      <c r="AQ88" s="111"/>
      <c r="AR88" s="109"/>
      <c r="AS88" s="109"/>
    </row>
    <row r="89" spans="1:45" s="112" customFormat="1" ht="17.25" customHeight="1">
      <c r="A89" s="105"/>
      <c r="B89" s="106"/>
      <c r="C89" s="106"/>
      <c r="D89" s="105"/>
      <c r="E89" s="102"/>
      <c r="F89" s="102"/>
      <c r="G89" s="102"/>
      <c r="H89" s="103"/>
      <c r="I89" s="103"/>
      <c r="J89" s="103"/>
      <c r="K89" s="103"/>
      <c r="L89" s="103"/>
      <c r="M89" s="103"/>
      <c r="N89" s="102"/>
      <c r="O89" s="102"/>
      <c r="P89" s="102"/>
      <c r="Q89" s="102"/>
      <c r="R89" s="102"/>
      <c r="S89" s="102"/>
      <c r="T89" s="102"/>
      <c r="U89" s="103"/>
      <c r="V89" s="103"/>
      <c r="W89" s="103"/>
      <c r="X89" s="103"/>
      <c r="Y89" s="103"/>
      <c r="Z89" s="103"/>
      <c r="AA89" s="103"/>
      <c r="AB89" s="103"/>
      <c r="AC89" s="103"/>
      <c r="AD89" s="103"/>
      <c r="AE89" s="103"/>
      <c r="AF89" s="103"/>
      <c r="AG89" s="103"/>
      <c r="AH89" s="111"/>
      <c r="AI89" s="111"/>
      <c r="AJ89" s="111"/>
      <c r="AK89" s="111"/>
      <c r="AL89" s="111"/>
      <c r="AM89" s="111"/>
      <c r="AN89" s="111"/>
      <c r="AO89" s="111"/>
      <c r="AP89" s="111"/>
      <c r="AQ89" s="111"/>
      <c r="AR89" s="109"/>
      <c r="AS89" s="109"/>
    </row>
    <row r="90" spans="1:45" s="115" customFormat="1" ht="28.5" customHeight="1">
      <c r="A90" s="361" t="s">
        <v>82</v>
      </c>
      <c r="B90" s="361"/>
      <c r="C90" s="361"/>
      <c r="D90" s="362"/>
      <c r="E90" s="362"/>
      <c r="F90" s="362"/>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row>
    <row r="91" spans="1:45" s="112" customFormat="1" ht="41.25" customHeight="1">
      <c r="A91" s="113"/>
      <c r="B91" s="116"/>
      <c r="C91" s="116"/>
      <c r="D91" s="113"/>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row>
  </sheetData>
  <mergeCells count="112">
    <mergeCell ref="A2:AS2"/>
    <mergeCell ref="H84:AG87"/>
    <mergeCell ref="A87:E87"/>
    <mergeCell ref="A90:F90"/>
    <mergeCell ref="AQ5:AQ6"/>
    <mergeCell ref="AO5:AO6"/>
    <mergeCell ref="AP5:AP6"/>
    <mergeCell ref="T5:T6"/>
    <mergeCell ref="U5:U6"/>
    <mergeCell ref="V5:V6"/>
    <mergeCell ref="W5:W6"/>
    <mergeCell ref="X5:X6"/>
    <mergeCell ref="M5:M6"/>
    <mergeCell ref="AG5:AG6"/>
    <mergeCell ref="AH5:AH6"/>
    <mergeCell ref="AI5:AI6"/>
    <mergeCell ref="AJ5:AJ6"/>
    <mergeCell ref="N82:P82"/>
    <mergeCell ref="A8:A13"/>
    <mergeCell ref="B8:B13"/>
    <mergeCell ref="C8:C13"/>
    <mergeCell ref="A26:A31"/>
    <mergeCell ref="B26:B31"/>
    <mergeCell ref="C26:C31"/>
    <mergeCell ref="A62:C67"/>
    <mergeCell ref="A1:R1"/>
    <mergeCell ref="A3:A6"/>
    <mergeCell ref="B3:B6"/>
    <mergeCell ref="C3:C6"/>
    <mergeCell ref="D3:D6"/>
    <mergeCell ref="E3:G4"/>
    <mergeCell ref="H3:AQ3"/>
    <mergeCell ref="AF4:AH4"/>
    <mergeCell ref="AI4:AK4"/>
    <mergeCell ref="E5:E6"/>
    <mergeCell ref="F5:F6"/>
    <mergeCell ref="G5:G6"/>
    <mergeCell ref="N5:N6"/>
    <mergeCell ref="O5:O6"/>
    <mergeCell ref="P5:P6"/>
    <mergeCell ref="Q5:Q6"/>
    <mergeCell ref="R5:R6"/>
    <mergeCell ref="Y5:Y6"/>
    <mergeCell ref="Z5:Z6"/>
    <mergeCell ref="AA5:AA6"/>
    <mergeCell ref="AB5:AB6"/>
    <mergeCell ref="AC5:AC6"/>
    <mergeCell ref="T4:V4"/>
    <mergeCell ref="W4:Y4"/>
    <mergeCell ref="Z4:AB4"/>
    <mergeCell ref="AC4:AE4"/>
    <mergeCell ref="AL4:AN4"/>
    <mergeCell ref="AO4:AQ4"/>
    <mergeCell ref="H5:H6"/>
    <mergeCell ref="I5:I6"/>
    <mergeCell ref="J5:J6"/>
    <mergeCell ref="K5:K6"/>
    <mergeCell ref="L5:L6"/>
    <mergeCell ref="S5:S6"/>
    <mergeCell ref="AK5:AK6"/>
    <mergeCell ref="AL5:AL6"/>
    <mergeCell ref="AM5:AM6"/>
    <mergeCell ref="AN5:AN6"/>
    <mergeCell ref="AE5:AE6"/>
    <mergeCell ref="AF5:AF6"/>
    <mergeCell ref="AD5:AD6"/>
    <mergeCell ref="AR32:AR37"/>
    <mergeCell ref="AS32:AS37"/>
    <mergeCell ref="AR49:AR54"/>
    <mergeCell ref="AS49:AS54"/>
    <mergeCell ref="AR8:AR13"/>
    <mergeCell ref="AS8:AS13"/>
    <mergeCell ref="A14:A19"/>
    <mergeCell ref="B14:B19"/>
    <mergeCell ref="C14:C19"/>
    <mergeCell ref="AR14:AR19"/>
    <mergeCell ref="AS14:AS19"/>
    <mergeCell ref="A20:A25"/>
    <mergeCell ref="B20:B25"/>
    <mergeCell ref="C20:C25"/>
    <mergeCell ref="AR20:AR25"/>
    <mergeCell ref="AS20:AS25"/>
    <mergeCell ref="C38:C42"/>
    <mergeCell ref="AR38:AR42"/>
    <mergeCell ref="AS38:AS42"/>
    <mergeCell ref="A32:A37"/>
    <mergeCell ref="B32:B37"/>
    <mergeCell ref="C32:C37"/>
    <mergeCell ref="AR3:AR6"/>
    <mergeCell ref="AS3:AS6"/>
    <mergeCell ref="H4:J4"/>
    <mergeCell ref="K4:M4"/>
    <mergeCell ref="N4:P4"/>
    <mergeCell ref="Q4:S4"/>
    <mergeCell ref="A68:C81"/>
    <mergeCell ref="AR55:AR59"/>
    <mergeCell ref="AS55:AS59"/>
    <mergeCell ref="D61:AS61"/>
    <mergeCell ref="AR62:AR67"/>
    <mergeCell ref="AS62:AS67"/>
    <mergeCell ref="AR68:AR81"/>
    <mergeCell ref="AS68:AS81"/>
    <mergeCell ref="AR26:AR31"/>
    <mergeCell ref="AS26:AS31"/>
    <mergeCell ref="AR43:AR47"/>
    <mergeCell ref="AS43:AS47"/>
    <mergeCell ref="A43:C48"/>
    <mergeCell ref="A61:C61"/>
    <mergeCell ref="A49:C54"/>
    <mergeCell ref="A55:C60"/>
    <mergeCell ref="A38:A42"/>
    <mergeCell ref="B38:B42"/>
  </mergeCells>
  <printOptions horizontalCentered="1"/>
  <pageMargins left="0" right="0" top="0" bottom="0" header="0" footer="0"/>
  <pageSetup paperSize="8" scale="65" fitToWidth="0" orientation="landscape" r:id="rId1"/>
  <colBreaks count="1" manualBreakCount="1">
    <brk id="25" max="102" man="1"/>
  </colBreaks>
</worksheet>
</file>

<file path=xl/worksheets/sheet4.xml><?xml version="1.0" encoding="utf-8"?>
<worksheet xmlns="http://schemas.openxmlformats.org/spreadsheetml/2006/main" xmlns:r="http://schemas.openxmlformats.org/officeDocument/2006/relationships">
  <dimension ref="A1"/>
  <sheetViews>
    <sheetView topLeftCell="A622" zoomScale="60" zoomScaleNormal="60" workbookViewId="0">
      <selection activeCell="A583" sqref="A583"/>
    </sheetView>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2</vt:i4>
      </vt:variant>
    </vt:vector>
  </HeadingPairs>
  <TitlesOfParts>
    <vt:vector size="6" baseType="lpstr">
      <vt:lpstr>ОГД  МКУ УГЗиП</vt:lpstr>
      <vt:lpstr>ОГД МКУ УКС </vt:lpstr>
      <vt:lpstr>отчет</vt:lpstr>
      <vt:lpstr>целевые показатели</vt:lpstr>
      <vt:lpstr>'ОГД  МКУ УГЗиП'!Область_печати</vt:lpstr>
      <vt:lpstr>отчет!Область_печати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2024-04-04T06:41:45Z</dcterms:modified>
</cp:coreProperties>
</file>