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255" windowWidth="20490" windowHeight="7380"/>
  </bookViews>
  <sheets>
    <sheet name="Сетевой график за 12месяцев2023" sheetId="4" r:id="rId1"/>
    <sheet name="отчет о целев.показ (2)" sheetId="7" r:id="rId2"/>
  </sheets>
  <definedNames>
    <definedName name="_xlnm._FilterDatabase" localSheetId="0" hidden="1">'Сетевой график за 12месяцев2023'!$A$9:$AV$224</definedName>
    <definedName name="_xlnm.Print_Titles" localSheetId="0">'Сетевой график за 12месяцев2023'!$6:$8</definedName>
  </definedNames>
  <calcPr calcId="145621" iterate="1"/>
</workbook>
</file>

<file path=xl/calcChain.xml><?xml version="1.0" encoding="utf-8"?>
<calcChain xmlns="http://schemas.openxmlformats.org/spreadsheetml/2006/main">
  <c r="F25" i="7" l="1"/>
  <c r="F24" i="7"/>
  <c r="F23" i="7"/>
  <c r="F21" i="7"/>
  <c r="AM238" i="4" l="1"/>
  <c r="AO253" i="4"/>
  <c r="AL253" i="4"/>
  <c r="AN199" i="4"/>
  <c r="AN194" i="4"/>
  <c r="AQ64" i="4"/>
  <c r="T52" i="4"/>
  <c r="AC52" i="4"/>
  <c r="AF52" i="4"/>
  <c r="Z52" i="4"/>
  <c r="AO52" i="4"/>
  <c r="AL52" i="4"/>
  <c r="AI52" i="4"/>
  <c r="AN33" i="4"/>
  <c r="AI27" i="4"/>
  <c r="AF27" i="4"/>
  <c r="AO23" i="4"/>
  <c r="AL18" i="4"/>
  <c r="AL17" i="4"/>
  <c r="AO17" i="4"/>
  <c r="F10" i="7" l="1"/>
  <c r="F11" i="7"/>
  <c r="F12" i="7"/>
  <c r="F13" i="7"/>
  <c r="F14" i="7"/>
  <c r="F15" i="7"/>
  <c r="F16" i="7"/>
  <c r="F17" i="7"/>
  <c r="F19" i="7"/>
  <c r="F20" i="7"/>
  <c r="AB254" i="4" l="1"/>
  <c r="AC18" i="4" l="1"/>
  <c r="AF17" i="4"/>
  <c r="AC17" i="4"/>
  <c r="AC23" i="4"/>
  <c r="Z23" i="4"/>
  <c r="Q23" i="4"/>
  <c r="T23" i="4"/>
  <c r="Q52" i="4"/>
  <c r="N52" i="4"/>
  <c r="AO27" i="4"/>
  <c r="AL27" i="4"/>
  <c r="AL238" i="4" s="1"/>
  <c r="AC27" i="4"/>
  <c r="Z27" i="4"/>
  <c r="W27" i="4"/>
  <c r="T27" i="4"/>
  <c r="Q27" i="4"/>
  <c r="AH199" i="4"/>
  <c r="AH151" i="4"/>
  <c r="AH114" i="4"/>
  <c r="AB114" i="4"/>
  <c r="AH103" i="4"/>
  <c r="AH79" i="4"/>
  <c r="AG45" i="4"/>
  <c r="AF45" i="4"/>
  <c r="AD45" i="4"/>
  <c r="AC45" i="4"/>
  <c r="AA45" i="4"/>
  <c r="Z45" i="4"/>
  <c r="X45" i="4"/>
  <c r="W45" i="4"/>
  <c r="U45" i="4"/>
  <c r="T45" i="4"/>
  <c r="R45" i="4"/>
  <c r="Q45" i="4"/>
  <c r="O45" i="4"/>
  <c r="N45" i="4"/>
  <c r="L45" i="4"/>
  <c r="K45" i="4"/>
  <c r="I45" i="4"/>
  <c r="H45" i="4"/>
  <c r="AG40" i="4"/>
  <c r="AF40" i="4"/>
  <c r="AD40" i="4"/>
  <c r="AC40" i="4"/>
  <c r="AA40" i="4"/>
  <c r="Z40" i="4"/>
  <c r="X40" i="4"/>
  <c r="W40" i="4"/>
  <c r="U40" i="4"/>
  <c r="T40" i="4"/>
  <c r="R40" i="4"/>
  <c r="Q40" i="4"/>
  <c r="O40" i="4"/>
  <c r="N40" i="4"/>
  <c r="L40" i="4"/>
  <c r="K40" i="4"/>
  <c r="I40" i="4"/>
  <c r="H40" i="4"/>
  <c r="AG35" i="4"/>
  <c r="AF35" i="4"/>
  <c r="AD35" i="4"/>
  <c r="AC35" i="4"/>
  <c r="AA35" i="4"/>
  <c r="Z35" i="4"/>
  <c r="X35" i="4"/>
  <c r="W35" i="4"/>
  <c r="U35" i="4"/>
  <c r="T35" i="4"/>
  <c r="R35" i="4"/>
  <c r="Q35" i="4"/>
  <c r="O35" i="4"/>
  <c r="N35" i="4"/>
  <c r="L35" i="4"/>
  <c r="K35" i="4"/>
  <c r="I35" i="4"/>
  <c r="H35" i="4"/>
  <c r="E254" i="4"/>
  <c r="T17" i="4"/>
  <c r="W17" i="4"/>
  <c r="Q17" i="4"/>
  <c r="S79" i="4"/>
  <c r="V194" i="4"/>
  <c r="U206" i="4"/>
  <c r="U201" i="4"/>
  <c r="Y138" i="4"/>
  <c r="U135" i="4"/>
  <c r="T135" i="4"/>
  <c r="F112" i="4"/>
  <c r="E23" i="4" l="1"/>
  <c r="M253" i="4"/>
  <c r="AP249" i="4"/>
  <c r="AO249" i="4"/>
  <c r="AP248" i="4"/>
  <c r="AO248" i="4"/>
  <c r="AM249" i="4"/>
  <c r="AL249" i="4"/>
  <c r="AM248" i="4"/>
  <c r="AL248" i="4"/>
  <c r="AJ249" i="4"/>
  <c r="AI249" i="4"/>
  <c r="AJ248" i="4"/>
  <c r="AI248" i="4"/>
  <c r="AG249" i="4"/>
  <c r="AF249" i="4"/>
  <c r="AG248" i="4"/>
  <c r="AF248" i="4"/>
  <c r="AD249" i="4"/>
  <c r="AC249" i="4"/>
  <c r="AD248" i="4"/>
  <c r="AC248" i="4"/>
  <c r="AA249" i="4"/>
  <c r="Z249" i="4"/>
  <c r="AA248" i="4"/>
  <c r="Z248" i="4"/>
  <c r="X249" i="4"/>
  <c r="W249" i="4"/>
  <c r="X248" i="4"/>
  <c r="W248" i="4"/>
  <c r="U249" i="4"/>
  <c r="T249" i="4"/>
  <c r="U248" i="4"/>
  <c r="T248" i="4"/>
  <c r="R249" i="4"/>
  <c r="Q249" i="4"/>
  <c r="R248" i="4"/>
  <c r="Q248" i="4"/>
  <c r="O249" i="4"/>
  <c r="N249" i="4"/>
  <c r="O248" i="4"/>
  <c r="N248" i="4"/>
  <c r="L249" i="4"/>
  <c r="K249" i="4"/>
  <c r="L248" i="4"/>
  <c r="K248" i="4"/>
  <c r="H249" i="4"/>
  <c r="I249" i="4"/>
  <c r="I248" i="4"/>
  <c r="H248" i="4"/>
  <c r="AP239" i="4"/>
  <c r="AO239" i="4"/>
  <c r="AP238" i="4"/>
  <c r="AM239" i="4"/>
  <c r="AL239" i="4"/>
  <c r="AJ239" i="4"/>
  <c r="AI239" i="4"/>
  <c r="AJ238" i="4"/>
  <c r="AI238" i="4"/>
  <c r="AG239" i="4"/>
  <c r="AF239" i="4"/>
  <c r="AG238" i="4"/>
  <c r="AF238" i="4"/>
  <c r="AD239" i="4"/>
  <c r="AC239" i="4"/>
  <c r="AD238" i="4"/>
  <c r="AC238" i="4"/>
  <c r="AA239" i="4"/>
  <c r="Z239" i="4"/>
  <c r="AA238" i="4"/>
  <c r="Z238" i="4"/>
  <c r="X239" i="4"/>
  <c r="W239" i="4"/>
  <c r="X238" i="4"/>
  <c r="W238" i="4"/>
  <c r="U239" i="4"/>
  <c r="T239" i="4"/>
  <c r="U238" i="4"/>
  <c r="T238" i="4"/>
  <c r="R239" i="4"/>
  <c r="Q239" i="4"/>
  <c r="R238" i="4"/>
  <c r="Q238" i="4"/>
  <c r="O239" i="4"/>
  <c r="N239" i="4"/>
  <c r="O238" i="4"/>
  <c r="N238" i="4"/>
  <c r="L239" i="4"/>
  <c r="K239" i="4"/>
  <c r="L238" i="4"/>
  <c r="K238" i="4"/>
  <c r="I238" i="4"/>
  <c r="I239" i="4"/>
  <c r="H239" i="4"/>
  <c r="H238" i="4"/>
  <c r="J238" i="4" l="1"/>
  <c r="Y249" i="4"/>
  <c r="M238" i="4"/>
  <c r="F259" i="4"/>
  <c r="E259" i="4"/>
  <c r="F258" i="4"/>
  <c r="E258" i="4"/>
  <c r="F257" i="4"/>
  <c r="E257" i="4"/>
  <c r="AP256" i="4"/>
  <c r="AO256" i="4"/>
  <c r="AM256" i="4"/>
  <c r="AL256" i="4"/>
  <c r="AJ256" i="4"/>
  <c r="AI256" i="4"/>
  <c r="AG256" i="4"/>
  <c r="AF256" i="4"/>
  <c r="AD256" i="4"/>
  <c r="AC256" i="4"/>
  <c r="AA256" i="4"/>
  <c r="Z256" i="4"/>
  <c r="X256" i="4"/>
  <c r="W256" i="4"/>
  <c r="U256" i="4"/>
  <c r="T256" i="4"/>
  <c r="R256" i="4"/>
  <c r="Q256" i="4"/>
  <c r="O256" i="4"/>
  <c r="N256" i="4"/>
  <c r="L256" i="4"/>
  <c r="K256" i="4"/>
  <c r="I256" i="4"/>
  <c r="H256" i="4"/>
  <c r="F254" i="4"/>
  <c r="G254" i="4" s="1"/>
  <c r="AQ253" i="4"/>
  <c r="AN253" i="4"/>
  <c r="AK253" i="4"/>
  <c r="AH253" i="4"/>
  <c r="AE253" i="4"/>
  <c r="AB253" i="4"/>
  <c r="Y253" i="4"/>
  <c r="V253" i="4"/>
  <c r="S253" i="4"/>
  <c r="P253" i="4"/>
  <c r="F253" i="4"/>
  <c r="E253" i="4"/>
  <c r="F252" i="4"/>
  <c r="E252" i="4"/>
  <c r="AP251" i="4"/>
  <c r="AO251" i="4"/>
  <c r="AM251" i="4"/>
  <c r="AL251" i="4"/>
  <c r="AJ251" i="4"/>
  <c r="AI251" i="4"/>
  <c r="AG251" i="4"/>
  <c r="AF251" i="4"/>
  <c r="AD251" i="4"/>
  <c r="AC251" i="4"/>
  <c r="AE251" i="4" s="1"/>
  <c r="AA251" i="4"/>
  <c r="Z251" i="4"/>
  <c r="X251" i="4"/>
  <c r="W251" i="4"/>
  <c r="U251" i="4"/>
  <c r="T251" i="4"/>
  <c r="R251" i="4"/>
  <c r="Q251" i="4"/>
  <c r="O251" i="4"/>
  <c r="N251" i="4"/>
  <c r="L251" i="4"/>
  <c r="K251" i="4"/>
  <c r="M251" i="4" s="1"/>
  <c r="I251" i="4"/>
  <c r="H251" i="4"/>
  <c r="P249" i="4"/>
  <c r="F249" i="4"/>
  <c r="E249" i="4"/>
  <c r="F248" i="4"/>
  <c r="E248" i="4"/>
  <c r="F247" i="4"/>
  <c r="E247" i="4"/>
  <c r="AP246" i="4"/>
  <c r="AO246" i="4"/>
  <c r="AM246" i="4"/>
  <c r="AL246" i="4"/>
  <c r="AJ246" i="4"/>
  <c r="AI246" i="4"/>
  <c r="AG246" i="4"/>
  <c r="AF246" i="4"/>
  <c r="AD246" i="4"/>
  <c r="AC246" i="4"/>
  <c r="AA246" i="4"/>
  <c r="Z246" i="4"/>
  <c r="X246" i="4"/>
  <c r="W246" i="4"/>
  <c r="U246" i="4"/>
  <c r="T246" i="4"/>
  <c r="R246" i="4"/>
  <c r="Q246" i="4"/>
  <c r="O246" i="4"/>
  <c r="N246" i="4"/>
  <c r="L246" i="4"/>
  <c r="K246" i="4"/>
  <c r="I246" i="4"/>
  <c r="H246" i="4"/>
  <c r="F242" i="4"/>
  <c r="E242" i="4"/>
  <c r="AQ239" i="4"/>
  <c r="AN239" i="4"/>
  <c r="AK239" i="4"/>
  <c r="AH239" i="4"/>
  <c r="AE239" i="4"/>
  <c r="Y239" i="4"/>
  <c r="V239" i="4"/>
  <c r="S239" i="4"/>
  <c r="P239" i="4"/>
  <c r="F239" i="4"/>
  <c r="E239" i="4"/>
  <c r="AN238" i="4"/>
  <c r="AK238" i="4"/>
  <c r="AH238" i="4"/>
  <c r="AE238" i="4"/>
  <c r="AB238" i="4"/>
  <c r="Y238" i="4"/>
  <c r="V238" i="4"/>
  <c r="S238" i="4"/>
  <c r="P238" i="4"/>
  <c r="F238" i="4"/>
  <c r="F237" i="4"/>
  <c r="E237" i="4"/>
  <c r="AP236" i="4"/>
  <c r="AM236" i="4"/>
  <c r="AL236" i="4"/>
  <c r="AJ236" i="4"/>
  <c r="AI236" i="4"/>
  <c r="AG236" i="4"/>
  <c r="AF236" i="4"/>
  <c r="AD236" i="4"/>
  <c r="AC236" i="4"/>
  <c r="AA236" i="4"/>
  <c r="Z236" i="4"/>
  <c r="X236" i="4"/>
  <c r="W236" i="4"/>
  <c r="U236" i="4"/>
  <c r="T236" i="4"/>
  <c r="R236" i="4"/>
  <c r="Q236" i="4"/>
  <c r="O236" i="4"/>
  <c r="N236" i="4"/>
  <c r="L236" i="4"/>
  <c r="K236" i="4"/>
  <c r="I236" i="4"/>
  <c r="H236" i="4"/>
  <c r="F231" i="4"/>
  <c r="E231" i="4"/>
  <c r="F221" i="4"/>
  <c r="E221" i="4"/>
  <c r="AP162" i="4"/>
  <c r="AO162" i="4"/>
  <c r="AP161" i="4"/>
  <c r="AO161" i="4"/>
  <c r="AM162" i="4"/>
  <c r="AL162" i="4"/>
  <c r="AM161" i="4"/>
  <c r="AL161" i="4"/>
  <c r="AL159" i="4" s="1"/>
  <c r="AJ162" i="4"/>
  <c r="AI162" i="4"/>
  <c r="AJ161" i="4"/>
  <c r="AJ159" i="4" s="1"/>
  <c r="AI161" i="4"/>
  <c r="AI159" i="4" s="1"/>
  <c r="AG162" i="4"/>
  <c r="AF162" i="4"/>
  <c r="AG161" i="4"/>
  <c r="AG159" i="4" s="1"/>
  <c r="AF161" i="4"/>
  <c r="AF159" i="4" s="1"/>
  <c r="AD162" i="4"/>
  <c r="AC162" i="4"/>
  <c r="AD161" i="4"/>
  <c r="AD159" i="4" s="1"/>
  <c r="AC161" i="4"/>
  <c r="AC159" i="4" s="1"/>
  <c r="AA162" i="4"/>
  <c r="Z162" i="4"/>
  <c r="AA161" i="4"/>
  <c r="Z161" i="4"/>
  <c r="Z159" i="4" s="1"/>
  <c r="X162" i="4"/>
  <c r="W162" i="4"/>
  <c r="X161" i="4"/>
  <c r="W161" i="4"/>
  <c r="W159" i="4" s="1"/>
  <c r="U162" i="4"/>
  <c r="T162" i="4"/>
  <c r="U161" i="4"/>
  <c r="U159" i="4" s="1"/>
  <c r="T161" i="4"/>
  <c r="T159" i="4" s="1"/>
  <c r="R162" i="4"/>
  <c r="Q162" i="4"/>
  <c r="R161" i="4"/>
  <c r="Q161" i="4"/>
  <c r="Q159" i="4" s="1"/>
  <c r="O162" i="4"/>
  <c r="N162" i="4"/>
  <c r="O161" i="4"/>
  <c r="O159" i="4" s="1"/>
  <c r="N161" i="4"/>
  <c r="N159" i="4" s="1"/>
  <c r="L162" i="4"/>
  <c r="K162" i="4"/>
  <c r="L161" i="4"/>
  <c r="L159" i="4" s="1"/>
  <c r="K161" i="4"/>
  <c r="K159" i="4" s="1"/>
  <c r="H162" i="4"/>
  <c r="I162" i="4"/>
  <c r="I161" i="4"/>
  <c r="I159" i="4" s="1"/>
  <c r="H161" i="4"/>
  <c r="H159" i="4" s="1"/>
  <c r="F160" i="4"/>
  <c r="E160" i="4"/>
  <c r="AO159" i="4"/>
  <c r="AA159" i="4"/>
  <c r="R159" i="4"/>
  <c r="P189" i="4"/>
  <c r="P209" i="4"/>
  <c r="F209" i="4"/>
  <c r="E209" i="4"/>
  <c r="F208" i="4"/>
  <c r="E208" i="4"/>
  <c r="F207" i="4"/>
  <c r="F206" i="4" s="1"/>
  <c r="E207" i="4"/>
  <c r="AP206" i="4"/>
  <c r="AO206" i="4"/>
  <c r="AM206" i="4"/>
  <c r="AL206" i="4"/>
  <c r="AJ206" i="4"/>
  <c r="AI206" i="4"/>
  <c r="AG206" i="4"/>
  <c r="AF206" i="4"/>
  <c r="AD206" i="4"/>
  <c r="AC206" i="4"/>
  <c r="Z206" i="4"/>
  <c r="W206" i="4"/>
  <c r="T206" i="4"/>
  <c r="R206" i="4"/>
  <c r="Q206" i="4"/>
  <c r="O206" i="4"/>
  <c r="P206" i="4" s="1"/>
  <c r="L206" i="4"/>
  <c r="K206" i="4"/>
  <c r="I206" i="4"/>
  <c r="H206" i="4"/>
  <c r="F204" i="4"/>
  <c r="E204" i="4"/>
  <c r="F203" i="4"/>
  <c r="E203" i="4"/>
  <c r="F202" i="4"/>
  <c r="E202" i="4"/>
  <c r="AP201" i="4"/>
  <c r="AO201" i="4"/>
  <c r="AM201" i="4"/>
  <c r="AL201" i="4"/>
  <c r="AJ201" i="4"/>
  <c r="AI201" i="4"/>
  <c r="AG201" i="4"/>
  <c r="AF201" i="4"/>
  <c r="AD201" i="4"/>
  <c r="AC201" i="4"/>
  <c r="AA201" i="4"/>
  <c r="Z201" i="4"/>
  <c r="X201" i="4"/>
  <c r="W201" i="4"/>
  <c r="T201" i="4"/>
  <c r="R201" i="4"/>
  <c r="Q201" i="4"/>
  <c r="O201" i="4"/>
  <c r="N201" i="4"/>
  <c r="L201" i="4"/>
  <c r="K201" i="4"/>
  <c r="I201" i="4"/>
  <c r="H201" i="4"/>
  <c r="E201" i="4"/>
  <c r="F199" i="4"/>
  <c r="E199" i="4"/>
  <c r="F198" i="4"/>
  <c r="E198" i="4"/>
  <c r="F197" i="4"/>
  <c r="E197" i="4"/>
  <c r="AP196" i="4"/>
  <c r="AO196" i="4"/>
  <c r="AM196" i="4"/>
  <c r="AL196" i="4"/>
  <c r="AJ196" i="4"/>
  <c r="AI196" i="4"/>
  <c r="AG196" i="4"/>
  <c r="AF196" i="4"/>
  <c r="AD196" i="4"/>
  <c r="AC196" i="4"/>
  <c r="AA196" i="4"/>
  <c r="Z196" i="4"/>
  <c r="X196" i="4"/>
  <c r="W196" i="4"/>
  <c r="U196" i="4"/>
  <c r="T196" i="4"/>
  <c r="R196" i="4"/>
  <c r="Q196" i="4"/>
  <c r="O196" i="4"/>
  <c r="N196" i="4"/>
  <c r="L196" i="4"/>
  <c r="K196" i="4"/>
  <c r="I196" i="4"/>
  <c r="H196" i="4"/>
  <c r="F194" i="4"/>
  <c r="E194" i="4"/>
  <c r="F193" i="4"/>
  <c r="E193" i="4"/>
  <c r="F192" i="4"/>
  <c r="F191" i="4" s="1"/>
  <c r="E192" i="4"/>
  <c r="AP191" i="4"/>
  <c r="AO191" i="4"/>
  <c r="AM191" i="4"/>
  <c r="AL191" i="4"/>
  <c r="AJ191" i="4"/>
  <c r="AI191" i="4"/>
  <c r="AG191" i="4"/>
  <c r="AF191" i="4"/>
  <c r="AD191" i="4"/>
  <c r="AC191" i="4"/>
  <c r="AA191" i="4"/>
  <c r="Z191" i="4"/>
  <c r="X191" i="4"/>
  <c r="W191" i="4"/>
  <c r="T191" i="4"/>
  <c r="V191" i="4" s="1"/>
  <c r="R191" i="4"/>
  <c r="Q191" i="4"/>
  <c r="O191" i="4"/>
  <c r="N191" i="4"/>
  <c r="L191" i="4"/>
  <c r="K191" i="4"/>
  <c r="I191" i="4"/>
  <c r="H191" i="4"/>
  <c r="F189" i="4"/>
  <c r="E189" i="4"/>
  <c r="F188" i="4"/>
  <c r="E188" i="4"/>
  <c r="F187" i="4"/>
  <c r="F186" i="4" s="1"/>
  <c r="E187" i="4"/>
  <c r="AP186" i="4"/>
  <c r="AO186" i="4"/>
  <c r="AM186" i="4"/>
  <c r="AL186" i="4"/>
  <c r="AJ186" i="4"/>
  <c r="AI186" i="4"/>
  <c r="AG186" i="4"/>
  <c r="AF186" i="4"/>
  <c r="AD186" i="4"/>
  <c r="AC186" i="4"/>
  <c r="AA186" i="4"/>
  <c r="Z186" i="4"/>
  <c r="X186" i="4"/>
  <c r="W186" i="4"/>
  <c r="U186" i="4"/>
  <c r="T186" i="4"/>
  <c r="R186" i="4"/>
  <c r="Q186" i="4"/>
  <c r="O186" i="4"/>
  <c r="N186" i="4"/>
  <c r="L186" i="4"/>
  <c r="K186" i="4"/>
  <c r="I186" i="4"/>
  <c r="H186" i="4"/>
  <c r="F178" i="4"/>
  <c r="E178" i="4"/>
  <c r="F177" i="4"/>
  <c r="E177" i="4"/>
  <c r="F176" i="4"/>
  <c r="E176" i="4"/>
  <c r="E175" i="4" s="1"/>
  <c r="AP175" i="4"/>
  <c r="AO175" i="4"/>
  <c r="AM175" i="4"/>
  <c r="AL175" i="4"/>
  <c r="AJ175" i="4"/>
  <c r="AI175" i="4"/>
  <c r="AG175" i="4"/>
  <c r="AF175" i="4"/>
  <c r="AD175" i="4"/>
  <c r="AC175" i="4"/>
  <c r="AA175" i="4"/>
  <c r="Z175" i="4"/>
  <c r="X175" i="4"/>
  <c r="W175" i="4"/>
  <c r="U175" i="4"/>
  <c r="T175" i="4"/>
  <c r="R175" i="4"/>
  <c r="Q175" i="4"/>
  <c r="O175" i="4"/>
  <c r="N175" i="4"/>
  <c r="L175" i="4"/>
  <c r="K175" i="4"/>
  <c r="I175" i="4"/>
  <c r="H175" i="4"/>
  <c r="F167" i="4"/>
  <c r="E167" i="4"/>
  <c r="F166" i="4"/>
  <c r="E166" i="4"/>
  <c r="F165" i="4"/>
  <c r="F164" i="4" s="1"/>
  <c r="E165" i="4"/>
  <c r="AP164" i="4"/>
  <c r="AO164" i="4"/>
  <c r="AM164" i="4"/>
  <c r="AL164" i="4"/>
  <c r="AJ164" i="4"/>
  <c r="AI164" i="4"/>
  <c r="AG164" i="4"/>
  <c r="AF164" i="4"/>
  <c r="AD164" i="4"/>
  <c r="AC164" i="4"/>
  <c r="AA164" i="4"/>
  <c r="Z164" i="4"/>
  <c r="X164" i="4"/>
  <c r="W164" i="4"/>
  <c r="U164" i="4"/>
  <c r="T164" i="4"/>
  <c r="R164" i="4"/>
  <c r="Q164" i="4"/>
  <c r="O164" i="4"/>
  <c r="N164" i="4"/>
  <c r="L164" i="4"/>
  <c r="K164" i="4"/>
  <c r="I164" i="4"/>
  <c r="H164" i="4"/>
  <c r="AP122" i="4"/>
  <c r="AO122" i="4"/>
  <c r="AO119" i="4" s="1"/>
  <c r="AP121" i="4"/>
  <c r="AO121" i="4"/>
  <c r="AM122" i="4"/>
  <c r="AL122" i="4"/>
  <c r="AM121" i="4"/>
  <c r="AM119" i="4" s="1"/>
  <c r="AL121" i="4"/>
  <c r="AJ122" i="4"/>
  <c r="AI122" i="4"/>
  <c r="AI119" i="4" s="1"/>
  <c r="AJ121" i="4"/>
  <c r="AI121" i="4"/>
  <c r="AG122" i="4"/>
  <c r="AF122" i="4"/>
  <c r="AH122" i="4" s="1"/>
  <c r="AG121" i="4"/>
  <c r="AG119" i="4" s="1"/>
  <c r="AF121" i="4"/>
  <c r="AD122" i="4"/>
  <c r="AC122" i="4"/>
  <c r="AD121" i="4"/>
  <c r="AC121" i="4"/>
  <c r="AA122" i="4"/>
  <c r="Z122" i="4"/>
  <c r="AA121" i="4"/>
  <c r="Z121" i="4"/>
  <c r="X122" i="4"/>
  <c r="W122" i="4"/>
  <c r="X121" i="4"/>
  <c r="W121" i="4"/>
  <c r="U122" i="4"/>
  <c r="T122" i="4"/>
  <c r="U121" i="4"/>
  <c r="T121" i="4"/>
  <c r="R122" i="4"/>
  <c r="Q122" i="4"/>
  <c r="R121" i="4"/>
  <c r="R119" i="4" s="1"/>
  <c r="Q121" i="4"/>
  <c r="O122" i="4"/>
  <c r="N122" i="4"/>
  <c r="O121" i="4"/>
  <c r="O119" i="4" s="1"/>
  <c r="N121" i="4"/>
  <c r="L122" i="4"/>
  <c r="K122" i="4"/>
  <c r="L121" i="4"/>
  <c r="K121" i="4"/>
  <c r="H122" i="4"/>
  <c r="H119" i="4" s="1"/>
  <c r="I122" i="4"/>
  <c r="I121" i="4"/>
  <c r="H121" i="4"/>
  <c r="AC119" i="4"/>
  <c r="F120" i="4"/>
  <c r="E120" i="4"/>
  <c r="AL119" i="4"/>
  <c r="AA119" i="4"/>
  <c r="P138" i="4"/>
  <c r="F151" i="4"/>
  <c r="E151" i="4"/>
  <c r="F150" i="4"/>
  <c r="E150" i="4"/>
  <c r="F149" i="4"/>
  <c r="F148" i="4" s="1"/>
  <c r="E149" i="4"/>
  <c r="AP148" i="4"/>
  <c r="AO148" i="4"/>
  <c r="AM148" i="4"/>
  <c r="AL148" i="4"/>
  <c r="AJ148" i="4"/>
  <c r="AK148" i="4" s="1"/>
  <c r="AI148" i="4"/>
  <c r="AG148" i="4"/>
  <c r="AF148" i="4"/>
  <c r="AD148" i="4"/>
  <c r="AC148" i="4"/>
  <c r="AA148" i="4"/>
  <c r="Z148" i="4"/>
  <c r="X148" i="4"/>
  <c r="W148" i="4"/>
  <c r="U148" i="4"/>
  <c r="T148" i="4"/>
  <c r="R148" i="4"/>
  <c r="Q148" i="4"/>
  <c r="O148" i="4"/>
  <c r="N148" i="4"/>
  <c r="L148" i="4"/>
  <c r="K148" i="4"/>
  <c r="I148" i="4"/>
  <c r="H148" i="4"/>
  <c r="F146" i="4"/>
  <c r="E146" i="4"/>
  <c r="F145" i="4"/>
  <c r="E145" i="4"/>
  <c r="F144" i="4"/>
  <c r="E144" i="4"/>
  <c r="AP143" i="4"/>
  <c r="AO143" i="4"/>
  <c r="AM143" i="4"/>
  <c r="AL143" i="4"/>
  <c r="AJ143" i="4"/>
  <c r="AI143" i="4"/>
  <c r="AG143" i="4"/>
  <c r="AF143" i="4"/>
  <c r="AD143" i="4"/>
  <c r="AC143" i="4"/>
  <c r="AA143" i="4"/>
  <c r="Z143" i="4"/>
  <c r="X143" i="4"/>
  <c r="W143" i="4"/>
  <c r="U143" i="4"/>
  <c r="T143" i="4"/>
  <c r="R143" i="4"/>
  <c r="Q143" i="4"/>
  <c r="O143" i="4"/>
  <c r="N143" i="4"/>
  <c r="L143" i="4"/>
  <c r="K143" i="4"/>
  <c r="I143" i="4"/>
  <c r="H143" i="4"/>
  <c r="E143" i="4"/>
  <c r="F138" i="4"/>
  <c r="F137" i="4"/>
  <c r="E137" i="4"/>
  <c r="F136" i="4"/>
  <c r="E136" i="4"/>
  <c r="AP135" i="4"/>
  <c r="AO135" i="4"/>
  <c r="AM135" i="4"/>
  <c r="AL135" i="4"/>
  <c r="AJ135" i="4"/>
  <c r="AI135" i="4"/>
  <c r="AG135" i="4"/>
  <c r="AF135" i="4"/>
  <c r="AD135" i="4"/>
  <c r="AC135" i="4"/>
  <c r="AA135" i="4"/>
  <c r="Z135" i="4"/>
  <c r="X135" i="4"/>
  <c r="W135" i="4"/>
  <c r="R135" i="4"/>
  <c r="Q135" i="4"/>
  <c r="O135" i="4"/>
  <c r="N135" i="4"/>
  <c r="L135" i="4"/>
  <c r="K135" i="4"/>
  <c r="I135" i="4"/>
  <c r="H135" i="4"/>
  <c r="F127" i="4"/>
  <c r="E127" i="4"/>
  <c r="F126" i="4"/>
  <c r="E126" i="4"/>
  <c r="F125" i="4"/>
  <c r="F124" i="4" s="1"/>
  <c r="E125" i="4"/>
  <c r="AP124" i="4"/>
  <c r="AO124" i="4"/>
  <c r="AM124" i="4"/>
  <c r="AL124" i="4"/>
  <c r="AJ124" i="4"/>
  <c r="AI124" i="4"/>
  <c r="AG124" i="4"/>
  <c r="AF124" i="4"/>
  <c r="AD124" i="4"/>
  <c r="AC124" i="4"/>
  <c r="AA124" i="4"/>
  <c r="Z124" i="4"/>
  <c r="X124" i="4"/>
  <c r="W124" i="4"/>
  <c r="U124" i="4"/>
  <c r="T124" i="4"/>
  <c r="R124" i="4"/>
  <c r="Q124" i="4"/>
  <c r="O124" i="4"/>
  <c r="N124" i="4"/>
  <c r="L124" i="4"/>
  <c r="K124" i="4"/>
  <c r="I124" i="4"/>
  <c r="H124" i="4"/>
  <c r="E124" i="4"/>
  <c r="AP98" i="4"/>
  <c r="AP95" i="4" s="1"/>
  <c r="AO98" i="4"/>
  <c r="AP97" i="4"/>
  <c r="AO97" i="4"/>
  <c r="AM98" i="4"/>
  <c r="AL98" i="4"/>
  <c r="AM97" i="4"/>
  <c r="AL97" i="4"/>
  <c r="AJ98" i="4"/>
  <c r="AI98" i="4"/>
  <c r="AI95" i="4" s="1"/>
  <c r="AJ97" i="4"/>
  <c r="AI97" i="4"/>
  <c r="AG98" i="4"/>
  <c r="AG95" i="4" s="1"/>
  <c r="AF98" i="4"/>
  <c r="AG97" i="4"/>
  <c r="AF97" i="4"/>
  <c r="AD98" i="4"/>
  <c r="AC98" i="4"/>
  <c r="AD97" i="4"/>
  <c r="AC97" i="4"/>
  <c r="AA98" i="4"/>
  <c r="AA95" i="4" s="1"/>
  <c r="Z98" i="4"/>
  <c r="AA97" i="4"/>
  <c r="Z97" i="4"/>
  <c r="X98" i="4"/>
  <c r="X95" i="4" s="1"/>
  <c r="W98" i="4"/>
  <c r="X97" i="4"/>
  <c r="W97" i="4"/>
  <c r="U98" i="4"/>
  <c r="T98" i="4"/>
  <c r="U97" i="4"/>
  <c r="T97" i="4"/>
  <c r="R98" i="4"/>
  <c r="Q98" i="4"/>
  <c r="R97" i="4"/>
  <c r="Q97" i="4"/>
  <c r="O98" i="4"/>
  <c r="N98" i="4"/>
  <c r="O97" i="4"/>
  <c r="N97" i="4"/>
  <c r="L98" i="4"/>
  <c r="K98" i="4"/>
  <c r="L97" i="4"/>
  <c r="K97" i="4"/>
  <c r="H98" i="4"/>
  <c r="I98" i="4"/>
  <c r="I95" i="4" s="1"/>
  <c r="I97" i="4"/>
  <c r="H97" i="4"/>
  <c r="U95" i="4"/>
  <c r="F96" i="4"/>
  <c r="E96" i="4"/>
  <c r="AM95" i="4"/>
  <c r="Q95" i="4"/>
  <c r="F114" i="4"/>
  <c r="E114" i="4"/>
  <c r="F113" i="4"/>
  <c r="E113" i="4"/>
  <c r="E112" i="4"/>
  <c r="AP111" i="4"/>
  <c r="AO111" i="4"/>
  <c r="AM111" i="4"/>
  <c r="AL111" i="4"/>
  <c r="AJ111" i="4"/>
  <c r="AI111" i="4"/>
  <c r="AG111" i="4"/>
  <c r="AF111" i="4"/>
  <c r="AD111" i="4"/>
  <c r="AC111" i="4"/>
  <c r="AA111" i="4"/>
  <c r="Z111" i="4"/>
  <c r="X111" i="4"/>
  <c r="W111" i="4"/>
  <c r="U111" i="4"/>
  <c r="T111" i="4"/>
  <c r="R111" i="4"/>
  <c r="Q111" i="4"/>
  <c r="O111" i="4"/>
  <c r="N111" i="4"/>
  <c r="L111" i="4"/>
  <c r="K111" i="4"/>
  <c r="I111" i="4"/>
  <c r="H111" i="4"/>
  <c r="F103" i="4"/>
  <c r="E103" i="4"/>
  <c r="F102" i="4"/>
  <c r="E102" i="4"/>
  <c r="F101" i="4"/>
  <c r="F100" i="4" s="1"/>
  <c r="E101" i="4"/>
  <c r="E100" i="4" s="1"/>
  <c r="AP100" i="4"/>
  <c r="AO100" i="4"/>
  <c r="AM100" i="4"/>
  <c r="AL100" i="4"/>
  <c r="AJ100" i="4"/>
  <c r="AI100" i="4"/>
  <c r="AG100" i="4"/>
  <c r="AF100" i="4"/>
  <c r="AD100" i="4"/>
  <c r="AC100" i="4"/>
  <c r="AA100" i="4"/>
  <c r="Z100" i="4"/>
  <c r="X100" i="4"/>
  <c r="W100" i="4"/>
  <c r="U100" i="4"/>
  <c r="T100" i="4"/>
  <c r="R100" i="4"/>
  <c r="Q100" i="4"/>
  <c r="O100" i="4"/>
  <c r="N100" i="4"/>
  <c r="L100" i="4"/>
  <c r="K100" i="4"/>
  <c r="I100" i="4"/>
  <c r="H100" i="4"/>
  <c r="AP74" i="4"/>
  <c r="AO74" i="4"/>
  <c r="AP73" i="4"/>
  <c r="AO73" i="4"/>
  <c r="AM74" i="4"/>
  <c r="AL74" i="4"/>
  <c r="AM73" i="4"/>
  <c r="AL73" i="4"/>
  <c r="AJ74" i="4"/>
  <c r="AI74" i="4"/>
  <c r="AI71" i="4" s="1"/>
  <c r="AJ73" i="4"/>
  <c r="AI73" i="4"/>
  <c r="AG74" i="4"/>
  <c r="AF74" i="4"/>
  <c r="AG73" i="4"/>
  <c r="AF73" i="4"/>
  <c r="AD74" i="4"/>
  <c r="AC74" i="4"/>
  <c r="AD73" i="4"/>
  <c r="AC73" i="4"/>
  <c r="AA74" i="4"/>
  <c r="Z74" i="4"/>
  <c r="AA73" i="4"/>
  <c r="Z73" i="4"/>
  <c r="X74" i="4"/>
  <c r="W74" i="4"/>
  <c r="X73" i="4"/>
  <c r="W73" i="4"/>
  <c r="U74" i="4"/>
  <c r="T74" i="4"/>
  <c r="U73" i="4"/>
  <c r="U71" i="4" s="1"/>
  <c r="T73" i="4"/>
  <c r="R74" i="4"/>
  <c r="Q74" i="4"/>
  <c r="R73" i="4"/>
  <c r="Q73" i="4"/>
  <c r="O74" i="4"/>
  <c r="N74" i="4"/>
  <c r="O73" i="4"/>
  <c r="O71" i="4" s="1"/>
  <c r="N73" i="4"/>
  <c r="L74" i="4"/>
  <c r="K74" i="4"/>
  <c r="L73" i="4"/>
  <c r="K73" i="4"/>
  <c r="H74" i="4"/>
  <c r="I74" i="4"/>
  <c r="I73" i="4"/>
  <c r="H73" i="4"/>
  <c r="E73" i="4" s="1"/>
  <c r="N71" i="4"/>
  <c r="F72" i="4"/>
  <c r="E72" i="4"/>
  <c r="W71" i="4"/>
  <c r="P79" i="4"/>
  <c r="F91" i="4"/>
  <c r="E91" i="4"/>
  <c r="F90" i="4"/>
  <c r="E90" i="4"/>
  <c r="E88" i="4" s="1"/>
  <c r="F89" i="4"/>
  <c r="E89" i="4"/>
  <c r="AP88" i="4"/>
  <c r="AO88" i="4"/>
  <c r="AM88" i="4"/>
  <c r="AL88" i="4"/>
  <c r="AJ88" i="4"/>
  <c r="AI88" i="4"/>
  <c r="AG88" i="4"/>
  <c r="AF88" i="4"/>
  <c r="AD88" i="4"/>
  <c r="AC88" i="4"/>
  <c r="AA88" i="4"/>
  <c r="Z88" i="4"/>
  <c r="X88" i="4"/>
  <c r="W88" i="4"/>
  <c r="U88" i="4"/>
  <c r="T88" i="4"/>
  <c r="R88" i="4"/>
  <c r="Q88" i="4"/>
  <c r="O88" i="4"/>
  <c r="N88" i="4"/>
  <c r="L88" i="4"/>
  <c r="K88" i="4"/>
  <c r="I88" i="4"/>
  <c r="H88" i="4"/>
  <c r="F84" i="4"/>
  <c r="E84" i="4"/>
  <c r="F83" i="4"/>
  <c r="E83" i="4"/>
  <c r="F82" i="4"/>
  <c r="E82" i="4"/>
  <c r="AP81" i="4"/>
  <c r="AO81" i="4"/>
  <c r="AM81" i="4"/>
  <c r="AL81" i="4"/>
  <c r="AJ81" i="4"/>
  <c r="AI81" i="4"/>
  <c r="AG81" i="4"/>
  <c r="AF81" i="4"/>
  <c r="AD81" i="4"/>
  <c r="AC81" i="4"/>
  <c r="AA81" i="4"/>
  <c r="Z81" i="4"/>
  <c r="X81" i="4"/>
  <c r="W81" i="4"/>
  <c r="U81" i="4"/>
  <c r="T81" i="4"/>
  <c r="R81" i="4"/>
  <c r="Q81" i="4"/>
  <c r="O81" i="4"/>
  <c r="N81" i="4"/>
  <c r="L81" i="4"/>
  <c r="K81" i="4"/>
  <c r="I81" i="4"/>
  <c r="H81" i="4"/>
  <c r="F79" i="4"/>
  <c r="E79" i="4"/>
  <c r="F78" i="4"/>
  <c r="E78" i="4"/>
  <c r="F77" i="4"/>
  <c r="E77" i="4"/>
  <c r="E76" i="4" s="1"/>
  <c r="AP76" i="4"/>
  <c r="AO76" i="4"/>
  <c r="AM76" i="4"/>
  <c r="AL76" i="4"/>
  <c r="AJ76" i="4"/>
  <c r="AI76" i="4"/>
  <c r="AG76" i="4"/>
  <c r="AF76" i="4"/>
  <c r="AD76" i="4"/>
  <c r="AC76" i="4"/>
  <c r="AA76" i="4"/>
  <c r="Z76" i="4"/>
  <c r="X76" i="4"/>
  <c r="W76" i="4"/>
  <c r="U76" i="4"/>
  <c r="T76" i="4"/>
  <c r="R76" i="4"/>
  <c r="Q76" i="4"/>
  <c r="O76" i="4"/>
  <c r="N76" i="4"/>
  <c r="L76" i="4"/>
  <c r="K76" i="4"/>
  <c r="I76" i="4"/>
  <c r="H76" i="4"/>
  <c r="AP13" i="4"/>
  <c r="AO13" i="4"/>
  <c r="AP12" i="4"/>
  <c r="AM13" i="4"/>
  <c r="AL13" i="4"/>
  <c r="AM12" i="4"/>
  <c r="AL12" i="4"/>
  <c r="AJ13" i="4"/>
  <c r="AI13" i="4"/>
  <c r="AJ12" i="4"/>
  <c r="AI12" i="4"/>
  <c r="AG13" i="4"/>
  <c r="AF13" i="4"/>
  <c r="AG12" i="4"/>
  <c r="AF12" i="4"/>
  <c r="AD13" i="4"/>
  <c r="AC13" i="4"/>
  <c r="AD12" i="4"/>
  <c r="AC12" i="4"/>
  <c r="AA13" i="4"/>
  <c r="Z13" i="4"/>
  <c r="AA12" i="4"/>
  <c r="Z12" i="4"/>
  <c r="X13" i="4"/>
  <c r="W13" i="4"/>
  <c r="X12" i="4"/>
  <c r="W12" i="4"/>
  <c r="U13" i="4"/>
  <c r="T13" i="4"/>
  <c r="U12" i="4"/>
  <c r="T12" i="4"/>
  <c r="R13" i="4"/>
  <c r="Q13" i="4"/>
  <c r="R12" i="4"/>
  <c r="Q12" i="4"/>
  <c r="O13" i="4"/>
  <c r="O12" i="4"/>
  <c r="O222" i="4" s="1"/>
  <c r="N13" i="4"/>
  <c r="N12" i="4"/>
  <c r="L13" i="4"/>
  <c r="K13" i="4"/>
  <c r="L12" i="4"/>
  <c r="K12" i="4"/>
  <c r="H13" i="4"/>
  <c r="I13" i="4"/>
  <c r="I12" i="4"/>
  <c r="H12" i="4"/>
  <c r="F11" i="4"/>
  <c r="E11" i="4"/>
  <c r="AI65" i="4"/>
  <c r="F64" i="4"/>
  <c r="E64" i="4"/>
  <c r="F63" i="4"/>
  <c r="E63" i="4"/>
  <c r="F62" i="4"/>
  <c r="E62" i="4"/>
  <c r="E61" i="4" s="1"/>
  <c r="AP61" i="4"/>
  <c r="AQ61" i="4" s="1"/>
  <c r="AO61" i="4"/>
  <c r="AM61" i="4"/>
  <c r="AL61" i="4"/>
  <c r="AJ61" i="4"/>
  <c r="AI61" i="4"/>
  <c r="AG61" i="4"/>
  <c r="AF61" i="4"/>
  <c r="AD61" i="4"/>
  <c r="AC61" i="4"/>
  <c r="AA61" i="4"/>
  <c r="Z61" i="4"/>
  <c r="X61" i="4"/>
  <c r="W61" i="4"/>
  <c r="U61" i="4"/>
  <c r="T61" i="4"/>
  <c r="R61" i="4"/>
  <c r="Q61" i="4"/>
  <c r="O61" i="4"/>
  <c r="N61" i="4"/>
  <c r="L61" i="4"/>
  <c r="K61" i="4"/>
  <c r="I61" i="4"/>
  <c r="H61" i="4"/>
  <c r="F48" i="4"/>
  <c r="E48" i="4"/>
  <c r="F47" i="4"/>
  <c r="E47" i="4"/>
  <c r="E45" i="4" s="1"/>
  <c r="F46" i="4"/>
  <c r="F45" i="4" s="1"/>
  <c r="E46" i="4"/>
  <c r="AP45" i="4"/>
  <c r="AO45" i="4"/>
  <c r="AM45" i="4"/>
  <c r="AL45" i="4"/>
  <c r="AJ45" i="4"/>
  <c r="AI45" i="4"/>
  <c r="F53" i="4"/>
  <c r="E53" i="4"/>
  <c r="AQ52" i="4"/>
  <c r="AN52" i="4"/>
  <c r="AK52" i="4"/>
  <c r="AH52" i="4"/>
  <c r="AE52" i="4"/>
  <c r="AB52" i="4"/>
  <c r="Y52" i="4"/>
  <c r="V52" i="4"/>
  <c r="S52" i="4"/>
  <c r="P52" i="4"/>
  <c r="M52" i="4"/>
  <c r="J52" i="4"/>
  <c r="F52" i="4"/>
  <c r="E52" i="4"/>
  <c r="F51" i="4"/>
  <c r="E51" i="4"/>
  <c r="AP50" i="4"/>
  <c r="AO50" i="4"/>
  <c r="AM50" i="4"/>
  <c r="AL50" i="4"/>
  <c r="AJ50" i="4"/>
  <c r="AI50" i="4"/>
  <c r="AG50" i="4"/>
  <c r="AF50" i="4"/>
  <c r="AD50" i="4"/>
  <c r="AC50" i="4"/>
  <c r="AA50" i="4"/>
  <c r="Z50" i="4"/>
  <c r="X50" i="4"/>
  <c r="W50" i="4"/>
  <c r="U50" i="4"/>
  <c r="T50" i="4"/>
  <c r="R50" i="4"/>
  <c r="Q50" i="4"/>
  <c r="O50" i="4"/>
  <c r="N50" i="4"/>
  <c r="L50" i="4"/>
  <c r="K50" i="4"/>
  <c r="I50" i="4"/>
  <c r="H50" i="4"/>
  <c r="F43" i="4"/>
  <c r="E43" i="4"/>
  <c r="F42" i="4"/>
  <c r="E42" i="4"/>
  <c r="F41" i="4"/>
  <c r="F40" i="4" s="1"/>
  <c r="E41" i="4"/>
  <c r="AP40" i="4"/>
  <c r="AO40" i="4"/>
  <c r="AM40" i="4"/>
  <c r="AL40" i="4"/>
  <c r="AJ40" i="4"/>
  <c r="AI40" i="4"/>
  <c r="E40" i="4"/>
  <c r="F38" i="4"/>
  <c r="E38" i="4"/>
  <c r="F37" i="4"/>
  <c r="F35" i="4" s="1"/>
  <c r="E37" i="4"/>
  <c r="E35" i="4" s="1"/>
  <c r="F36" i="4"/>
  <c r="E36" i="4"/>
  <c r="AP35" i="4"/>
  <c r="AO35" i="4"/>
  <c r="AM35" i="4"/>
  <c r="AL35" i="4"/>
  <c r="AJ35" i="4"/>
  <c r="AI35" i="4"/>
  <c r="F33" i="4"/>
  <c r="E33" i="4"/>
  <c r="F32" i="4"/>
  <c r="E32" i="4"/>
  <c r="F31" i="4"/>
  <c r="E31" i="4"/>
  <c r="AP30" i="4"/>
  <c r="AO30" i="4"/>
  <c r="AM30" i="4"/>
  <c r="AL30" i="4"/>
  <c r="AJ30" i="4"/>
  <c r="AI30" i="4"/>
  <c r="AG30" i="4"/>
  <c r="AF30" i="4"/>
  <c r="AD30" i="4"/>
  <c r="AC30" i="4"/>
  <c r="AA30" i="4"/>
  <c r="Z30" i="4"/>
  <c r="X30" i="4"/>
  <c r="W30" i="4"/>
  <c r="U30" i="4"/>
  <c r="T30" i="4"/>
  <c r="R30" i="4"/>
  <c r="Q30" i="4"/>
  <c r="O30" i="4"/>
  <c r="N30" i="4"/>
  <c r="L30" i="4"/>
  <c r="K30" i="4"/>
  <c r="I30" i="4"/>
  <c r="H30" i="4"/>
  <c r="AN30" i="4" l="1"/>
  <c r="F30" i="4"/>
  <c r="L10" i="4"/>
  <c r="U10" i="4"/>
  <c r="V10" i="4" s="1"/>
  <c r="X222" i="4"/>
  <c r="Y222" i="4" s="1"/>
  <c r="AA222" i="4"/>
  <c r="AD222" i="4"/>
  <c r="AG10" i="4"/>
  <c r="AJ222" i="4"/>
  <c r="AJ232" i="4" s="1"/>
  <c r="AO223" i="4"/>
  <c r="F88" i="4"/>
  <c r="K71" i="4"/>
  <c r="T71" i="4"/>
  <c r="AC71" i="4"/>
  <c r="AF71" i="4"/>
  <c r="L95" i="4"/>
  <c r="AJ95" i="4"/>
  <c r="K119" i="4"/>
  <c r="E164" i="4"/>
  <c r="E186" i="4"/>
  <c r="G186" i="4" s="1"/>
  <c r="AH196" i="4"/>
  <c r="AN196" i="4"/>
  <c r="F196" i="4"/>
  <c r="E206" i="4"/>
  <c r="G206" i="4" s="1"/>
  <c r="AP159" i="4"/>
  <c r="I119" i="4"/>
  <c r="AN191" i="4"/>
  <c r="P159" i="4"/>
  <c r="F61" i="4"/>
  <c r="F76" i="4"/>
  <c r="AA71" i="4"/>
  <c r="AM71" i="4"/>
  <c r="K95" i="4"/>
  <c r="T95" i="4"/>
  <c r="Z95" i="4"/>
  <c r="AL95" i="4"/>
  <c r="AO95" i="4"/>
  <c r="L119" i="4"/>
  <c r="U119" i="4"/>
  <c r="X119" i="4"/>
  <c r="AJ119" i="4"/>
  <c r="AP119" i="4"/>
  <c r="F175" i="4"/>
  <c r="E191" i="4"/>
  <c r="G191" i="4" s="1"/>
  <c r="E196" i="4"/>
  <c r="AK251" i="4"/>
  <c r="AQ251" i="4"/>
  <c r="F81" i="4"/>
  <c r="AP10" i="4"/>
  <c r="AN236" i="4"/>
  <c r="AM10" i="4"/>
  <c r="AM159" i="4"/>
  <c r="AH159" i="4"/>
  <c r="I223" i="4"/>
  <c r="K223" i="4"/>
  <c r="K233" i="4" s="1"/>
  <c r="AI223" i="4"/>
  <c r="AI244" i="4" s="1"/>
  <c r="AL223" i="4"/>
  <c r="AL244" i="4" s="1"/>
  <c r="P76" i="4"/>
  <c r="AF119" i="4"/>
  <c r="AH119" i="4" s="1"/>
  <c r="J236" i="4"/>
  <c r="P246" i="4"/>
  <c r="F246" i="4"/>
  <c r="AJ10" i="4"/>
  <c r="H222" i="4"/>
  <c r="H243" i="4" s="1"/>
  <c r="K222" i="4"/>
  <c r="K243" i="4" s="1"/>
  <c r="N222" i="4"/>
  <c r="N232" i="4" s="1"/>
  <c r="Q222" i="4"/>
  <c r="Q243" i="4" s="1"/>
  <c r="W222" i="4"/>
  <c r="Z222" i="4"/>
  <c r="Z243" i="4" s="1"/>
  <c r="AC222" i="4"/>
  <c r="AC243" i="4" s="1"/>
  <c r="AI222" i="4"/>
  <c r="AI243" i="4" s="1"/>
  <c r="AL222" i="4"/>
  <c r="AL220" i="4" s="1"/>
  <c r="AP222" i="4"/>
  <c r="S76" i="4"/>
  <c r="G84" i="4"/>
  <c r="I71" i="4"/>
  <c r="P74" i="4"/>
  <c r="Y74" i="4"/>
  <c r="AH98" i="4"/>
  <c r="P162" i="4"/>
  <c r="Y246" i="4"/>
  <c r="AP223" i="4"/>
  <c r="AH76" i="4"/>
  <c r="P186" i="4"/>
  <c r="R223" i="4"/>
  <c r="R244" i="4" s="1"/>
  <c r="X223" i="4"/>
  <c r="X244" i="4" s="1"/>
  <c r="AA223" i="4"/>
  <c r="AA244" i="4" s="1"/>
  <c r="AD223" i="4"/>
  <c r="AD220" i="4" s="1"/>
  <c r="AJ223" i="4"/>
  <c r="AM223" i="4"/>
  <c r="R95" i="4"/>
  <c r="AD95" i="4"/>
  <c r="P135" i="4"/>
  <c r="F143" i="4"/>
  <c r="N119" i="4"/>
  <c r="Q119" i="4"/>
  <c r="T119" i="4"/>
  <c r="W119" i="4"/>
  <c r="Z119" i="4"/>
  <c r="AJ243" i="4"/>
  <c r="Q71" i="4"/>
  <c r="F111" i="4"/>
  <c r="G111" i="4" s="1"/>
  <c r="AC95" i="4"/>
  <c r="E148" i="4"/>
  <c r="E121" i="4"/>
  <c r="F201" i="4"/>
  <c r="G201" i="4" s="1"/>
  <c r="V159" i="4"/>
  <c r="V162" i="4"/>
  <c r="F161" i="4"/>
  <c r="AM222" i="4"/>
  <c r="AN222" i="4" s="1"/>
  <c r="M236" i="4"/>
  <c r="AK236" i="4"/>
  <c r="AN251" i="4"/>
  <c r="J50" i="4"/>
  <c r="V50" i="4"/>
  <c r="AH50" i="4"/>
  <c r="AN50" i="4"/>
  <c r="AB222" i="4"/>
  <c r="AE222" i="4"/>
  <c r="S74" i="4"/>
  <c r="AG71" i="4"/>
  <c r="AH100" i="4"/>
  <c r="AB111" i="4"/>
  <c r="AH111" i="4"/>
  <c r="E111" i="4"/>
  <c r="F97" i="4"/>
  <c r="F95" i="4" s="1"/>
  <c r="Y135" i="4"/>
  <c r="AH148" i="4"/>
  <c r="Y122" i="4"/>
  <c r="F121" i="4"/>
  <c r="E162" i="4"/>
  <c r="F236" i="4"/>
  <c r="E251" i="4"/>
  <c r="AH251" i="4"/>
  <c r="AB251" i="4"/>
  <c r="V251" i="4"/>
  <c r="F251" i="4"/>
  <c r="AF10" i="4"/>
  <c r="AH10" i="4" s="1"/>
  <c r="Z10" i="4"/>
  <c r="AH162" i="4"/>
  <c r="F98" i="4"/>
  <c r="AG223" i="4"/>
  <c r="AG244" i="4" s="1"/>
  <c r="AH74" i="4"/>
  <c r="AB50" i="4"/>
  <c r="T10" i="4"/>
  <c r="P50" i="4"/>
  <c r="E50" i="4"/>
  <c r="I10" i="4"/>
  <c r="AC10" i="4"/>
  <c r="J12" i="4"/>
  <c r="AA10" i="4"/>
  <c r="AB10" i="4" s="1"/>
  <c r="AH12" i="4"/>
  <c r="O10" i="4"/>
  <c r="K10" i="4"/>
  <c r="M10" i="4" s="1"/>
  <c r="M13" i="4"/>
  <c r="AC223" i="4"/>
  <c r="N10" i="4"/>
  <c r="P12" i="4"/>
  <c r="M12" i="4"/>
  <c r="I244" i="4"/>
  <c r="I233" i="4"/>
  <c r="H10" i="4"/>
  <c r="J10" i="4" s="1"/>
  <c r="I222" i="4"/>
  <c r="H223" i="4"/>
  <c r="N243" i="4"/>
  <c r="O243" i="4"/>
  <c r="O232" i="4"/>
  <c r="P222" i="4"/>
  <c r="P13" i="4"/>
  <c r="N223" i="4"/>
  <c r="O223" i="4"/>
  <c r="O220" i="4" s="1"/>
  <c r="K244" i="4"/>
  <c r="K232" i="4"/>
  <c r="K220" i="4"/>
  <c r="L222" i="4"/>
  <c r="L223" i="4"/>
  <c r="AH236" i="4"/>
  <c r="AA243" i="4"/>
  <c r="AA220" i="4"/>
  <c r="AA232" i="4"/>
  <c r="AB232" i="4" s="1"/>
  <c r="AB236" i="4"/>
  <c r="AB13" i="4"/>
  <c r="AG222" i="4"/>
  <c r="AD244" i="4"/>
  <c r="AD233" i="4"/>
  <c r="AD243" i="4"/>
  <c r="AD232" i="4"/>
  <c r="AE232" i="4" s="1"/>
  <c r="AD10" i="4"/>
  <c r="Y251" i="4"/>
  <c r="S251" i="4"/>
  <c r="Z223" i="4"/>
  <c r="Z244" i="4" s="1"/>
  <c r="Y236" i="4"/>
  <c r="W223" i="4"/>
  <c r="Y223" i="4" s="1"/>
  <c r="W243" i="4"/>
  <c r="W232" i="4"/>
  <c r="Q10" i="4"/>
  <c r="Z232" i="4"/>
  <c r="V13" i="4"/>
  <c r="Q223" i="4"/>
  <c r="AF223" i="4"/>
  <c r="AF244" i="4" s="1"/>
  <c r="AH13" i="4"/>
  <c r="AL243" i="4"/>
  <c r="AL232" i="4"/>
  <c r="AC232" i="4"/>
  <c r="AE12" i="4"/>
  <c r="AF222" i="4"/>
  <c r="V12" i="4"/>
  <c r="T222" i="4"/>
  <c r="Q232" i="4"/>
  <c r="S12" i="4"/>
  <c r="R10" i="4"/>
  <c r="S10" i="4" s="1"/>
  <c r="X10" i="4"/>
  <c r="U223" i="4"/>
  <c r="U244" i="4" s="1"/>
  <c r="X243" i="4"/>
  <c r="X220" i="4"/>
  <c r="X232" i="4"/>
  <c r="U222" i="4"/>
  <c r="R222" i="4"/>
  <c r="T223" i="4"/>
  <c r="AF95" i="4"/>
  <c r="AH95" i="4" s="1"/>
  <c r="AC233" i="4"/>
  <c r="AO244" i="4"/>
  <c r="AO233" i="4"/>
  <c r="AL233" i="4"/>
  <c r="AN13" i="4"/>
  <c r="E246" i="4"/>
  <c r="G249" i="4"/>
  <c r="G246" i="4"/>
  <c r="F256" i="4"/>
  <c r="E256" i="4"/>
  <c r="P251" i="4"/>
  <c r="G253" i="4"/>
  <c r="AE236" i="4"/>
  <c r="V236" i="4"/>
  <c r="S236" i="4"/>
  <c r="P236" i="4"/>
  <c r="G239" i="4"/>
  <c r="X159" i="4"/>
  <c r="F162" i="4"/>
  <c r="F159" i="4" s="1"/>
  <c r="E161" i="4"/>
  <c r="G209" i="4"/>
  <c r="G204" i="4"/>
  <c r="G196" i="4"/>
  <c r="G199" i="4"/>
  <c r="G194" i="4"/>
  <c r="G189" i="4"/>
  <c r="AD119" i="4"/>
  <c r="F122" i="4"/>
  <c r="F119" i="4" s="1"/>
  <c r="G148" i="4"/>
  <c r="G151" i="4"/>
  <c r="E98" i="4"/>
  <c r="O95" i="4"/>
  <c r="E97" i="4"/>
  <c r="H95" i="4"/>
  <c r="N95" i="4"/>
  <c r="W95" i="4"/>
  <c r="G33" i="4"/>
  <c r="AQ50" i="4"/>
  <c r="F50" i="4"/>
  <c r="F13" i="4"/>
  <c r="E13" i="4"/>
  <c r="F12" i="4"/>
  <c r="S13" i="4"/>
  <c r="Y12" i="4"/>
  <c r="Y13" i="4"/>
  <c r="AB12" i="4"/>
  <c r="AE13" i="4"/>
  <c r="AK12" i="4"/>
  <c r="AK13" i="4"/>
  <c r="AN12" i="4"/>
  <c r="AQ13" i="4"/>
  <c r="P71" i="4"/>
  <c r="F74" i="4"/>
  <c r="F73" i="4"/>
  <c r="G100" i="4"/>
  <c r="G103" i="4"/>
  <c r="G114" i="4"/>
  <c r="AO71" i="4"/>
  <c r="AH71" i="4"/>
  <c r="E74" i="4"/>
  <c r="H71" i="4"/>
  <c r="L71" i="4"/>
  <c r="R71" i="4"/>
  <c r="S71" i="4" s="1"/>
  <c r="X71" i="4"/>
  <c r="Y71" i="4" s="1"/>
  <c r="Z71" i="4"/>
  <c r="AD71" i="4"/>
  <c r="AJ71" i="4"/>
  <c r="AL71" i="4"/>
  <c r="AP71" i="4"/>
  <c r="E81" i="4"/>
  <c r="G76" i="4"/>
  <c r="G79" i="4"/>
  <c r="AL10" i="4"/>
  <c r="AI10" i="4"/>
  <c r="W10" i="4"/>
  <c r="G61" i="4"/>
  <c r="G64" i="4"/>
  <c r="AK50" i="4"/>
  <c r="AE50" i="4"/>
  <c r="Y50" i="4"/>
  <c r="S50" i="4"/>
  <c r="M50" i="4"/>
  <c r="G52" i="4"/>
  <c r="G35" i="4"/>
  <c r="G38" i="4"/>
  <c r="E30" i="4"/>
  <c r="G30" i="4" s="1"/>
  <c r="E27" i="4"/>
  <c r="J27" i="4"/>
  <c r="AQ27" i="4"/>
  <c r="AN27" i="4"/>
  <c r="AK27" i="4"/>
  <c r="AH27" i="4"/>
  <c r="AE27" i="4"/>
  <c r="AB27" i="4"/>
  <c r="Y27" i="4"/>
  <c r="V27" i="4"/>
  <c r="S27" i="4"/>
  <c r="P27" i="4"/>
  <c r="M27" i="4"/>
  <c r="F28" i="4"/>
  <c r="E28" i="4"/>
  <c r="F27" i="4"/>
  <c r="F26" i="4"/>
  <c r="E26" i="4"/>
  <c r="AP25" i="4"/>
  <c r="AO25" i="4"/>
  <c r="AM25" i="4"/>
  <c r="AL25" i="4"/>
  <c r="AJ25" i="4"/>
  <c r="AI25" i="4"/>
  <c r="AG25" i="4"/>
  <c r="AF25" i="4"/>
  <c r="AD25" i="4"/>
  <c r="AC25" i="4"/>
  <c r="AA25" i="4"/>
  <c r="Z25" i="4"/>
  <c r="X25" i="4"/>
  <c r="W25" i="4"/>
  <c r="U25" i="4"/>
  <c r="T25" i="4"/>
  <c r="R25" i="4"/>
  <c r="Q25" i="4"/>
  <c r="O25" i="4"/>
  <c r="L25" i="4"/>
  <c r="K25" i="4"/>
  <c r="I25" i="4"/>
  <c r="J25" i="4" s="1"/>
  <c r="H25" i="4"/>
  <c r="M23" i="4"/>
  <c r="AQ23" i="4"/>
  <c r="AN23" i="4"/>
  <c r="AK23" i="4"/>
  <c r="AH23" i="4"/>
  <c r="AE23" i="4"/>
  <c r="AB23" i="4"/>
  <c r="Y23" i="4"/>
  <c r="V23" i="4"/>
  <c r="S23" i="4"/>
  <c r="P23" i="4"/>
  <c r="F23" i="4"/>
  <c r="F22" i="4"/>
  <c r="E22" i="4"/>
  <c r="F21" i="4"/>
  <c r="E21" i="4"/>
  <c r="AP20" i="4"/>
  <c r="AO20" i="4"/>
  <c r="AM20" i="4"/>
  <c r="AL20" i="4"/>
  <c r="AJ20" i="4"/>
  <c r="AI20" i="4"/>
  <c r="AG20" i="4"/>
  <c r="AF20" i="4"/>
  <c r="AD20" i="4"/>
  <c r="AC20" i="4"/>
  <c r="AA20" i="4"/>
  <c r="Z20" i="4"/>
  <c r="X20" i="4"/>
  <c r="W20" i="4"/>
  <c r="U20" i="4"/>
  <c r="T20" i="4"/>
  <c r="R20" i="4"/>
  <c r="Q20" i="4"/>
  <c r="O20" i="4"/>
  <c r="N20" i="4"/>
  <c r="L20" i="4"/>
  <c r="K20" i="4"/>
  <c r="I20" i="4"/>
  <c r="H20" i="4"/>
  <c r="AO238" i="4"/>
  <c r="AP15" i="4"/>
  <c r="AM15" i="4"/>
  <c r="AL15" i="4"/>
  <c r="AJ15" i="4"/>
  <c r="AI15" i="4"/>
  <c r="AG15" i="4"/>
  <c r="AF15" i="4"/>
  <c r="AD15" i="4"/>
  <c r="AC15" i="4"/>
  <c r="AA15" i="4"/>
  <c r="Z15" i="4"/>
  <c r="X15" i="4"/>
  <c r="W15" i="4"/>
  <c r="U15" i="4"/>
  <c r="T15" i="4"/>
  <c r="R15" i="4"/>
  <c r="Q15" i="4"/>
  <c r="O15" i="4"/>
  <c r="P15" i="4" s="1"/>
  <c r="N15" i="4"/>
  <c r="L15" i="4"/>
  <c r="K15" i="4"/>
  <c r="I15" i="4"/>
  <c r="H15" i="4"/>
  <c r="F17" i="4"/>
  <c r="E18" i="4"/>
  <c r="F18" i="4"/>
  <c r="F16" i="4"/>
  <c r="AQ18" i="4"/>
  <c r="AN18" i="4"/>
  <c r="AN17" i="4"/>
  <c r="AK18" i="4"/>
  <c r="AK17" i="4"/>
  <c r="AH18" i="4"/>
  <c r="AH17" i="4"/>
  <c r="AE18" i="4"/>
  <c r="AE17" i="4"/>
  <c r="Y18" i="4"/>
  <c r="Y17" i="4"/>
  <c r="V18" i="4"/>
  <c r="V17" i="4"/>
  <c r="S18" i="4"/>
  <c r="S17" i="4"/>
  <c r="E16" i="4"/>
  <c r="P18" i="4"/>
  <c r="P17" i="4"/>
  <c r="AK232" i="4" l="1"/>
  <c r="F71" i="4"/>
  <c r="AI233" i="4"/>
  <c r="Q220" i="4"/>
  <c r="AA233" i="4"/>
  <c r="AB233" i="4" s="1"/>
  <c r="H232" i="4"/>
  <c r="Y119" i="4"/>
  <c r="AM233" i="4"/>
  <c r="AN233" i="4" s="1"/>
  <c r="AN223" i="4"/>
  <c r="AP244" i="4"/>
  <c r="AQ223" i="4"/>
  <c r="AG233" i="4"/>
  <c r="AJ220" i="4"/>
  <c r="AK223" i="4"/>
  <c r="AP243" i="4"/>
  <c r="AP241" i="4" s="1"/>
  <c r="G81" i="4"/>
  <c r="S222" i="4"/>
  <c r="AE233" i="4"/>
  <c r="AK222" i="4"/>
  <c r="G251" i="4"/>
  <c r="E159" i="4"/>
  <c r="G159" i="4" s="1"/>
  <c r="G98" i="4"/>
  <c r="AI232" i="4"/>
  <c r="AI220" i="4"/>
  <c r="AP232" i="4"/>
  <c r="AN10" i="4"/>
  <c r="AK10" i="4"/>
  <c r="AM244" i="4"/>
  <c r="AN244" i="4" s="1"/>
  <c r="AJ233" i="4"/>
  <c r="AP220" i="4"/>
  <c r="X233" i="4"/>
  <c r="K230" i="4"/>
  <c r="E95" i="4"/>
  <c r="G95" i="4" s="1"/>
  <c r="R233" i="4"/>
  <c r="S223" i="4"/>
  <c r="N220" i="4"/>
  <c r="I220" i="4"/>
  <c r="AJ244" i="4"/>
  <c r="AK244" i="4" s="1"/>
  <c r="AP233" i="4"/>
  <c r="AQ233" i="4" s="1"/>
  <c r="G50" i="4"/>
  <c r="AK243" i="4"/>
  <c r="AC220" i="4"/>
  <c r="AE220" i="4" s="1"/>
  <c r="AH222" i="4"/>
  <c r="AQ238" i="4"/>
  <c r="E238" i="4"/>
  <c r="AM243" i="4"/>
  <c r="AM232" i="4"/>
  <c r="AM220" i="4"/>
  <c r="AN220" i="4" s="1"/>
  <c r="AO236" i="4"/>
  <c r="AQ236" i="4" s="1"/>
  <c r="AE223" i="4"/>
  <c r="AB223" i="4"/>
  <c r="Q244" i="4"/>
  <c r="S244" i="4" s="1"/>
  <c r="AI230" i="4"/>
  <c r="AL230" i="4"/>
  <c r="AH223" i="4"/>
  <c r="AC244" i="4"/>
  <c r="AE244" i="4" s="1"/>
  <c r="AE243" i="4"/>
  <c r="Z220" i="4"/>
  <c r="AB220" i="4" s="1"/>
  <c r="P10" i="4"/>
  <c r="AE10" i="4"/>
  <c r="P220" i="4"/>
  <c r="Z233" i="4"/>
  <c r="Z230" i="4" s="1"/>
  <c r="K241" i="4"/>
  <c r="AC230" i="4"/>
  <c r="AA241" i="4"/>
  <c r="W233" i="4"/>
  <c r="H244" i="4"/>
  <c r="H241" i="4" s="1"/>
  <c r="H233" i="4"/>
  <c r="H220" i="4"/>
  <c r="J220" i="4" s="1"/>
  <c r="I243" i="4"/>
  <c r="I232" i="4"/>
  <c r="J222" i="4"/>
  <c r="X230" i="4"/>
  <c r="Y232" i="4"/>
  <c r="O244" i="4"/>
  <c r="O241" i="4" s="1"/>
  <c r="O233" i="4"/>
  <c r="P243" i="4"/>
  <c r="P223" i="4"/>
  <c r="N244" i="4"/>
  <c r="N241" i="4" s="1"/>
  <c r="N233" i="4"/>
  <c r="P232" i="4"/>
  <c r="L244" i="4"/>
  <c r="M244" i="4" s="1"/>
  <c r="M223" i="4"/>
  <c r="L233" i="4"/>
  <c r="L243" i="4"/>
  <c r="L220" i="4"/>
  <c r="M220" i="4" s="1"/>
  <c r="L232" i="4"/>
  <c r="M222" i="4"/>
  <c r="M20" i="4"/>
  <c r="AB243" i="4"/>
  <c r="AA230" i="4"/>
  <c r="AB230" i="4" s="1"/>
  <c r="AG243" i="4"/>
  <c r="AG232" i="4"/>
  <c r="AH232" i="4" s="1"/>
  <c r="AG220" i="4"/>
  <c r="AD241" i="4"/>
  <c r="AD230" i="4"/>
  <c r="AE230" i="4" s="1"/>
  <c r="W220" i="4"/>
  <c r="Y220" i="4" s="1"/>
  <c r="W244" i="4"/>
  <c r="W241" i="4" s="1"/>
  <c r="Q233" i="4"/>
  <c r="Q230" i="4" s="1"/>
  <c r="W230" i="4"/>
  <c r="T244" i="4"/>
  <c r="V244" i="4" s="1"/>
  <c r="V223" i="4"/>
  <c r="AF220" i="4"/>
  <c r="AF233" i="4"/>
  <c r="G13" i="4"/>
  <c r="AF243" i="4"/>
  <c r="AF232" i="4"/>
  <c r="V222" i="4"/>
  <c r="T243" i="4"/>
  <c r="T232" i="4"/>
  <c r="G27" i="4"/>
  <c r="G122" i="4"/>
  <c r="F222" i="4"/>
  <c r="Y10" i="4"/>
  <c r="F25" i="4"/>
  <c r="F10" i="4"/>
  <c r="U220" i="4"/>
  <c r="F223" i="4"/>
  <c r="U233" i="4"/>
  <c r="X241" i="4"/>
  <c r="Y243" i="4"/>
  <c r="U243" i="4"/>
  <c r="U232" i="4"/>
  <c r="R243" i="4"/>
  <c r="R232" i="4"/>
  <c r="R220" i="4"/>
  <c r="S220" i="4" s="1"/>
  <c r="T233" i="4"/>
  <c r="E223" i="4"/>
  <c r="T220" i="4"/>
  <c r="G119" i="4"/>
  <c r="AH244" i="4"/>
  <c r="AB244" i="4"/>
  <c r="Z241" i="4"/>
  <c r="AI241" i="4"/>
  <c r="AQ244" i="4"/>
  <c r="AL241" i="4"/>
  <c r="G162" i="4"/>
  <c r="E17" i="4"/>
  <c r="E15" i="4" s="1"/>
  <c r="AO12" i="4"/>
  <c r="AO222" i="4" s="1"/>
  <c r="AQ222" i="4" s="1"/>
  <c r="AE15" i="4"/>
  <c r="S20" i="4"/>
  <c r="Y20" i="4"/>
  <c r="AE20" i="4"/>
  <c r="AK20" i="4"/>
  <c r="AQ20" i="4"/>
  <c r="E20" i="4"/>
  <c r="V25" i="4"/>
  <c r="AB25" i="4"/>
  <c r="AH25" i="4"/>
  <c r="AN25" i="4"/>
  <c r="G74" i="4"/>
  <c r="E71" i="4"/>
  <c r="G71" i="4" s="1"/>
  <c r="N25" i="4"/>
  <c r="P25" i="4" s="1"/>
  <c r="E25" i="4"/>
  <c r="M25" i="4"/>
  <c r="S25" i="4"/>
  <c r="Y25" i="4"/>
  <c r="AE25" i="4"/>
  <c r="AK25" i="4"/>
  <c r="AQ25" i="4"/>
  <c r="AN20" i="4"/>
  <c r="AH20" i="4"/>
  <c r="AB20" i="4"/>
  <c r="V20" i="4"/>
  <c r="P20" i="4"/>
  <c r="G23" i="4"/>
  <c r="F20" i="4"/>
  <c r="AK15" i="4"/>
  <c r="AH15" i="4"/>
  <c r="Y15" i="4"/>
  <c r="V15" i="4"/>
  <c r="G18" i="4"/>
  <c r="S15" i="4"/>
  <c r="AQ17" i="4"/>
  <c r="AO15" i="4"/>
  <c r="AQ15" i="4" s="1"/>
  <c r="AN15" i="4"/>
  <c r="F15" i="4"/>
  <c r="AM230" i="4" l="1"/>
  <c r="AN230" i="4" s="1"/>
  <c r="AN232" i="4"/>
  <c r="AK220" i="4"/>
  <c r="AH233" i="4"/>
  <c r="AJ230" i="4"/>
  <c r="AK230" i="4" s="1"/>
  <c r="AK233" i="4"/>
  <c r="AP230" i="4"/>
  <c r="AM241" i="4"/>
  <c r="AN241" i="4" s="1"/>
  <c r="Q241" i="4"/>
  <c r="AJ241" i="4"/>
  <c r="AK241" i="4" s="1"/>
  <c r="Y233" i="4"/>
  <c r="G238" i="4"/>
  <c r="E236" i="4"/>
  <c r="G236" i="4" s="1"/>
  <c r="AN243" i="4"/>
  <c r="AF241" i="4"/>
  <c r="AG241" i="4"/>
  <c r="AC241" i="4"/>
  <c r="AE241" i="4" s="1"/>
  <c r="AH243" i="4"/>
  <c r="AB241" i="4"/>
  <c r="V243" i="4"/>
  <c r="F244" i="4"/>
  <c r="AF230" i="4"/>
  <c r="G25" i="4"/>
  <c r="Y241" i="4"/>
  <c r="Y244" i="4"/>
  <c r="J243" i="4"/>
  <c r="I241" i="4"/>
  <c r="J241" i="4" s="1"/>
  <c r="H230" i="4"/>
  <c r="J232" i="4"/>
  <c r="I230" i="4"/>
  <c r="J230" i="4" s="1"/>
  <c r="Y230" i="4"/>
  <c r="U230" i="4"/>
  <c r="F233" i="4"/>
  <c r="V220" i="4"/>
  <c r="E233" i="4"/>
  <c r="S233" i="4"/>
  <c r="S232" i="4"/>
  <c r="P233" i="4"/>
  <c r="O230" i="4"/>
  <c r="P241" i="4"/>
  <c r="P244" i="4"/>
  <c r="N230" i="4"/>
  <c r="M243" i="4"/>
  <c r="L241" i="4"/>
  <c r="M241" i="4" s="1"/>
  <c r="M233" i="4"/>
  <c r="M232" i="4"/>
  <c r="L230" i="4"/>
  <c r="M230" i="4" s="1"/>
  <c r="AH220" i="4"/>
  <c r="AG230" i="4"/>
  <c r="F220" i="4"/>
  <c r="AO243" i="4"/>
  <c r="AO232" i="4"/>
  <c r="E232" i="4" s="1"/>
  <c r="E222" i="4"/>
  <c r="G222" i="4" s="1"/>
  <c r="AO220" i="4"/>
  <c r="AQ220" i="4" s="1"/>
  <c r="E244" i="4"/>
  <c r="G17" i="4"/>
  <c r="T241" i="4"/>
  <c r="T230" i="4"/>
  <c r="V230" i="4" s="1"/>
  <c r="V233" i="4"/>
  <c r="G20" i="4"/>
  <c r="G223" i="4"/>
  <c r="V232" i="4"/>
  <c r="U241" i="4"/>
  <c r="S243" i="4"/>
  <c r="F243" i="4"/>
  <c r="R241" i="4"/>
  <c r="S241" i="4" s="1"/>
  <c r="R230" i="4"/>
  <c r="S230" i="4" s="1"/>
  <c r="F232" i="4"/>
  <c r="AQ12" i="4"/>
  <c r="E12" i="4"/>
  <c r="AO10" i="4"/>
  <c r="AQ10" i="4" s="1"/>
  <c r="G15" i="4"/>
  <c r="AH230" i="4" l="1"/>
  <c r="AQ232" i="4"/>
  <c r="AH241" i="4"/>
  <c r="G244" i="4"/>
  <c r="AO230" i="4"/>
  <c r="AQ230" i="4" s="1"/>
  <c r="E220" i="4"/>
  <c r="G220" i="4" s="1"/>
  <c r="E230" i="4"/>
  <c r="G233" i="4"/>
  <c r="P230" i="4"/>
  <c r="AQ243" i="4"/>
  <c r="E243" i="4"/>
  <c r="E241" i="4" s="1"/>
  <c r="AO241" i="4"/>
  <c r="AQ241" i="4" s="1"/>
  <c r="V241" i="4"/>
  <c r="F241" i="4"/>
  <c r="G232" i="4"/>
  <c r="F230" i="4"/>
  <c r="E10" i="4"/>
  <c r="G10" i="4" s="1"/>
  <c r="G12" i="4"/>
  <c r="G230" i="4" l="1"/>
  <c r="G241" i="4"/>
  <c r="G243" i="4"/>
  <c r="AI85" i="4"/>
  <c r="AI34" i="4" l="1"/>
</calcChain>
</file>

<file path=xl/sharedStrings.xml><?xml version="1.0" encoding="utf-8"?>
<sst xmlns="http://schemas.openxmlformats.org/spreadsheetml/2006/main" count="1426" uniqueCount="312">
  <si>
    <t>№</t>
  </si>
  <si>
    <t>Источники финансирования</t>
  </si>
  <si>
    <t>в том числе</t>
  </si>
  <si>
    <t>Исполнение мероприятия</t>
  </si>
  <si>
    <t>Причина отклонения фактически исполненных расходных обязательств от запланированных</t>
  </si>
  <si>
    <t>январь</t>
  </si>
  <si>
    <t>февраль</t>
  </si>
  <si>
    <t>март</t>
  </si>
  <si>
    <t>апрель</t>
  </si>
  <si>
    <t>май</t>
  </si>
  <si>
    <t>июнь</t>
  </si>
  <si>
    <t>июль</t>
  </si>
  <si>
    <t>август</t>
  </si>
  <si>
    <t>сентябрь</t>
  </si>
  <si>
    <t>октябрь</t>
  </si>
  <si>
    <t>ноябрь</t>
  </si>
  <si>
    <t>декабрь</t>
  </si>
  <si>
    <t>План</t>
  </si>
  <si>
    <t>Факт</t>
  </si>
  <si>
    <t>Исполнение, %</t>
  </si>
  <si>
    <t>8=7/6*100</t>
  </si>
  <si>
    <t>Подпрограмма 1. «Профилактика правонарушений»</t>
  </si>
  <si>
    <t>всего:</t>
  </si>
  <si>
    <t>Федеральный бюджет</t>
  </si>
  <si>
    <t>бюджет ХМАО-Югры</t>
  </si>
  <si>
    <t>Иные источники финансирования</t>
  </si>
  <si>
    <t>Подпрограмма 2 «Профилактика незаконного оборота и потребления наркотических средств и психотропных веществ»</t>
  </si>
  <si>
    <t>без финансирования</t>
  </si>
  <si>
    <t>Подпрограмма 3. Участие в профилактике терроризма, а также минимизации и (или) ликвидации последствий проявлений терроризма</t>
  </si>
  <si>
    <t>4</t>
  </si>
  <si>
    <t>4.1</t>
  </si>
  <si>
    <t>Подпрограмма 4. Участие в профилактике экстремизма, а также минимизации и (или) ликвидации последствий проявлений экстремизма</t>
  </si>
  <si>
    <t>5</t>
  </si>
  <si>
    <t>5.1</t>
  </si>
  <si>
    <t>Подпрограмма 5.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</si>
  <si>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Всего по программе</t>
  </si>
  <si>
    <t xml:space="preserve"> - </t>
  </si>
  <si>
    <t xml:space="preserve"> -</t>
  </si>
  <si>
    <t>Согласовано:</t>
  </si>
  <si>
    <t>Комитет по финансам  администрации города Урай</t>
  </si>
  <si>
    <t>подпись</t>
  </si>
  <si>
    <t xml:space="preserve">           подпись</t>
  </si>
  <si>
    <t xml:space="preserve">Ответственный исполнитель (соисполнитель) муниципальной  программы:   </t>
  </si>
  <si>
    <t>1</t>
  </si>
  <si>
    <t>1.1</t>
  </si>
  <si>
    <t>1.2</t>
  </si>
  <si>
    <t>2</t>
  </si>
  <si>
    <t>2.1</t>
  </si>
  <si>
    <t>1.3</t>
  </si>
  <si>
    <t>1.4</t>
  </si>
  <si>
    <t>1.5</t>
  </si>
  <si>
    <t>1.6</t>
  </si>
  <si>
    <t>1.7</t>
  </si>
  <si>
    <t>1.8</t>
  </si>
  <si>
    <t>1.9</t>
  </si>
  <si>
    <t>1.10</t>
  </si>
  <si>
    <t>1.11</t>
  </si>
  <si>
    <t>2.2</t>
  </si>
  <si>
    <t>2.3</t>
  </si>
  <si>
    <t>2.4</t>
  </si>
  <si>
    <t>3.1</t>
  </si>
  <si>
    <t>3.2</t>
  </si>
  <si>
    <t>3.3</t>
  </si>
  <si>
    <t>3.4</t>
  </si>
  <si>
    <t>3</t>
  </si>
  <si>
    <t>4.2</t>
  </si>
  <si>
    <t>4.3</t>
  </si>
  <si>
    <t>4.4</t>
  </si>
  <si>
    <t>4.5</t>
  </si>
  <si>
    <t>4.6</t>
  </si>
  <si>
    <t>4.7</t>
  </si>
  <si>
    <t>4.8</t>
  </si>
  <si>
    <t>4.9</t>
  </si>
  <si>
    <t>5.2</t>
  </si>
  <si>
    <t>5.3</t>
  </si>
  <si>
    <t>5.4</t>
  </si>
  <si>
    <t>5.5</t>
  </si>
  <si>
    <t>5.6</t>
  </si>
  <si>
    <t>5.7</t>
  </si>
  <si>
    <t>5.8</t>
  </si>
  <si>
    <t>5.9</t>
  </si>
  <si>
    <t>5.10</t>
  </si>
  <si>
    <t>5.11</t>
  </si>
  <si>
    <t>2.5</t>
  </si>
  <si>
    <t>2.6</t>
  </si>
  <si>
    <t>федеральный бюджет</t>
  </si>
  <si>
    <t>местный бюджет</t>
  </si>
  <si>
    <t>иные источники финансирования</t>
  </si>
  <si>
    <r>
      <rPr>
        <sz val="10"/>
        <rFont val="Times New Roman"/>
        <family val="1"/>
        <charset val="204"/>
      </rPr>
      <t>иные</t>
    </r>
    <r>
      <rPr>
        <sz val="8"/>
        <rFont val="Times New Roman"/>
        <family val="1"/>
        <charset val="204"/>
      </rPr>
      <t xml:space="preserve"> источники финансирования</t>
    </r>
  </si>
  <si>
    <t>всего</t>
  </si>
  <si>
    <t>ные источники финансирования</t>
  </si>
  <si>
    <t>-</t>
  </si>
  <si>
    <t>5.12</t>
  </si>
  <si>
    <t>Управление внутренней политики администрации города Урай</t>
  </si>
  <si>
    <t xml:space="preserve">Управление внутренней политики  администрации города Урай. 
</t>
  </si>
  <si>
    <t>3.5</t>
  </si>
  <si>
    <t xml:space="preserve">Основные мероприятия муниципальной программы
(их взаимосвязь с целевыми показателями муниципальной программы)
</t>
  </si>
  <si>
    <t xml:space="preserve">Ответственный исполнитель/соисполнитель </t>
  </si>
  <si>
    <t xml:space="preserve">Финансовые затраты на реализацию 
(тыс. рублей)
</t>
  </si>
  <si>
    <t>Инвестиции в объекты муниципальной собственности</t>
  </si>
  <si>
    <t>Прочие расходы</t>
  </si>
  <si>
    <t>в том числе:</t>
  </si>
  <si>
    <t>2.7</t>
  </si>
  <si>
    <t>5.13</t>
  </si>
  <si>
    <t>5.14</t>
  </si>
  <si>
    <t>1.12</t>
  </si>
  <si>
    <t>Правовое просвещение и правовое информирование населения  о гражданских правах, свободах и обязанностях человека и способах их реализации. (5,6)</t>
  </si>
  <si>
    <r>
      <t xml:space="preserve">Ответственный исполнитель
</t>
    </r>
    <r>
      <rPr>
        <sz val="10"/>
        <rFont val="Times New Roman"/>
        <family val="1"/>
        <charset val="204"/>
      </rPr>
      <t xml:space="preserve">(Управление внутренней политики                                      администрации города Урай)
</t>
    </r>
  </si>
  <si>
    <r>
      <t xml:space="preserve">Соисполнитель 1 </t>
    </r>
    <r>
      <rPr>
        <sz val="10"/>
        <rFont val="Times New Roman"/>
        <family val="1"/>
        <charset val="204"/>
      </rPr>
      <t xml:space="preserve">(органы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информационным технологиям и связи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опеки и попечительства администрации города Урай;
   пресс-служба администрации города Урай)
</t>
    </r>
  </si>
  <si>
    <r>
      <t xml:space="preserve">Соисполнитель 3 
</t>
    </r>
    <r>
      <rPr>
        <sz val="10"/>
        <rFont val="Times New Roman"/>
        <family val="1"/>
        <charset val="204"/>
      </rPr>
      <t xml:space="preserve">(Муниципальное казенное учреждение «Управление материально-технического обеспечения города Урай»)
</t>
    </r>
  </si>
  <si>
    <r>
      <t xml:space="preserve">Соисполнитель 4 
</t>
    </r>
    <r>
      <rPr>
        <sz val="10"/>
        <rFont val="Times New Roman"/>
        <family val="1"/>
        <charset val="204"/>
      </rPr>
      <t xml:space="preserve">(Муниципальное казенное учреждение «Управление жилищно-коммунального хозяйства города Урай»)
</t>
    </r>
  </si>
  <si>
    <t xml:space="preserve">Создание условий для деятельности народных дружин
(1, 6,7)
</t>
  </si>
  <si>
    <t xml:space="preserve">Обеспечение функционирования и развития систем видеонаблюдения в сфере общественного порядка (2, 3, 6,7)
</t>
  </si>
  <si>
    <t xml:space="preserve">Осуществление полномочий по созданию и обеспечению деятельности административной комиссии муниципального образования город Урай
(4, 6)
</t>
  </si>
  <si>
    <t xml:space="preserve">Проведение профилактических мероприятий для несовершеннолетних и молодежи
(5, 6)
</t>
  </si>
  <si>
    <t xml:space="preserve">Органы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администрации города Урай.
</t>
  </si>
  <si>
    <t>Изготовление и распространение средств наглядной и печатной агитации, направленных на  профилактику правонарушений 
(5, 6)</t>
  </si>
  <si>
    <t xml:space="preserve">  Органы администрации города Урай: отдел по делам несовершеннолетних и защите их прав администрации города Урай;
Управление образования администрации города Урай.
</t>
  </si>
  <si>
    <t xml:space="preserve">Проведение профилактических мероприятий с семьями, находящимися в социально опасном положении
(5, 6)
</t>
  </si>
  <si>
    <t xml:space="preserve">Органы администрации города Урай: отдел по делам несовершеннолетних и защите их прав администрации города Урай; Управление образования администрации города Урай.
</t>
  </si>
  <si>
    <t xml:space="preserve">Организация дополнительных временных рабочих мест для несовершеннолетних подростков, находящихся в конфликте с законом
(5, 6)
</t>
  </si>
  <si>
    <t>Управление образования администрации города Урай.</t>
  </si>
  <si>
    <t xml:space="preserve">Осуществление полномочий по созданию и обеспечению деятельности комиссии по делам несовершеннолетних и защите их прав при администрации города Урай
(5)
</t>
  </si>
  <si>
    <t xml:space="preserve">Органы администрации города Урай: отдел по делам несовершеннолетних и защите их прав администрации города Урай;
муниципальное казенное учреждение «Управление материально-технического обеспечения города Урай»
</t>
  </si>
  <si>
    <t xml:space="preserve">Социальная адаптация, ресоциализация, социальная реабилитация, помощь лицам, пострадавшим от правонарушений или подверженным риску стать таковыми.
(5, 6)
</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</si>
  <si>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опеки и попечительства администрации города Урай;
Управление образования администрации города Урай.
</t>
  </si>
  <si>
    <t xml:space="preserve">Организационно-методическое обеспечение деятельности коллегиальных органов в сфере профилактики правонарушений
(1, 2, 3, 5)
</t>
  </si>
  <si>
    <t>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 
(5)</t>
  </si>
  <si>
    <t>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 (8, 9, 10)</t>
  </si>
  <si>
    <t>Организация деятельности молодёжного волонтёрского движения города Урай по пропаганде здорового образа жизни (7, 8, 9, 10)</t>
  </si>
  <si>
    <t>Управление образования  администрации города Урай</t>
  </si>
  <si>
    <t>Осуществление работы по установке контент-фильтров, блокирующих доступ к Интернет-ресурсам, содержащим информацию о способах, методах разработки, изготовления и (или) приобретения наркотических средств, психотропных веществ, мониторинг  социальных сетей и иных информационных порталов Интернет-пространства (8, 9, 10)</t>
  </si>
  <si>
    <t xml:space="preserve">Органы администрации города Урай:
управление по культуре и социальным вопросам  администрации города Урай;  Управление образования администрации города Урай.
</t>
  </si>
  <si>
    <t>Организационно-методическое обеспечение деятельности коллегиальных органов антинаркотической направленности (7, 8, 9, 10)</t>
  </si>
  <si>
    <t xml:space="preserve">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употребления наркотических и (или) психотропных веществ
 (8, 9, 10)
</t>
  </si>
  <si>
    <t xml:space="preserve">Участие в проведении межведомственных мероприятий по социальной реабилитации и ресоциализации наркопотребителей, проводимых Управлением социальной защиты населения по городу Ураю   Департамента социального развития Ханты-Мансийского автономного округа - Югры (9, 10) </t>
  </si>
  <si>
    <t>Организация и проведение мероприятий, направленных на снижение смертности населения, связанной с отравлениями наркотическими средствами и психотропными веществами (рассылка памяток о неотложной помощи при передозировке наркотиков) (9, 10)</t>
  </si>
  <si>
    <t xml:space="preserve">Организация и проведение мероприятий, посвященных «Дню солидарности в борьбе с терроризмом»
(11)
</t>
  </si>
  <si>
    <t xml:space="preserve">Организация классных часов, бесед   с обучающимися, собраний с родителями в образовательных организациях города с сотрудниками правоохранительных органов для проведения разъяснительных мероприятий по вопросам профилактики  терроризма и обеспечения безопасности населения.
Доведение ответственности за совершение
преступлений против личности, общества и государства, а также
порядка и правил поведения населения при угрозе возникновения террористических актов
(11)
</t>
  </si>
  <si>
    <r>
      <t xml:space="preserve">Управление образования </t>
    </r>
    <r>
      <rPr>
        <sz val="12"/>
        <color theme="9" tint="-0.249977111117893"/>
        <rFont val="Times New Roman"/>
        <family val="1"/>
        <charset val="204"/>
      </rPr>
      <t xml:space="preserve"> </t>
    </r>
    <r>
      <rPr>
        <sz val="8"/>
        <rFont val="Times New Roman"/>
        <family val="1"/>
        <charset val="204"/>
      </rPr>
      <t>администрации города Урай.</t>
    </r>
  </si>
  <si>
    <t>Осуществление работы по установке контент-фильтров, блокирующих доступ к Интернет-ресурсам террористической направленности 
(11)</t>
  </si>
  <si>
    <t>Органы администрации города Урай: управление по культуре и социальным вопросам  администрации города Урай; Управление образования администрации города Урай.</t>
  </si>
  <si>
    <t xml:space="preserve">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
(11,7)
</t>
  </si>
  <si>
    <t xml:space="preserve">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 террористической деятельности
(11)
</t>
  </si>
  <si>
    <t xml:space="preserve">Обеспечение эффективного мониторинга состояния межнациональных, межконфессиональных отношений и раннего предупреждения конфликтных ситуаций и выявления фактов распространения идеологии экстремизма
(12)
</t>
  </si>
  <si>
    <t xml:space="preserve">Реализация мер по профилактике распространения экстремистской идеологии, по выявлению  зарождающихся конфликтов в сфере межнациональных и этноконфессиональных отношений 
(12)
</t>
  </si>
  <si>
    <t xml:space="preserve">Проведение социологических исследований в молодежной среде по вопросу состояния межнациональных, межконфессиональных отношений и экстремистских настроений в городе Урай
(12)
</t>
  </si>
  <si>
    <t xml:space="preserve">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
(12)
</t>
  </si>
  <si>
    <t xml:space="preserve">Управление образования администрации города Урай.
</t>
  </si>
  <si>
    <t xml:space="preserve">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 
(12)
</t>
  </si>
  <si>
    <t xml:space="preserve">Органы администрации города Урай: управление по культуре и социальным вопросам  администрации города Урай; Управление образования администрации города Урай.
</t>
  </si>
  <si>
    <t xml:space="preserve">Повышение профессионального уровня  муниципальных служащих, работников образовательных организаций, учреждений культуры, спорта, социальной и молодежной политики в сфере профилактики экстремизма, внедрение и использование новых методик, направленных на профилактику экстремизма 
(12)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</si>
  <si>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администрации города Урай.
</t>
  </si>
  <si>
    <t xml:space="preserve">Организация и проведение мероприятий, посвященных «Декаде профилактики экстремизма»
(12)
</t>
  </si>
  <si>
    <t xml:space="preserve">Осуществление работы по установке контент-фильтров, блокирующих доступ к Интернет-ресурсам экстремисткой направленности 
(12)
</t>
  </si>
  <si>
    <t xml:space="preserve">Размещение на сайте органов местного самоуправления города Урай информации по мотивированию граждан к информированию государственных органов о ставших им известных фактах об экстремистской деятельности
(12)
</t>
  </si>
  <si>
    <t xml:space="preserve">Развитие и использование потенциала молодежи в интересах укрепления единства российской нации, упрочения мира и согласия
(13, 15, 16)
</t>
  </si>
  <si>
    <t xml:space="preserve">Содействие религиозным организациям в культурно-просветительской и социально значимой деятельности, в том числе проведений мероприятий просветительского характера для представителей общественных объединений  и религиозных организаций
(13, 15, 16)
</t>
  </si>
  <si>
    <t xml:space="preserve">Содействие этнокультурному многообразию народов России
(13, 15, 16)
</t>
  </si>
  <si>
    <t>Органы администрации города Урай: управление по культуре и социальным вопросам администрации города Урай; Управление образования администрации города Урай.</t>
  </si>
  <si>
    <t xml:space="preserve">Развитие кадрового потенциала в сфере межнациональных (межэтнических) отношений, профилактики экстремизма
(13, 14)
</t>
  </si>
  <si>
    <t xml:space="preserve">Управление внутренней политики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администрации города Урай.
</t>
  </si>
  <si>
    <t xml:space="preserve">Проведение просветительских мероприятий, направленных на популяризацию и поддержку русского языка, как государственного языка Российской Федерации и языка межнационального общения
(13, 15)
</t>
  </si>
  <si>
    <t xml:space="preserve">Создание условий для сохранения и развития языков народов России
(13, 16)
</t>
  </si>
  <si>
    <t xml:space="preserve">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сообщества,  анализ их эффективности
(13, 15, 16)
</t>
  </si>
  <si>
    <t xml:space="preserve">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
(13, 15)
</t>
  </si>
  <si>
    <t xml:space="preserve">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
(13, 14)
</t>
  </si>
  <si>
    <t>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 (13, 14, 15)</t>
  </si>
  <si>
    <t xml:space="preserve">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
(13)
</t>
  </si>
  <si>
    <t xml:space="preserve">Оказание информационной и консультационной поддержки некоммерческим организациям для реализации проектов и участия в мероприятиях в сфере межнациональных (межэтнических) отношений, профилактика экстремизма 
(13, 14, 16)
</t>
  </si>
  <si>
    <t>Проведение индивидуальной профилактической работы, направленной на профилактику экстремизма, с молодыми людьми в возрасте от 14 до 23 лет, в том числе состоящими на профилактическом учете и (или) находящихся под административным надзором в правоохранительных органах в связи с причастностью к совершению правонарушений в сфере общественной безопасности (13,14)</t>
  </si>
  <si>
    <t xml:space="preserve">Управление внутренней политики администрации города Урай,
органы местного самоуправления администрации города Урай: отдел по делам несовершеннолетних и защиты их прав администрации города Урай;  Управление образования администрации города Урай.
</t>
  </si>
  <si>
    <t xml:space="preserve">Проведение профилактической работы, направленной на гармонизацию межнациональных и межконфессиональных отношений с воспитанниками и тренерско-преподавательским составом спортивных клубов и клубов по месту жительства, развивающие в числе видов спорта различные виды единоборств (13,14) </t>
  </si>
  <si>
    <t xml:space="preserve">Управление внутренней политики администрации города Урай, органы администрации города Урай:
управление по физической культуре, спорту и туризму администрации города Урай, отдел по делам несовершеннолетних и защиты их прав администрации города Урай. 
</t>
  </si>
  <si>
    <t xml:space="preserve">Социальные педагоги на постоянной основе проводят индивидуальную профилактическую работу с несовершеннолетними состоящими на различных видах учета. </t>
  </si>
  <si>
    <t>Тренерско-преподавательским составом с воспитанниками на постоянной основе проводятся профилактические беседы, направленные на гармонизацию межнациональных отношений. Распространяются памятки по профилактике экстремизма и терроризма.</t>
  </si>
  <si>
    <t>Отдел гражданской защиты населения и общественной безопасности администрации города Урай.</t>
  </si>
  <si>
    <t xml:space="preserve">Отдел гражданской защиты населения и общественной безопасности администрации города Урай, органы администрации города Урай: управление по информацион-ным технологиям и  связи администрации города Урай.
</t>
  </si>
  <si>
    <t xml:space="preserve">Отдел гражданской защиты населения и общественной безопасности администрации города Урай,
муниципальное казенное учреждение «Управление материально-технического обеспечения города Урай».
</t>
  </si>
  <si>
    <t xml:space="preserve"> 
Отдел гражданской защиты населения и общественной безопасности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администрации города Урай.
</t>
  </si>
  <si>
    <t xml:space="preserve">Отдел гражданской защиты населения и общественной безопасности администрации города Урай,
органы администрации города Урай:  отдел по делам несовершен-нолетних и защите их прав администрации города Урай,  отдел по взаимодей-ствию со средствами массовой информации администрации города Урай;  Управление образования администрации города Урай.
</t>
  </si>
  <si>
    <r>
      <t xml:space="preserve">Отдел гражданской защиты населения и общественной безопасности администрации города Урай, 
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отдел по взаимодей-ствию со средствами массовой информации администрации города Урай;
Управление образования администрации города Урай.
</t>
    </r>
    <r>
      <rPr>
        <sz val="8"/>
        <color rgb="FFFF0000"/>
        <rFont val="Times New Roman"/>
        <family val="1"/>
        <charset val="204"/>
      </rPr>
      <t xml:space="preserve">
</t>
    </r>
    <r>
      <rPr>
        <sz val="8"/>
        <rFont val="Times New Roman"/>
        <family val="1"/>
        <charset val="204"/>
      </rPr>
      <t xml:space="preserve">
</t>
    </r>
  </si>
  <si>
    <t xml:space="preserve">Отдел гражданской защиты населения и общественной безопасности администрации города Урай,
органы администрации города Урай:
управление по развитию местного самоуправления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администрации города Урай.
</t>
  </si>
  <si>
    <t xml:space="preserve">Отдел гражданской защиты населения и общественной безопасности администрации города Урай,
органы администрации города Урай:
отдел по делам несовершен-нолетних и защите их прав администрации города Урай.  
</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</si>
  <si>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Управление образования администрации города Урай.
</t>
  </si>
  <si>
    <t xml:space="preserve">Отдел гражданской защиты населения и общественной безопасности администрации города Урай, Органы администрации города Урай:  управление по информацион-ным технологиям и  связи администрации города Урай; муниципальное казенное учреждение «Управление жилищно-коммунального хозяйства города Урай»; 
муниципальное казенное учреждение «Управление материально-технического обеспечения города Урай».
</t>
  </si>
  <si>
    <t>Органы администрации города Урай:  отдел по взаимодей-ствию со средствами массовой информации администрации города Урай.</t>
  </si>
  <si>
    <t xml:space="preserve">Органы администрации города Урай:  отдел по взаимодей-ствию со средствами массовой информации администрации города Урай, управление по культуре и социальным вопросам  администрации города Урай;
Управление образования администрации города Урай.
</t>
  </si>
  <si>
    <t xml:space="preserve">Органы администрации города Урай:  управление по физической культуре, спорту и туризму администрации города Урай,
управление по культуре и социальным вопросам  администрации города Урай, 
отдел по делам несовершеннолетних и защите их прав администрации города Урай;
Управление образования администрации города Урай.
</t>
  </si>
  <si>
    <t xml:space="preserve">Органы администрации города Урай:  отдел по взаимодей-ствию со средствами массовой информации администрации города Урай.
</t>
  </si>
  <si>
    <t xml:space="preserve">Органы администрации города Урай: управление по культуре и социальным вопросам администрации города Урай.
</t>
  </si>
  <si>
    <t xml:space="preserve">Управление внутренней политики администрации города Урай, 
Органы администрации города Урай: управление по культуре и социальным вопросам администрации города Урай;
Управление образования администрации города Урай.
</t>
  </si>
  <si>
    <t xml:space="preserve">Органы администрации города Урай: управление по культуре и социальным вопросам администрации города Урай;
Управление образования администрации города Урай.
</t>
  </si>
  <si>
    <t xml:space="preserve">Органы администрации города Урай: управление по культуре и социальным вопросам администрации города Урай, 
отдел по взаимодей-ствию со средствами массовой информации администрации города Урай.
</t>
  </si>
  <si>
    <t>Органы администрации города Урай: управление по культуре и социальным вопросам администрации города Урай,   отдел по взаимодей-ствию со средствами массовой информации администрации города Урай;  Управление образования администрации  города Урай.</t>
  </si>
  <si>
    <t>Органы администрации города Урай:  управление по культуре и социальным вопросам администрации города Урай,   отдел по взаимодей-ствию со средствами массовой информации администрации города Урай.</t>
  </si>
  <si>
    <t xml:space="preserve">Органы администрации города Урай: управление по культуре и социальным вопросам администрации города Урай; 
отдел по взаимодей-ствию со средствами массовой информации администрации города Урай.  
</t>
  </si>
  <si>
    <t>Начальник отдела граждансчкой защиты населения и общественной безопасности администрации города Урай Чугунов С.В.</t>
  </si>
  <si>
    <t>Исполнитель: тел.: 8 (34676) 33-2-97 (доб.304) заместитель начальника отдела гражданской защиты населения и общественной безопасности администрации города Урай  Музраев М.Б.</t>
  </si>
  <si>
    <r>
      <t xml:space="preserve">Соисполнитель 2 
</t>
    </r>
    <r>
      <rPr>
        <sz val="10"/>
        <rFont val="Times New Roman"/>
        <family val="1"/>
        <charset val="204"/>
      </rPr>
      <t xml:space="preserve">(Управление образования администрации города Урай)
</t>
    </r>
  </si>
  <si>
    <t>В Центрах общественного доступа – Центральная библиотека (мрн.2, дом 39/1) и Библиотека №1 (мкр. Г, дом 18г) Культурно-исторического центра МАУ «Культура» установлены контентные фильтры на пользовательские места для ограничения доступа к интернет - ресурсам,  содержащим террористические материалы. Фильтрация и блокировка запрещенных сайтов осуществляется через  подключенный прокси-сервер фильтра SkyDNS.                                                                                                                                          Во всех общеобразовательных организациях установлен контент-фильтр блокирующий информацию, вовлечение молодежи в деятельность структур радикальной и террористической направленности.
Информация размещается на официальных сайтах, в социальных сетях и детско-родительских чатах общеобразовательных организаций.</t>
  </si>
  <si>
    <t>Заключены контракты на поставку металлодетекторов 4 штуки, поставку передвижных ограждений (фан-барьеров) 92 штуки</t>
  </si>
  <si>
    <t xml:space="preserve">Центральная библиотека (мрн.2, дом 39/1) и Библиотека №1 (мкр. Г, дом 18г) Культурно-исторического центра МАУ «Культура» установлены контентные фильтры на пользовательские места для ограничения доступа к интернет - ресурсам,  содержащим экстремистские материалы. Фильтрация и блокировка запрещенных сайтов осуществляется через  подключенный прокси-сервер фильтра SkyDNS.                                                                                                                                                                                                                                        Во всех общеобразовательных организациях установлен контент-фильтр блокирующий информацию, вовлечение молодежи в деятельность структур радикальной и экстремистской направленности.
Информация размещается на официальных сайтах, в социальных сетях и детско-родительских чатах общеобразовательных организаций.
</t>
  </si>
  <si>
    <t>Ведение на постоянной основе в школах предметов содействует воспитанию эстетической культуры учащихся, формированию интереса к чтению, освоению нравственных, гуманистических ценностей народа, расширению кругозора, развитию речи школьников.                                                        В Детской библиотеке КИЦ по воскресеньям два раза в месяц проходят громкие чтения сказок народов России по программе «Читаем с пчёлкой Капой»                                                                                                                                                                                                                                                                                                                                     В августе 2023 года совместно с «Движением первых» состоялся Этно-фестиваль «МОЛОДЕЖЬ ЮГРЫ В ДВИЖЕНИИ». Лидеры, активисты и педагоги общеобразовательных организаций города  приняли участие в этно-фестивале «Молодежь Югры в Движении», который проходил на территории этно-парка «Силава», на котором проведены мастер-классаы: «Многонациональный хоровод», "Я и мой голос", "Кузнечное ремесло", "Берестяная походная ложка", "Кукла акань", "Северное многоборье", "Ловец снов", "Свеча с сухосцветом" - эти и многие другие классы открывали перед участниками уникальные возможности для самовыражения и творчества.</t>
  </si>
  <si>
    <t xml:space="preserve">В рамках проведения просветительской программы «Растем в России» для детей-мигрантов в Детской библиотеке приобретено: гуашь 12 цв. 4 шт.; ножницы 10 шт; клей карандаш 6 шт.; бумага А 4 2 уп.; наборы для творчества 8 шт.;  фломастеры и т.д. на 10 000 руб.                                      
Во всех общеобразовательных организациях дополнительного образования организованы консультационные пункты.                                                                          В общеобразовательных организациях работу, направленную на социальную и культурную адаптацию мигрантов проводят социальные педагоги. Учет детей мигрантов ведется в муниципальных образовательных организациях и в Управлении образования администрации города Урай. В образовательных организациях города Урай сложилась определенная система работы, направленная на социальную и культурную интеграцию и адаптацию мигрантов. Проводятся занятия педагогов-психологов и социальных педагогов, направленные на межличностное общение подростков, формирование сплоченности коллектива, на адаптацию к новой социокультурной среде для детей-мигрантов (недавно прибывших). Социальные педагоги школ изучают  семьи иностранных граждан, заполняют анкеты на каждую семью,    ежеквартально посещают семьи и  обновляют банк данных  семей иностранных граждан. </t>
  </si>
  <si>
    <t>За двенадцать месяцев 2023 года выявлено (пресечено) 73 административных правонарушений при помощи членов добровольной народной дружины.</t>
  </si>
  <si>
    <t xml:space="preserve">Во всех общеобразовательных организациях за 12 месяцев 2023 года проведены:
- профилактические мероприятия (День здоровья,  спортивные соревнования);
- профилактика дистанционных преступлений;
- профилактика безопасности на водных объектах;
- профилактика безопасности при пожарах;
- профилактика безопасности ПДД.- 
https://vk.com/wall-171477734_2084 
https://vk.com/wall-171477734_898 
https://vk.com/wall-119766199_6960 
https://vk.com/wall-119766199_6880 
https://vk.com/wall-104568735_7304 
Во всех общеобразовательных организациях в 4 квартале 2023 года проведены:
- профилактические мероприятия.
- круглые столы: «Вопрос-ответ» с приглашением специалистов системы профилактики. 
-  классные часы "Безопасное поведение школьника", "Не сломай свою судьбу", "Безопасность на все 100", "Агрессия - как избежать этого?".
- беседы, направленные на профилактику дистанционных краж и мошенничеств.
- классные часы с приглашением специалистов системы профилактики  https://vk.com/school6fine
- проведение индивидуальных профилактических занятий по профилактике правонарушений с детьми "группы риска"
Организовано и проведено мероприятие «Мастерская творчества» приобретено.
В Музее истории города Урай работала «Творческая мастерская», в рамках которой состоялись 3 мастер-класса: 
1.    «Птица» для детей с ограниченными возможностями и детей-инвалидов (количество посещений мастер-класса — 10 детей (в том числе 1 с РАС) 
2. «Елочка» для семей военнослужащих СВО (количество посещений — 14 человек)
3.  «Сказочная лошадка» для детей стационарного отделения для несовершеннолетних Урайского комплексного центра социальной защиты населения (количество посещений — 11 человек).
</t>
  </si>
  <si>
    <t xml:space="preserve">За 12 месяцев 2023 года были проведены был размещен агитационный материал посредствам интернет ресуров:
https://vk.com/gimnaziyauray   
https://vk.com/public171477734  
https://vk.com/school4uray  
https://vk.com/school5uray  
https://vk.com/club171607853 
https://vk.com/economic_school
- систематически распространяются памятки, листовки, брошюры, в том числе в сети интернет  в родительских и детских группах.
- телефон доверия.
- систематически обновляется стенд по безопасности. 
- памятки по профилактике правонарушений размещаются на официальной странице в ВК.
- при проведении правовых пятиминуток и классных часов используются памятки.
- 22.12.2023 Размещение памяток для детей и родителей, в  сообществе 12 школы: "Как распознать телефонного мошенника"
 https://vk.com/wall-104568735_9308 
- 18.12.2023 Размещение памяток для детей и родителей, в  сообществе 12 школы: "Осторожно терроризм"  https://vk.com/wall-104568735_9256  
- 18.12.2023 Размещение памяток для детей и родителей, в  сообществе 12 школы: "Экстремизм. Памятки родителям".  https://vk.com/wall-104568735_9254  
- 30.11.2023 Размещение памяток для детей и родителей, в  сообществе 12 школы: Ответственность за распространение экстремистских мероприятий  https://vk.com/wall-104568735_9106
-  29.11.2023 Размещение памяток для детей и родителей, в  сообществе 12 школы: "Осторожно тонкий лед"  https://vk.com/wall-104568735_9103  
- 24.11.2023, 09.11.2023, 06.09.2023 Размещение памяток для детей и родителей, в  сообществе 12 школы: "Информирование об акции: "Телефон доверия""  https://vk.com/wall-104568735_9061      https://vk.com/wall-104568735_8794   https://vk.com/wall-104568735_8192
- 01.11.2023 Размещение памяток для родителей, в  сообществе 12 школы: "О контенте, направленным на профилактику наркомании, с использованием ресурса ФГАИС «Молодежь России» https://vk.com/wall-104568735_8703
- 01.11.2023 Размещение памяток для детей и родителей, в  сообществе 12 школы:  "Памятки по безопасности при обнаружении подозрительного предмета".  https://vk.com/wall-104568735_8701 
- 25.10.2023  Размещение памяток для детей и родителей, в  сообществе 12 школы:  "Что нужно знать о наркотиках".  https://vk.com/wall-104568735_8649
-  19.09.2023 Размещение памяток для детей и родителей, в  сообществе 12 школы: "Памятки о правилах безопасности при плаваниях на маломерных судах"  https://vk.com/wall-104568735_8317
 - 04.09.2023 Размещение памяток для детей и родителей, в  сообществе 12 школы: "Предупреждения попыток совершения террористических актов"                                                       https://vk.com/wall-104568735_8178
</t>
  </si>
  <si>
    <t xml:space="preserve">За 12 месяцев 2023 года проведены оперативно – профилактические мероприятия «Лидер», «Алкоголь», «Город», «Здоровье» и «Сообщи, где торгуют смертью», «Рецидив», «Надзор» с участием сотрудника ПДН ОМВД России по г.Ураю и специалиста комиссии по делам несовершеннолетних. Социальные педагоги посещали детей и семьи, находящиеся в социально – опасном положении. С несовершеннолетними проведены профилактические беседы о законопослушном поведении, с законными представителями – о ненадлежащем исполнении родительских обязанностей, осуществлении должного контроля за времяпровождением несовершеннолетних. Подросткам и их родителям вручены буклеты по пропаганде здорового образа жизни.
В течение 4 квартала 2023 года проведены:
-  родительские собрания, 
-  индивидуальные беседы,
- мероприятия организованные  школьными   педагогами – психологами,
- индивидуальная работа проводится педагогами-психологами и социальными педагогами систематически,
- профилактические беседы, 
- индивидуальные встречи (специалисты школы в комплексе со службами системы профилактики),
- индивидуальная работа с семьями находящимися в социально-опасном положении,
- работа социального педагога: беседы с детьми и родителями, беседы с приглашением специалистов служб профилактики, организация внеурочной занятости несовершеннолетних детей, посещение семей совместно с инспектором ОДН и родительским патрулем,
- работа классного руководителя: индивидуальные беседы с детьми и родителями, родительские собрания, классные часы,  школьные и классные мероприятия,
- работа педагога-психолога: диагностики, методики, беседы. Направление проведенной ИПР в КДН каждые 2 месяца.
</t>
  </si>
  <si>
    <t xml:space="preserve">В течении 12 месяцев 2023 году В городе Урай организована работа молодежных трудовых отрядов на базе ЦДО г.Урай для юных горожан в возрасте от 14 до 17 лет, где во время проведения летних каникул организованы три ежемесячные рабочие смены. Социальными педагогами школ проведена работа среди подростков, находящихся в конфликте с законом. Проводилась работа по возможности трудоустройства на данные рабочие места 4 учащихся школ из семей, находящихся в социально – опасном положении. Они были трудоустроены в городские трудовые лагеря в июне- июле 2023 года. 
За 4 квартал организовано 3 рабочих места для несовершеннолетних подростков, находящихся в конфликте с законом, также все подростки достигшие 14 летнего возраста информируются о возможности временного трудоустройства через Урайский центр занятости населения.
</t>
  </si>
  <si>
    <t xml:space="preserve"> За 12 месяцев 2023 года специалистами  ТПМПК проведено более 373 индивидуальных консультаций для несовершеннолетних склонных к девиантному поведению и более 80 для их родителей. Разработано более 108  индивидуальных программ реабилитации.
На базе МАУ «СШ «Старт» функционирует объединение социально-педагогической направленности «Легионеры», которое посещают дети и подростки, находящиеся в трудной жизненной ситуации. Занятия проводятся 3 раза в неделю в количестве 2-х часов. Основные направления – рукопашный бой, самбо, боевое самбо и джиу-джитсу. Общество «Легионеры» посещают 62 человека, списочный состав которых согласовывается с комиссией по делам несовершеннолетних и защите их прав администрации города Урай (https://vk.com/official_uray?w=wall-63159149_32316).                                          
В 4 квартале продолжается реализация общеобразовательными организациями города Алгоритма системы комплексного сопровождения детей и подростков, находящихся в кризисной ситуации:
– сбор информации и составление социального паспорта ребенка или  подростка,  находящегося в кризисной ситуации, включающего информацию о родителях (или лицах их заменяющих) и социальном окружении;
– повышение психолого-педагогической компетенции и профессиональное самосовершенствование всех участников комплексного сопровождения, в том числе и родителей;
– выбор технологии реабилитации и абилитации, развития и воспитания подростка находящегося в кризисной ситуации;
– разработка основных областей деятельности специалистов сопровождения с учетом комплексного взаимодействия;
– психолого-педагогическая диагностика подростка, определение основных направлений коррекционно-развивающей работы, составление индивидуального образовательного маршрута и ИПР;
– включение родителей и образовательную организацию в процесс комплексного сопровождения подростка;
– оценка эффективности совместной деятельности участников сопровождения в рамках разработанной модели;
– проектирование последующей работы с подростком в межведомственном формате.  
- приглашаются специалисты системы профилактики, 
- проводятся индивидуальные встречи и беседы.
- оказывается индивидуальная адресная  психолого-педагогическая помощь в реабилитации учащихся, пострадавшим в результате правонарушений
</t>
  </si>
  <si>
    <t>Обеспечена деятельность комиссии по профилактике правонарушений города Урай и административной комиссии города. 
За 12 месяцев 2023 года проведено 3 заседания комиссии по пофилактикиправонарушений города Урай, рассмотрено 7  вопросов, по которым принято 14 протокольных решений.</t>
  </si>
  <si>
    <t xml:space="preserve">В течение 12 месяцев 2023 года Управлением образования администрации города Урай проводилась работа с педагогами, специалистами и руководителями образовательных организаций, направленная на обучение выявления несовершеннолетних, имеющих девиантное поведение:
- круглый стол «Построение системы психолого-педагогического сопровождения (системная диагностика)»;
- семинар-практикум для педагогов «Психолого-педагогическое сопровождения детей»; 
- психическое здоровье личности, условия преодоления суицидальных рисков»;
- семинар-практикум для педагогов «Особенности образовательного маршрута детей с разным уровнем развития и состояния здоровья. Психическое здоровье личности»;
- семинар-совещание «Условия и принципы построения образовательного пространства»;
- семинар-совещание «Здоровьесберегающие технологии»;
- семинар-практикум для педагогов «Здоровьесберегающие образовательные технологии»;
- круглый стол «Организация совместной деятельности по психолого-педагогическому сопровождению несовершеннолетних».
В 4 квартале продолжается повышение профессионального уровня при помощи различных мероприятий: 
- общешкольные родительские собрания "Школа родителей" с привлечением  инспекторов ОМВД России по г. Ураю
- педагоги-психологи, социальные педагоги, воспитатели кадетских классов и несколько обучающихся прошли обучение по медиации. 
- классные руководители принимают участие  в вебинарах по профилактике правонарушений.
-  социальный педагог приняла участие в работе Всероссийского научно-практического форума "Противодействие идеологии терроризма в образовательной среде и молодежной среде", (выдача сертификата). 
- обучающий информационно-методический семинар по вопросам профилактики терроризма и противодействию его идеологии в образовательной и молодежной среде. Прослушали: социальные педагоги, педагоги-психологи, учителя ОБЖ.  
- социальные педагоги, педагоги-психологи и педагоги школ прошли обучение в Автономной некомерческой организации дополнительного профессионального образования «Аудит Безопасности» г. Нижневартовск по профессиональной программе: "Основы психологического развития личности ребенка и его поведения в социальной среде" (с выдачей удостоверения)
- региональный семинар-совещание: "Организация работы по половому воспитанию, профилактике преступлений против личности, в том числе половой неприкосновенности несовершеннолетних". Прослушали: заместители директоров по УВР, социальные педагоги, педагоги-психологи, классные руководители.  
- социальным педагогом получено удостоверение о повышении квалификации: "Методы и технология" организации внеурочной деятельности по основам семьеведения,
- социальные педагоги, педагоги-психологи и педагоги школ прослушали вебинар: "Кино и телевидение как средство воспитания" ФГБУ "ФИОКО"
Заключен договор для получения услуги по повышению квалификации по теме «Специалист службы примирения в образовательных учреждениях», для 42 человек из педагогического состава города Урай. Данные мероприятия пройдут в период с 27 декабря 2023 по 17 января 2024 года 
</t>
  </si>
  <si>
    <t xml:space="preserve">За 12 месяцев 2023 года в общеобразовательных организациях проведены мероприятия по правовому просвещению среди обучающихся и родителей:
- Всероссийский единый урок «Права человека» (охват 5340 человек);
- классные часы на темы «Права и обязанности обучающихся», «Ответственность несовершеннолетних за правонарушения и преступления», «Я и Закон» (охват 3050 человек); 
https://vk.com/wall-171477734_1298 
- профилактические беседы с обучающимися при участии специалиста комиссии по делам несовершеннолетних и защите их прав и инспектора ПДН ОМВД России по г. Ураю на темы «Уголовная и административная ответственность несовершеннолетних за правонарушение» и «Буллинг в школе» (охват 2300 человек);
- родительские собрания на тему «Ответственность родителей за ненадлежащее исполнение родительских обязанностей».
Организованы встречи с сотрудниками ПДН ОМВД по г.Ураю «Профилактика правонарушений среди несовершеннолетних, пропаганда здорового образ жизни».
https://vk.com/wall-172840569_5650
https://vk.com/wall-172840569_5527
https://vk.com/wall-172840569_5485
https://vk.com/wall-104568735_7040
- профилактические беседы с обучающимися при участие инспектора ПДН ОМВД России по г. Ураю и специалиста комиссии по делам несовершеннолетних и защите их прав на темы «Уголовная и административная ответственность несовершеннолетних за правонарушение» и «Буллинг в школе» (охват 2300 человек);
- родительские собрания на тему «Ответственность родителей за ненадлежащее исполнение родительских обязанностей».
На сайте ОМСУ г. Урай в разделе «Новости Прокуратуры» размещается информация о правах и обязанностях граждан:
Прокуратурой города Урай приняты меры к прекращению права на осуществление охоты и аннулированию охотничьего билета
https://uray.ru/prokuraturoj-goroda-uraj-prinjaty-mery-k-prekrashheniju-prava-na-osushhestvlenie-ohoty-i-annulirovaniju-ohotnichego-bileta-2/
По иску прокуратуры житель города Урай, имеющий медицинские противопоказания, лишен водительских прав
https://uray.ru/po-isku-prokuratury-zhitel-goroda-uraj-imejushhij-medicinskie-protivopokazanija-lishen-voditelskih-prav/
В городе Урае после вмешательства прокуратуры пенсионеру оплачен проезд к месту отдыха
https://uray.ru/v-gorode-urae-posle-vmeshatelstva-prokuratury-pensioneru-oplachen-proezd-k-mestu-otdyha/
Жителю города Урая постановлением Урайского городского суда заменено наказание в виде условного срока на реальное лишение свободы
https://uray.ru/zhitelju-goroda-uraja-postanovleniem-urajskogo-gorodskogo-suda-zameneno-nakazanie-v-vide-uslovnogo-sroka-na-realnoe-lishenie-svobody-3/
В Урае вынесен приговор в отношении мужчины, применившего насилие в отношении сотрудника полиции
https://uray.ru/v-urae-vynesen-prigovor-v-otnoshenii-muzhchiny-primenivshego-nasilie-v-otnoshenii-sotrudnika-policii/
Жителю города Урая постановлением суда отменено ранее назначенное условное осуждение
https://uray.ru/zhitelju-goroda-uraja-postanovleniem-suda-otmeneno-ranee-naznachennoe-uslovnoe-osuzhdenie/
По иску прокуратуры города Урай признано незаконным свидетельство о прохождении обучения в качестве охранника
https://uray.ru/po-isku-prokuratury-goroda-uraj-priznano-nezakonnym-svidetelstvo-o-prohozhdenii-obuchenija-v-kachestve-ohrannika/
Житель города Урая осужден за содержание притона, незаконный сбыт и хранение наркотиков
https://uray.ru/zhitel-goroda-uraja-osuzhden-za-soderzhanie-pritona-nezakonnyj-sbyt-i-hranenie-narkotikov/
Дополнительные социальные льготы отдельным категориям граждан
https://uray.ru/dopolnitelnye-socialnye-lgoty-otdelnym-kategorijam-grazhdan/
Осужденные имеют право на государственное пенсионное обеспечение
https://uray.ru/osuzhdennye-imejut-pravo-na-gosudarstvennoe-pensionnoe-obespechenie/
Прокуратурой города Урая проведен личный приём граждан в Управлении социальной защиты населения, опеки и попечительства по городу Ураю
https://uray.ru/prokuraturoj-goroda-uraja-proveden-lichnyj-prijom-grazhdan-v-upravlenii-socialnoj-zashhity-naselenija-opeki-i-popechitelstva-po-gorodu-uraju/
Субъекты малого и среднего предпринимательства вправе требовать кредитные каникулы до конца 2023 года
https://uray.ru/subekty-malogo-i-srednego-predprinimatelstva-vprave-trebovat-kreditnye-kanikuly-do-konca-2023-goda/
Ответственность за хищение денежных средств путем оплаты товаров с использованием чужой банковской карты
https://uray.ru/otvetstvennost-za-hishhenie-denezhnyh-sredstv-putem-oplaty-tovarov-s-ispolzovaniem-chuzhoj-bankovskoj-karty/
Уголовная ответственность за мелкое взяточничество
https://uray.ru/ugolovnaja-otvetstvennost-za-melkoe-vzjatochnichestvo/
Прокуратура города Урай в ходе мониторинга сети «Интернет» выявила 10 интернет-ресурсов, содержащих информацию предоставления временной регистрации за денежное вознаграждение
https://uray.ru/prokuratura-goroda-uraj-v-hode-monitoringa-seti-internet-vyjavila-10-internet-resursov-soderzhashhih-informaciju-predostavlenija-vremennoj-registracii-za-denezhnoe-voznagrazhdenie/
Уголовная ответственность за незаконный оборот алкогольной продукции
https://uray.ru/ob-ugolovnoj-otvetstvennosti-za-nezakonnyj-oborot-alkogolnoj-produkcii/
На главной странице сайта в разделе «Новости»:
О предоставлении бесплатной юридической помощи гражданам
https://uray.ru/o-predostavlenii-besplatnoj-juridicheskoj-pomoshhi-grazhdanam/
Молодые люди, оказавшиеся в трудной жизненной ситуации, смогут получить бесплатную юридическую помощь
https://uray.ru/30-ijunja-2023-goda-molodye-ljudi-okazavshiesja-v-trudnoj-zhiznennoj-situacii-smogut-poluchit-besplatnuju-juridicheskuju-pomoshh/
Детский телефон доверия проводит ежегодную акцию «Не дай себя в обиду!»
https://uray.ru/detskij-telefon-doverija-provodit-ezhegodnuju-akciju-ne-daj-sebja-v-obidu/
Официальная группа администрации г.Урай «ВКонтакте»:
https://vk.com/official_uray?w=wall-63159149_34273
https://vk.com/official_uray?w=wall-63159149_30902
https://vk.com/official_uray?w=wall-63159149_30379
https://vk.com/official_uray?w=wall-63159149_31402
https://vk.com/official_uray?w=wall-63159149_32039
https://vk.com/official_uray?w=wall-63159149_32548
Все публикации дублируются в официальную группу администрации г.Урай в Одноклассниках.
В 4 квартале проведены:
- общешкольные родительские собрания "Школа родителей" с привлечением  инспекторов ОМВД России по г. Ураю
- размещение информации о телефоне доверия на стендах и на странице в ВК. 
- проведение Всероссийского дня правовой помощи детям.
- инспектором ОДН, проведены беседы: 
1. «Общество и наше поведение»;  
2. «Профилактика недопущения пользования пиротехническими средствами»; 
3. «Безопасность в социальных сетях» 6-8 классы (62 обучающихся) https://vk.com/wall-104568735_9301
-  учителями истории проведены уроки истории «Взятие Измаила» в День воинской славы. 8 классы (90 обучающихся) https://vk.com/wall-104568735_9315 
- учителем ОБЖ проведена лекция: «Терроризм и экстремизм в современном мире»
10-11 классы (65 обучающихся) https://vk.com/wall-104568735_9282                                
 - учителями истории проведены уроки мужества на уроках истории и обществознания в честь дня Конституции РФ, 5-9 классы (449 обучающихся) https://vk.com/wall-104568735_9239   
- Акция «Всероссийский тест на знание Конституции РФ» для родителей и учеников. (180 обучающихся) https://vk.com/wall-104568735_9195 
- единый урок «Прав человека» в дистанционном формате. Цель проведения: формирование правовой культуры молодых граждан нашей страны, продвижение идей Всеобщей декларации прав человека и Конституции РФ. https://vk.com/wall-104568735_9175
- проведение Всероссийского дня правовой помощи детям, во Всемирный день ребенка, обучающиеся приняли участие в творческой мастерской «Дети - цветы жизни» https://vk.com/wall-104568735_9032
</t>
  </si>
  <si>
    <t xml:space="preserve"> В течении 12 месяцев 2023 года в общеобразовательных организациях проведены спортивно-оздоровительные мероприятия направленные на пропаганду здорового образа жизни: 
- месячник оборонно-массовой и спортивной работы 
- «Уроки здоровья» 7 апреля 2023 года (охват 2520 чел);
- месячник профилактики ПАВ (охват 2300 чел);
- уроки здоровья  по темам: «Знать, чтобы жить», «Мы за здоровый образ жизни», «Вредные и полезные привычки». Охват составил 5340 человек. (охват 5200 чел);
 - Месячник оборонно-массовой и спортивной работы (первенства школ по баскетболу, волейболу  и стритболу;  военно-спортивная игра «Зарница» с педагогами и родителями; военно-спортивная сборы; военно-спортивная игра «Меткий стрелок»; «Веселые старты» для обучающихся 1-4 классов, военно-спортивная  игра «А ну-ка, парни!» (охват составил 4820 человек); - «День здоровья» 1-4 сентября 2023 года (охват 5100 чел);
- В рамках муниципальной программы «Профилактика правонарушений на территории города Урай» на 2018 – 2030 годы, в Центральной библиотеке им. Л.И. Либова состоялись финалы интеллектуальной игры "Здоровое PROдвижение"! В знаниях о здоровом образе жизни и вреде пагубных привычек состязались самые эрудированные, самые находчивые команды; 
- «Уроки здоровья» (охват 2520 чел);
- Спартакиада «Старты надежд» (охват 850 чел);
- Месячник профилактики ПАВ (охват более 1500 чел);
Управлением образования администрации города Урай проведен ряд мероприятий  по внедрению Всероссийского физкультурно-спортивного комплекса «Готов к труду и обороне» в образовательных организациях. В  2022-23 году  1300 учащихся школ города прошли тестирования ВФСК ГТО, знаки получили  560 человек.
https://vk.com/wall-216153554_202 
https://vk.com/wall-47353795_9064 
https://vk.com/wall-130421202_5652
https://vk.com/wall-130421202_5614 
https://vk.com/wall-130421202_5443
https://vk.com/wall-130421202_5317 
https://vk.com/wall-130421202_5317 
 Для реализации интеллектуальной игры для старшеклассников приобретены реагенты в кол-ве 6 штук, перчатки виниловые 4 пары, очки защитные, картридж 3 шт, фотобумага формата А4 1 уп., подарочные сертификаты 2 шт. на сумму 18000рублей.
Информирование в СМИ, социальных сетях:ТРК «Спектр+»
Итоги года
https://vk.com/trkspektr?w=wall-118001606_11407
Задержали наркоторговцев.
https://vk.com/trkspektr?w=wall-118001606_12286
Борьба с наркоманией.
https://vk.com/trkspektr?w=wall-118001606_12154
Задержан с наркотиками.
https://vk.com/trkspektr?w=wall-118001606_12017
Гость из Иркутска планировал распространять в Урае наркотики.
https://vk.com/trkspektr?w=wall-118001606_12010
Газета «Знамя»
В городской газете «Знамя» за 1 полугодие опубликовано 8 материалов, направленных на формирование негативного отношения незаконному обороту и потреблению наркотиков, а также на пропаганду здорового образа жизни.
В интернет-издании «Знамя» infoflag.ru размещены такие материалы: 
«02 сообщает»  
https://infoflag.ru/2023/05/22/02-soobshhaet-25/
«Рёдан»: локальное движение или новая субкультура?
https://infoflag.ru/2023/03/14/170557/
Ответственность за перемещение наркотиков через границу
https://infoflag.ru/2023/01/08/otvetstvennost-za-peremeshhenie-narkotikov-cherez-granicu/ 
 В официальных сообществах администрации г.Урай в социальных сетях 39 материалов (ВК и ОК):
Скажи наркотикам: НЕТ!
https://vk.com/official_uray?w=wall-63159149_31502
Сделай свой выбор: жизнь или наркотики? 
https://vk.com/official_uray?w=wall-63159149_31823
Сделай свой выбор: жизнь или наркотики?
https://vk.com/official_uray?w=wall-63159149_35089
Памятка: Здоровый образ жизни 
https://vk.com/official_uray?w=wall-63159149_34823
Памятка 
https://vk.com/official_uray?w=wall-63159149_34532
Вместе на службе и отдыхе (видео с кинологом Валентином Лукьяновым)
https://vk.com/official_uray?w=wall-63159149_34431
Памятка
https://vk.com/official_uray?w=wall-63159149_34150
Памятка
https://vk.com/official_uray?w=wall-63159149_33875
Памятка
https://vk.com/official_uray?w=wall-63159149_33672
Памятка
https://vk.com/official_uray?w=wall-63159149_33464
Памятка
https://vk.com/official_uray?w=wall-63159149_33156
Памятка
https://vk.com/official_uray?w=wall-63159149_32936
Памятка
https://vk.com/official_uray?w=wall-63159149_32715
Памятка
https://vk.com/official_uray?w=wall-63159149_32467
Памятка
https://vk.com/official_uray?w=wall-63159149_32262
Памятка
https://vk.com/official_uray?w=wall-63159149_32068
Сделай свой выбор: жизнь или наркотики? 
https://vk.com/official_uray?w=wall-63159149_31823
В Урае начался первый этап Общероссийской акции «Сообщи, где торгуют смертью».
https://vk.com/official_uray?w=wall-63159149_31765
Полицейские Урая совместно с представителем Общественного совета провели на улице города акцию «Сообщи, где торгуют смертью»
https://vk.com/official_uray?w=wall-63159149_32126
Скажи наркотикам: НЕТ!
https://vk.com/official_uray?w=wall-63159149_31502
Памятка
https://vk.com/official_uray?w=wall-63159149_31254
Эти материалы дублируются в официальном сообществе администрации города в социальной сети «Одноклассники». 
На сайт ОМСУ г.Урай размещено 6 материалов: 
В Урае началась Всероссийская антинаркотическая акция «Сообщи, где торгуют смертью»
https://uray.ru/v-urae-nachalas-vserossijskaja-antinarkoticheskaja-akcija-soobshhi-gde-torgujut-smertju-3/
Читайте памятку о вреде наркотической зависимости
https://uray.ru/pamjatka-o-zdorovom-obraze-zhizni/
Памятка: если у близкого человека зависимость
https://uray.ru/pamjatka-esli-u-blizkogo-cheloveka-zavisimost/
Памятка: что нужно знать о наркомании?
https://uray.ru/pamjatka-chto-nuzhno-znat-o-narkomanii/
Памятка о вреде наркотиков
https://uray.ru/profilaktika-narkomanii-pamjatki-dlja-roditelej-i-podrostkov/
Профилактика наркомании среди несовершеннолетних 
https://uray.ru/profilaktika-narkomanii-sredi-nesovershennoletnih/
На реализацию данного мероприятия выделено 40 тыс. рублей (исполнитель МАУ «СШ «Старт»). Средства освоены в полном объеме и направлены на денежные призы участникам первенства города Урай по плаванию, спортивной акробатике, мини-футболу.
В 4 квартале проведено 4 мероприятия, в том числе интеллектуальная игра для старшеклассников, для которой приобретены реагенты в кол-ве 6 штук, перчатки виниловые 4 пары, очки защитные, картридж 3 шт, фотобумага формата А4 1 уп., подарочные сертификаты 2 шт. Охват составил 102 ученика.
В течение 4 квартала 2023 года в общеобразовательных организациях проведены спортивно-оздоровительные мероприятия направленные на пропаганду здорового образа жизни: 
- проведение  мероприятий Декады профилактики правонарушений в части потребления психоактивных веществ обучающимися общеобразовательных организаций,
- дни здоровья, 
- классные часы, 
- изготовление и распространение памяток,
- встреча с детских врачом психиатром-наркологом, 
- развивающая программа «Жизнь против наркотиков»,
- приглашение специалистов системы профилактики, 
- индивидуальные встречи и беседы.
- врачом психиатр-наркологом Зарубиной Е.В. проведена профилактическая беседа: «Вред употребления ПАВ» 8-9 классы (охват 42 ученика) https://vk.com/wall-104568735_8795 
- классными руководителями 8 классам проведен классный час: «Мы за здоровое будущее» (95 учеников)
- инспектором ОДН Ежовой К.Д. проведена профилактическая беседа: «Ответственность за употребление психоактивных веществ» 7, 9 классы (охват 45 учеников) https://vk.com/wall-104568735_8989
- размещение памяток для детей и родителей, в  сообществе общеобразовательной организации:
1. "Что нужно знать о наркотиках".  https://vk.com/wall-104568735_8649 
2. "О контенте, направленные на профилактику наркомании, с использованием ресурса ФГАИС «Молодежь России» https://vk.com/wall-104568735_8703  
3. "Информирование об акции: "Телефон доверия"" https://vk.com/wall-104568735_9061 https://vk.com/wall-104568735_8794   https://vk.com/wall-104568735_8192
</t>
  </si>
  <si>
    <t xml:space="preserve">За 12 месяцев проведены следующие мероприятия
 Цикл мероприятий :-
акция марафон чистоты «Всероссийский субботник»  На территории Этноцентра "Силава"  объединениние добровольцев "Вектор", в которое входят члены первичной ветеранской организации Соцзащиты и ветераны пограничники Урайского филиала ОО "Ветераны пограничники Тюменской области", при поддержке серебряных волонтеров отряда "С.А.М.И." провели в рамках проекта "Вместе - мы сила" военно-спортивную игру "Зарница". Соревнования проводились с учениками военно-патриотического объединения учеников гимназии " Застава Яковлева" и воспитанниками Урайского комплексного центра социального обслуживания населения. 
https://vk.com/wall-159134286_1037
https://vk.com/wall-119766199_6904 
https://vk.com/wall-172840569_5333  
На базе МБУ ДО «ЦМДО» функционирует городской ресурсный центр «Доброволец Урая», который разрабатывает и проводит мероприятия, акции, направленных на пропаганду здорового образа жизни, раздаются памятки «Наркотики – путь в никуда», «Твое здоровье в твоих руках». Всего было роздано 500 памяток.
В 4 квартале 2024 проведена следующая работа:
- работа волонтерского отряда "Парус надежды", 
- участие лидеров "Движения Первых" в мероприятиях по ЗОЖ,
- деятельность волонтерского отряда "БМВ" принимают активное участие в Днях единых действий за ЗОЖ, участвуют в мероприятиях Движения первых,
- проведение Акции «Всероссийский тест на знание Конституции РФ» для родителей и учеников.
</t>
  </si>
  <si>
    <t xml:space="preserve">За 12 месяцев проведена следующая работа
Центральная библиотека (мрн.2, дом 39/1) и Библиотека №1 (мкр. Г, дом 18г) Культурно-исторического центра МАУ «Культура» установлены контентные фильтры на пользовательские места для ограничения доступа к интернет - ресурсам,  содержащим сведения о способах, методах разработки, изготовления и (или) приобретения наркотических средств, психотропных веществ. Фильтрация и блокировка запрещенных сайтов осуществляется через  подключенный прокси-сервер фильтра SkyDNS.                                                                Во всех общеобразовательных организациях установлен контент-фильтр блокирующий информацию о способах, методах разработки, изготовления и (или) приобретения наркотических средств, психотропных веществ.
Информация размещается на официальных сайтах, в социальных сетях и детско-родительских чатах общеобразовательных организаций.
Приглашались специалисты системы профилактики, проводились классные часы, индивидуальные встречи и беседы, социально-психологические тестирования.
</t>
  </si>
  <si>
    <t>За 12 месяцев 2023 проведено 4 заседания антинаркотической комиссии города Урай, рассмотрено 8  вопросов, по которым приянто 19 протокольных решений.</t>
  </si>
  <si>
    <t xml:space="preserve">За 12 месяцев 2023 года в общеобразовательных организациях прошли мероприятия по повышению профессионального уровня:
- участие в семинарах, проводимых АУ ДПО ИРО ХМАО-Югры, 
- встречи со специалистами службы профилактики,
- участие классных руководителей в вебинарах на тему профилактики употребления ПАВ,
- психологи, логопеды школы и несколько обучающихся прошли обучение по медиации. 
- классные руководители принимают участие  в вебинарах по профилактике правонарушений.
</t>
  </si>
  <si>
    <t>за 12 месяцев 2023 года на реабилитацию  наркозависимые не направлялись.</t>
  </si>
  <si>
    <t xml:space="preserve">В течении 12 месяцев 2023 года была проведена следующая работа:
Распространены изготовленные в 2022 году буклеты для близкого окружения наркозависимых по оказанию первой медицинской помощи при передзозировке наркотиков и психотропных веществ. 
Дополнительно напрвлены буклеты в адрес БУ ХМАО-Югры "Советская ПНД", ОМВД России по г. Ураю для дополнительного размещения среди подучетных лиц. 
Проведна разъяснительная работа с учениками БУ ПО "УПК" доведена информация об уголовной и административной ответсвенности в сфере незаконного оборота наркотических веществ.
Организовано выступление в ТРК "Спект" представителем отдела гражданской защиты населения и общественной безопаности на тему "Антинаркотическая комиссия города Урай" 
</t>
  </si>
  <si>
    <t xml:space="preserve">За 12 месяцев 2023 года была проведела следующая работа:
02.09.2023 на спортивных объектах (ДС «Звезды Югры», Крытый каток «Урай Арена») состоялись турнир по мини-футболу среди воспитанников спортивной школы и товарищеский хоккейный матч между сборной города Урай по хоккею и ХК "Шершни", с ориентацией на гражданско-правовые, общечеловеческие, высокие духовно-нравственные ценности, в которых нет места терроризму. По итогам  мероприятия, ребята прослушали инструктаж «Как не стать жертвой теракта» от представителей ОМВД России по городу Урай и получили памятки о правилах поведения в условиях, связанных с угрозой террористического акта. Охват участников составил 60 человек.                                                                                                                                                                               Проведено мероприятие «Терроризм – война без правил». Приобретено: наборы для творчества 50 шт. на сумму 19 000,00 руб.; рамки Клик формат А2 в кол-ве 48 шт. на сумму 96 000,00 руб.
Было проведено 10 мероприятий, которое посетило 255 человек. Сроки проведения – 04 – 07 сентября 2023 года. 
В сентябре 2023 года проведена акция «Капля жизни» в память о событиях в г. Беслан в сентябре 2004 года.
- акция «Голубь мира», приуроченная ко Дню солидарности в борьбе с терроризмом. Обучающиеся нарисовали и сделали своими руками из бумаги белых голубей, прикрепили их на окнах своих кабинетов. Таким образом показывая всем поколениям, что мир на земле – это самое важное и хрупкое, что следует беречь и защищать.
- единые классные часы, посвященные Дню солидарности в борьбе с терроризмом, проведены с обучающимися 1-11 классов. 
В общеобразовательных организациях города проведены беседы с обучающимися при участии сотрудников ОМВД России по г.Ураю на темы: «Об ответственности за совершение административных, уголовных правонарушений и «Об ответственности несовершеннолетних за заведомо ложное сообщение об акте терроризма». Проведены родительские собрания на тему: «Комплексная безопасность». Охват –более 2000 человек.
За 4 квартал в общеобразовательных организациях проведены следующие мероприятия:
- классные часы с обучающимися 1-11 классов; 
- просмотр видеороликов с последующим обсуждением, 
- мероприятие с лидерами "Движения первых" акция "Капля жизни". 
- Выставка рисунков «Рисуем дружбу»
- приглашались специалисты системы профилактики на классные часы, индивидуальные встречи и беседы.
Проведено мероприятие «Терроризм – война без правил». Приобретено: наборы для творчества 50 шт. на сумму 19 000,00 руб.; рамки Клик формат А2 в кол-ве 48 шт. на сумму 96 000,00 руб.
</t>
  </si>
  <si>
    <t xml:space="preserve">В течении 12 месяцев 2023 во всех школах прошли беседы с обучающимися при участии сотрудников ОМВД России по г.Ураю на темы: 
- «Об ответственности за совершение административных, уголовных правонарушений»; 
- «Об ответственности несовершеннолетних за заведомо ложное сообщение об акте терроризма».
Проведено общегородское онлайн родительское собрание на тему: «Комплексная безопасность». Охват более 1500 человек.
«Об ответственности за совершение административных, уголовных правонарушений и «Об ответственности несовершеннолетних за заведомо ложное сообщение об акте терроризма». Проведены родительские собрания на тему: «Комплексная безопасность». Охват –более 2000 человек.
В 4 квартале 2023 года:
В общеобразовательных организациях города проведены:
- беседы с обучающимися при участии сотрудников ОМВД России по г. Ураю на темы: «Об ответственности за совершение административных, уголовных правонарушений и «Об ответственности несовершеннолетних за заведомо ложное сообщение об акте терроризма». 
- проведение мероприятий Декады противодействия идеологии терроризма и экстремизма,
- проведение разъяснительных бесед с обучающимися, 
- размещение памяток в группах, на стендах школы, в официальной группе социальной сети, 
-проведение обучающих тренировочных мероприятий,
- проведение родительских собраний на темы: «Молодежные неформальные объединения, причины участия подростков в них»; «Скулшутинг и буллинг»; «Воспитание милосердия в семье».
- информирование родителей и обучающихся об ответственности за публичное демонстрирование нацистской атрибутики и символики, либо атрибутики или символики экстремистских организаций, либо иной атрибутики или символики (с использованием методических материалов, предоставленных ОМВД России по г. Ураю),
- размещение памяток в имеющихся родительских чатах, 
- Инструктажи с обучающимися о безопасном поведении во время проведения массовых мероприятий, при возникновении экстремальных ситуаций,
- классные часы по темам: «Терроризм – угроза обществу», «Терроризм и экстремизм», «Когда чужая боль становится своей», «Интернет и терроризм» и т.д.,
- проведены индивидуальные беседы с подростками, имеющими признаки деструктивных проявлений.
Все мероприятия проводятся регулярно.
</t>
  </si>
  <si>
    <t xml:space="preserve">За 12 месяцев 2023 года была организована следующая работа:
Информирование в СМИ, социальных сетях: https://vk.com/official_uray?w=wall-63159149_32433
https://vk.com/official_uray?w=wall-63159149_32215
https://vk.com/official_uray?w=wall-63159149_32033
https://vk.com/official_uray?w=wall-63159149_31170
https://vk.com/official_uray?w=wall-63159149_31070
https://ok.ru/admuray/topic/155364423597032
https://ok.ru/admuray/topic/155381498870760
https://uray.ru/v-preddverii-massovyh-meroprijatij-napominaem-porjadok-dejstvij-v-sluchae-objavlenija-situacii-terroristicheskoj-opasnosti-13/
https://uray.ru/v-preddverii-prazdnichnyh-meroprijatij-napominaem-porjadok-dejstvij-v-sluchae-objavlenija-situacii-terroristicheskoj-opasnosti-13-2/
https://uray.ru/v-preddverii-prazdnichnyh-meroprijatij-napominaem-porjadok-dejstvij-v-sluchae-objavlenija-situacii-terroristicheskoj-opasnosti-13/
https://uray.ru/v-preddverii-prazdnichnyh-meroprijatij-napominaem-porjadok-dejstvij-v-sluchae-objavlenija-situacii-terroristicheskoj-opasnosti-13-4/
https://uray.ru/v-preddverii-prazdnichnyh-meroprijatij-napominaem-porjadok-dejstvij-v-sluchae-objavlenija-situacii-terroristicheskoj-opasnosti-13-4-2/
https://uray.ru/v-preddverii-prazdnichnyh-meroprijatij-napominaem-porjadok-dejstvij-v-sluchae-objavlenija-situacii-terroristicheskoj-opasnosti-13-4-2-2/
</t>
  </si>
  <si>
    <t>За 12 месяцев 2023 обеспечена работа систем видеонаблюдения. За двенадцать месяцев 2023  года раскрыто 7 преступлений с использованием системы видеонаблюдения АПК "Безопасный город".</t>
  </si>
  <si>
    <t>За 12 месяцев 2023 года обеспечена деятельность административной комиссии города Урай, которой за двенадцать месяцев 2023 года рассмотрено 215 дел  об административных правонарушениях, по которым наложен штраф на общую сумму 135 000 руб</t>
  </si>
  <si>
    <t xml:space="preserve">Достигнут. Фактические данные о количестве участников мероприятий предоставлены по итогам года соисполнителями программных мероприятий. </t>
  </si>
  <si>
    <t>тыс.</t>
  </si>
  <si>
    <t xml:space="preserve"> Численность участников мероприятий, направленных на этнокультурное развитие народов России, проживающих на территории города Урай (2)</t>
  </si>
  <si>
    <t>16.</t>
  </si>
  <si>
    <t xml:space="preserve"> Численность участников мероприятий, направленных на укрепление общероссийского гражданского единства, проживающих на территории города Урай  (2)</t>
  </si>
  <si>
    <t>15.</t>
  </si>
  <si>
    <t xml:space="preserve">Достигнут. Данные согласно 
социологического  исследования 
ДВП ХМАО – Югры о состоянии 
межнациональных и межконфессиональных 
отношений в ХМАО – Югре.
</t>
  </si>
  <si>
    <t>%</t>
  </si>
  <si>
    <t>Доля граждан, положительно оценивающих состояние межконфессиональных отношений</t>
  </si>
  <si>
    <t>14.</t>
  </si>
  <si>
    <t>Доля граждан, положительно оценивающих состояние межнациональных отношений (2)</t>
  </si>
  <si>
    <t>13.</t>
  </si>
  <si>
    <t>Достигнут. Данные согласно
статистической отчетности 
формы №ОО-1 «Сведения об организации, 
осуществляющей подготовку по 
образовательным программам начального 
общего, основного общего, среднего 
общего образования».</t>
  </si>
  <si>
    <t>Доля обучающихся образовательных организаций, охваченных мероприятиями, направленными на профилактику экстремизма</t>
  </si>
  <si>
    <t>12.</t>
  </si>
  <si>
    <t>Доля обучающихся образовательных организаций, охваченных мероприятиями, направленными на профилактику терроризма</t>
  </si>
  <si>
    <t>11.</t>
  </si>
  <si>
    <t>на 100 тыс.населения</t>
  </si>
  <si>
    <t xml:space="preserve">Общая заболеваемость наркоманией и обращаемость лиц, употребляющих наркотики с вредными последствиями (на 100 тыс. человек населения) (1)
</t>
  </si>
  <si>
    <t>10.</t>
  </si>
  <si>
    <t>Достигнут (обратный). Фактические данные о состоянии заболеваемости наркоманией предоставляются филиалом Советского ПНД  по  г. Ураю по итогам года. Показатель является обратным. Достигнут в связи с отсутствием несовершеннолетних, с установленным впервые диагнозом пагубным употреблением ненаркотических психоактивных веществ.</t>
  </si>
  <si>
    <t>ед.</t>
  </si>
  <si>
    <t>Уровень первичной заболеваемости пагубным употреблением ненаркотических психоактивных веществ среди несовершеннолетних  (на 100 тыс. человек населения) (3)</t>
  </si>
  <si>
    <t>9.</t>
  </si>
  <si>
    <t xml:space="preserve">Достигнут. Данные согласно
статистической отчетности 
формы №ОО-1 «Сведения об организации, 
осуществляющей подготовку по 
образовательным программам начального 
общего, основного общего, среднего 
общего образования».
</t>
  </si>
  <si>
    <t xml:space="preserve">Доля обучающихся 6-11 классов образовательных организаций, охваченных мероприятиями, направленными на формирование стойкой негативной установки по отношению к употреблению психоактивных веществ (1)
</t>
  </si>
  <si>
    <t>8.</t>
  </si>
  <si>
    <t>ед</t>
  </si>
  <si>
    <t>Снижение уровня преступности на улицах и в общественных местах  (число зарегистрированных преступлений на 100 тыс. человек населения)</t>
  </si>
  <si>
    <t>7.</t>
  </si>
  <si>
    <t>Уровень преступности (число зарегистрированных преступлений на 100 тыс. человек населения)</t>
  </si>
  <si>
    <t>6.</t>
  </si>
  <si>
    <t xml:space="preserve">Доля преступлений, совершенных несовершеннолетними, в общем количестве зарегистрированных преступлений на территории города Урай </t>
  </si>
  <si>
    <t>5.</t>
  </si>
  <si>
    <t>шт.</t>
  </si>
  <si>
    <t>Количество рассмотренных дел об административных правонарушениях, составленных должностными лицами администрации города Урай (1)</t>
  </si>
  <si>
    <t>4.</t>
  </si>
  <si>
    <t xml:space="preserve"> Доля раскрытых преступлений с использованием системы видеонаблюдения в общем количестве преступлений </t>
  </si>
  <si>
    <t>3.</t>
  </si>
  <si>
    <t>Доля административных правонарушений, предусмотренных ст.12.9, 12.12, 12.19 КоАП РФ, выявленных с помощью технических средств фото-, видеофиксации, работающих в автоматическом режиме, в общем количестве таких правонарушений (1)</t>
  </si>
  <si>
    <t>2.</t>
  </si>
  <si>
    <t xml:space="preserve"> Доля административных правонарушений, посягающих на общественный порядок и общественную безопасность, выявленных с участием народных дружинников (глава 20 КоАП РФ), в общем количестве таких правонарушений (1)</t>
  </si>
  <si>
    <t>1.</t>
  </si>
  <si>
    <t>отчетный год (факт)</t>
  </si>
  <si>
    <t>отчетный год (план)</t>
  </si>
  <si>
    <t>Обоснование отклонений значений целевого показателя  на конец отчетного года (при наличии)</t>
  </si>
  <si>
    <t xml:space="preserve">Степень достижения целевого показателя &lt;2&gt;, % </t>
  </si>
  <si>
    <t>Значение целевого показателя муниципальной программы</t>
  </si>
  <si>
    <t>Ед.изм.</t>
  </si>
  <si>
    <t>Наименование целевого показателя муниципальной программы</t>
  </si>
  <si>
    <t xml:space="preserve">№ </t>
  </si>
  <si>
    <t>ОТЧЕТ</t>
  </si>
  <si>
    <t>Таблица 2</t>
  </si>
  <si>
    <t xml:space="preserve">Достигнут. Фактические данные о выявленных нарушениях предоставляются ОМВД России по  г. Ураю по итогам года. 
Незначительное превышение показателя произошло по причине сокращения количества составленных административных протоколов сотрудниками полиции по 20 главе КоАП РФ чем в 2022 году.  </t>
  </si>
  <si>
    <t>о достижении целевых показателей муниципальной программы «Профилактика правонарушений на территории города Урай» на 2018-2030 годы за 2023 год</t>
  </si>
  <si>
    <t>Ответственный исполнитель (соисполнитель) муниципальной программы: заместитель начальника отдела гражданской защиты населения и общественной безопастиности</t>
  </si>
  <si>
    <t>администрации города Урай ______________________ М.Б. Музраев</t>
  </si>
  <si>
    <t xml:space="preserve">В ходе мониторинга посредством автоматизированной информационной системы «Поиск», к которой имеют доступ ряд сотрудников администрации города Урай и сотрудники общеобразовательных учреждений с уровнем доступа «куратор», «эксперт» и «кибердружинник», в текущем году проверено:
- 96 материалов по тематике «экстремизм», из них 3 материала направлены на блокировку;
- 127 материалов по тематике «АУЕ», 4 из которых подготовлены для блокировки доступа;
- 287 материалов по молодежным ультраправым движениям, 9 из которых признаны как соответствующие тематике, документы через систему подготовлены для блокировки доступа.
Кроме того, посредством ручного режима в городе Урай сотрудниками осуществляется мониторинг социальных сетей «ВКонтакте», «Одноклассники», интернет-пабликов и форумов. В 2023 году был выявлен ряд постов в социальных сетях и публикаций в информагенствах с содержащейся в них информацией: направленной на возбуждение ненависти либо вражды по признаку принадлежности к определенной социальной группе (национальности, религии); содержащей негативные высказывания по поводу спецоперации на Украине; экстремистской направленности; а также недостоверной общественно значимой информацией, распространяемой под видом достоверных сведений. Для принятия соответствующих решений, выявленная информация направлялась в правоохранительные органы (ОМВД России по городу Ураю, прокуратуру города Урай, Службу по Ханты-Мансийскому автономному округу РУФСБ России по Тюменской области). За истекший период межнациональных, межконфессиональных конфликтов не выявлено.  </t>
  </si>
  <si>
    <t>В образовательных учреждениях разработан и реализуется план мероприятий по противодействию идеологии терроризма и экстремизма с целью создания в школах толерантной среды на основе ценностей многонационального российского общества, общероссийской гражданской идентичности и культурного самосознания, принципов соблюдения прав и свобод человека. Издан приказ начальника Управления образования и молодежной политики города Урай от 19.04.2022 № 218 «Об утверждении Комплексного плана противодействия идеологии терроризма и экстремизма в муниципальных образовательных организациях на 2022-2023 годы». 
В общеобразовательных организациях в 2023 году организованы и проведены: 
- встречи с сотрудниками ПДН ОМВД по г. Ураю направленных на профилактику правонарушений среди несовершеннолетних, вовлечению в экстремистскую деятельность, в том числе посредством сети «Интернет»
(https://m.vk.com/wall-171477734_3910; https://vk.com/school6fine?w=wall-171607853_3213; 
https://vk.com/school6fine?w=wall-171607853_3198; https://vk.com/school5uray?w=wall-130421202_5125; 
https://vk.com/economic_school?w=wall-104568735_6645; https://vk.com/mvd_uray?w=wall-128581543_2815;
https://vk.com/mvd_uray?w=wall-128581543_2748; https://86.xn--b1aew.xn--p1ai/news/item/35260333/;
https://vk.com/gimnaziyauray?w=wall-172840569_5217; https://m.vk.com/wall-171477734_4477; 
https://vk.com/wall-128581543_2857);
- 03-04.03.2023 в общеобразовательных организациях и колледже проведены лекции спикера - этнолога и религиоведа, члена консультативного совета по делам национальностей Свердловской области, кандидата исторических наук Старостина А.Н., в ходе которых до слушателей доведена информация об основах безопасной работы в сети интернет и социальных сетях, о том, как не стать жертвой мошенников или вербовщиков в псевдорелигиозные, суицидальные, экстремистские или террористические организации, а также размещение какого контента может быть квалифицировано как противоправное деяние
(https://disk.yandex.ru/d/3xRLGtnyU7lWaw; https://vk.com/urayschool2?w=wall-171477734_4335; 
https://vk.com/school4uray?w=wall-119766199_6604; https://disk.yandex.ru/d/Hp0LY9LA898i1g; 
https://vk.com/school6fine?w=wall-171607853_3380; https://disk.yandex.ru/d/0gcwcj5Z4AvtLQ;
https://vk.com/urayupk?w=wall-207557486_1451; https://infoflag.ru/2023/03/14/vazhno-ne-molchat/;
https://uray.ru/v-gimnazii-uraja-lekciju-na-temu-profilaktiki-terrorizma-i-jekstremizma-provel-chlen-jekspertnogo-soveta-pri-federalnom-agentstve-po-delam-nacionalnostej-aleksej-staromtin/);
- 05-15.06.2023 в общеобразовательные организациях проведен конкурс творческих работ по профилактике социально опасного поведения, противодействия вовлечению в экстремистскую деятельность (https://m.vk.com/public171477734?z=photo-116695733_457255996%2Fwall-171477734_5094&amp;reactions_opened=wall-171477734_4043);
- ноябрь-декабрь 2023 года на официальных страницах социальных сетей общеобразовательных организаций города Урай размещены памятки разработанные НЦПТИ «Что такое ксенофобия?» и «В каких формах может проявляться экстремистское поведение молодежи?» (https://vk.com/gimnaziyauray?w=wall-172840569_7443; https://vk.com/gimnaziyauray?w=wall-172840569_7442; https://vk.com/urayschool2?z=photo-171477734_457249012%2Fwall-171477734_6258; https://vk.com/urayschool2?z=photo-171477734_457249005%2Fwall-171477734_6257; https://vk.com/school4uray?z=photo-119766199_457252470%2Fwall-119766199_8186; https://vk.com/school4uray?z=photo-119766199_457252469%2Fwall-119766199_8185; https://vk.com/school5uray?w=wall-130421202_6042; https://vk.com/school5uray?w=wall-130421202_6041). ОМВД России по городу Ураю осуществляется проверка лиц, прибывших на территорию города Урай с использованием авиатранспорта, с целью выявления и недопущения совершения ими террористических актов и иных противоправных действий. Осуществляется отработка иностранных граждан при посещении ими ОВМ ОМВД России по городу Ураю (проверка их по имеющимся базам данных, проверка мест пребывания, трудовой деятельности).                  13.06.2023 в рамках профилактики идеологии экстремизма и гармонизации межэтнических отношений, на стадионе «Нефтяник» состоялась встреча воспитанников летнего лагеря с дневным пребыванием детей «Спортландия» с сотрудником ОМВД. Встреча была направлена на создание условий, способствующих гражданско-патриотическому, физическому, интеллектуальному и духовному развитию личности гражданина России, формирование у детей основ национального сознания и гражданской ответственности. 
Охват участников составил 225 человек.
https://vk.com/sport_uray?w=wall-188234457_4138
Профилактика в СМИ, социальных сетях:    https://vk.com/official_uray?w=wall-63159149_31120 (Экстремизм-угроза обществу/28.02.2023); https://vk.com/official_uray?w=wall-63159149_31309 (О профилактике терроризма и экстремизма в школе/06.03.2023); https://uray.ru/v-gimnazii-uraja-lekciju-na-temu-profilaktiki-terrorizma-i-jekstremizma-provel-chlen-jekspertnogo-soveta-pri-federalnom-agentstve-po-delam-nacionalnostej-aleksej-staromtin/ (Лекция на тему профилактики терроризма и экстремизма/06.03.2023); https://vk.com/official_uray?w=wall-63159149_31390 (Экстремизм-угроза обществу/09.03.2023); https://vk.com/official_uray?z=photo-63159149_457266031%2Falbum-63159149_00%2Frev (Профилактика экстремизма и терроризма/21.03.2023); https://vk.com/official_uray?w=wall-63159149_32167 (Экстремизм-угроза обществу/27.03.2023); https://uray.ru/pri-obnaruzhenii-faktov-projavlenija-jekstremizma-sleduet-nezamedlitelno-soobshhit-13/ (При обнаружении фактов проявления экстремизма следует незамедлительно сообщить/31.03.2023); https://vk.com/official_uray?z=photo-63159149_457266297%2Falbum-63159149_00%2Frev (Экстремизм – угроза обществу/07.04.2023); https://vk.com/official_uray?w=wall-63159149_33209 (Экстремизм – угроза обществу /03.05.2023); https://vk.com/official_uray?w=wall-63159149_33609 (Экстремизм – угроза обществу /13.05.2023); https://vk.com/official_uray?w=wall-63159149_33799 (Экстремизм – угроза обществу /19.05.2023); https://vk.com/official_uray?z=photo-63159149_457267351%2Falbum-63159149_00%2Frev (Экстремизм – угроза обществу/02.06.2023); https://vk.com/@official_uray-eta-istoriya-protiv-terrora-protiv-ekstremizma-protiv-vsego2 (Эта история против террора, против экстремизма, против всего того, что мешает нормально жить/06.06.2023); https://vk.com/official_uray?z=photo-63159149_457267352%2Falbum-63159149_00%2Frev (Экстремизм – угроза обществу/09.06.2023).</t>
  </si>
  <si>
    <t>В 2023 году управлением внутренней политики администрации города Урай проведены социологические опросы «Межнациональные отношения», «Потребность у населения города Урай 
в изучении языка и культуры коренных малочисленных народов Севера 
манси и ханты», «Типы этнической идентичности», «Ситуация и возможные риски, связанные с деятельностью религиозных движений на территории города Урай»</t>
  </si>
  <si>
    <t>3-4 марта 2023 года во всех общеобразовательных учреждениях (6 школ) и колледже города проведена серия лекций спикером - этнологом и религиоведом, членом экспертного совета при ФАДН, членом консультативного совета по делам национальностей Свердловской области, кандидатом исторических наук Старостиным А.Н. В ходе лекций до слушателей доведена информация об основах безопасной работы в сети интернет и социальных сетях, о том, как не стать жертвой мошенников или вербовщиков в псевдорелигиозные, суицидальные, экстремистские или террористические организации, а также размещение какого контента может быть квалифицировано как противоправное деяние.
https://vk.com/urayschool2?w=wall-171477734_4335
https://vk.com/school4uray?w=wall-119766199_6604
https://vk.com/school6fine?w=wall-171607853_3380
https://vk.com/urayupk?w=wall-207557486_1451
https://infoflag.ru/wp-content/uploads/2023/01/%E2%84%96-18-7389.pdf
https://uray.ru/v-gimnazii-uraja-lekciju-na-temu-profilaktiki-terrorizma-i-jekstremizma-provel-chlen-jekspertnogo-soveta-pri-federalnom-agentstve-po-delam-nacionalnostej-aleksej-staromtin/
Мероприятие реализовано Управлением образования за счет средств местного боджета в размере 40 000 руб.                                                                       В рамках работы по воспитанию патриотизма городские школы сотрудничают с Урайским военкоматом. Проводятся мероприятия: уроки Мужества, посвященные истории Российской Армии, с приглашением участников локальных войн, тружеников тыла, начальника отдела военного комиссариата И.П.Бронникова; конкурсы  рисунков, боевых листков, стенгазет, выставки макетов военной техники и фотографий.
https://vk.com/wall-172840569_5525 
https://vk.com/wall-172840569_5496 
 https://vk.com/wall-172840569_5485
Организованы встречи с сотрудниками ПДН ОМВД по г.Ураю «Профилактика правонарушений среди несовершеннолетних, пропаганда здорового образ жизни».
https://vk.com/wall-172840569_5650 
 https://vk.com/wall-172840569_5527
https://vk.com/wall-172840569_5485
https://vk.com/wall-104568735_7040
05-15.06.2023 в общеобразовательных организациях проведен конкурс творческих работ по профилактике социально опасного поведения, противодействия вовлечению в экстремистскую деятельность
https://m.vk.com/public171477734?z=photo-116695733_457255996%2Fwall-171477734_5094&amp;reactions_opened=wall-171477734_4043
Освоено 10000 руб. на наградную продукцию и призовой фонд. В июне 2023 года проведен конкурс творческих работ по профилактике социально опасного поведения, противодействия вовлечению в эктремистскую деятельность.                          - Проведена Декада правовых знаний, психолого-педагогические семинары,  а также:
- классные часы, занятия внеурочной деятельности "Разговоры о важном", участие в конкурсах патриотической направленности; 
- квестигры, викторины, встречи с представителями ОМВД России пог.Ураю, КДНиЗП; 
- индивидуальные беседы; 
- интерактивные занятия по вопросам ненасильственных методов разрешения споров и конфликтов  по программе «Курс юного переговорщика»;
- урок истории и обществознания «Сила России в единстве народов»;
- игра «Закон и порядок»;
- акция «Добрые дела»; 
- дискуссионный клуб "Точка зрения";
- проведены индивидуальные беседы с подростками, имеющими признаки деструктивных проявлений.</t>
  </si>
  <si>
    <t xml:space="preserve">Информация по профилактике и ответственности за совершение противоправных деяний размещается на официальных сайтах и в социальных сетях общеобразовательных организаций 
https://vk.com/wall-119766199_6660 
https://vk.com/wall-119766199_6604
3-4 марта 2023 года во всех общеобразовательных учреждениях (6 школ) и колледже города проведена серия лекций спикером - этнологом и религиоведом, членом экспертного совета при ФАДН, членом консультативного совета по делам национальностей Свердловской области, кандидатом исторических наук Старостиным А.Н. В ходе лекций до слушателей доведена информация об основах безопасной работы в сети интернет и социальных сетях, о том, как не стать жертвой мошенников или вербовщиков в псевдорелигиозные, суицидальные, экстремистские или террористические организации, а также размещение какого контента может быть квалифицировано как противоправное деяние.
https://infoflag.ru/wp-content/uploads/2023/01/%E2%84%96-18-7389.pdf
https://uray.ru/v-gimnazii-uraja-lekciju-na-temu-profilaktiki-terrorizma-i-jekstremizma-provel-chlen-jekspertnogo-soveta-pri-federalnom-agentstve-po-delam-nacionalnostej-aleksej-staromtin/.
Во всех общеобразовательных организациях проведена работа по информированию обучающихся и родителей:
- разъяснительные работы с родителями по недопущению вовлечения обучающихся в экстремистскую деятельность (с использованием методических материалов, предоставленных ОМВД России по г. Ураю), 
- размещение памяток в имеющихся родительских чатах,
- проведение мероприятий Декады противодействия идеологии терроризма и экстремизма, 
- проведение разъяснительных бесед с обучающимися,
- встречи со специалистами ОМВД России по г. Ураю,
- Размещение памяток для детей и родителей, в  сообществе 12 школы: "Осторожно терроризм" https://vk.com/wall-104568735_9256                                                                           - Размещение памяток для детей и родителей, в  сообществе 12 школы: "Экстремизм. Памятки родителям". https://vk.com/wall-104568735_9254 
- Размещение памяток для детей и родителей, в  сообществе 12 школы: Ответственность за распространение экстремистских мероприятий https://vk.com/wall-104568735_9106 </t>
  </si>
  <si>
    <t>4 марта 2023 года этнологом и религиоведом, членом экспертного совета при ФАДН, членом консультативного совета по делам национальностей Свердловской области, кандидатом исторических наук Старостиным А.Н. проведен семинар для муниципальных служащих, учителей школ и средне-специальных учебных заведений, завучей по воспитательной работе, сотрудников учреждений культуры и социальной политики, спорта и молодежной политики  посвященный знакомству с элементами  идеологии и субкультурными признаками ряда движений с целью своевременного выявления и реагирования на участие молодежи в подобных движениях.
https://infoflag.ru/wp-content/uploads/2023/01/%E2%84%96-18-7389.pdf                                                           23-25.04.2023 во Всероссийском форуме национального единства принято участие представителями учреждений образования, культуры и молодежной политики:
- БУ ХМАО – Югры «Урайский политехнический колледж» - 2 чел.,
- МАОУ СОШ №12 – 1 чел.,
- Культурно-Исторический Центр города Урай МАУ «Культура» - 1 чел.,
- Киноконцертный цирковой комплекс «Юность Шаима» МАУ «Культура» - 1 чел.,
- МАУ «Центр молодежных и гражданских инициатив» - 2 чел. В рамках форума был проведен семинар на тему «О противодействии экстремизму и терроризму в информационной сфере»                                                                                                                                                                  27.09.2023 года в режиме ВКС прошел семинар по вопросам противодействия идеологии экстремизма и терроризма в спортивной среде на базе Югорского государственного университета, в семинаре приняли участие 2 сотрудника управления по физической культуре, спорту и туризм, 7 сотрудников МАУ ДО «СШ «Старт».     В отчетном периоде педагоги и специалисты образовательных организаций приняли участие в семинарах и вебинарах:
- семинар «Информационное противодействие идеологии терроризма» ;
-вебинар «Радикализм в молодежной среде»;
-учебно-методический  семинар по вопросам профилактики терроризма и противодействия его идеологии; 
- практико-ориентированный  семинар для специалистов центров культурно-языковой адаптации с целью обмена опытом по созданию  специальных условий обучения и воспитания детей-мигрантов (18 чел.);
 - семинар «Профилактическая работа с обучающимися,по недопущению совершения правонарушений и преступлений, связанных с насилием и применением оружия, вовлечения несовершеннолетних и молодежи в деструктивные группы, к участию в протестных акциях, а также предупреждению противоправного воздействия в сети Интернет»;
 - курсы повышения квалификации «Планирование и реализация дополнительных мероприятий по усилению мер безопасности в образовательных организациях»;
- курсы повышения квалификации «Профилактика экстремизма и минимизация, и (или) ликвидация последствий проявлений экстремизма.      В ноябре - декабре 2023 года 20 сотрудников управлений внутренней политики (5), образования (5), культуры (3), спорта (2), отдела по взаимодействию со СМИ (3) и Центра молодежных и гражданских инициатив (2) приняли участие в образовательном семинаре организованном ФАДН России и ФГБОУ ВО «МГУ имени М.В. Ломоносова» - «Реализация государственной национальной политики в субъектах Российской Федерации».</t>
  </si>
  <si>
    <t>На официальном аккаунте в Вконтакте и на официальном сайте МАУ ДО «СШ «Старт»  размещаются материалы антитеррористической направленности (ролики, памятки и др.):       
https://www.sport-uray.ru/narkokontrol-preduprezhdaet/ - вкладка на официальном  сайте МАУ ДО «СШ «Старт» 
«Экстремизм: понятие, виды, ответственность» 
https://vk.com/sport_uray?w=wall-188234457_3747 - памятка гражданам об ответственности за нарушение антитеррористического законодательства Российской Федерации
https://vk.com/wall-188234457_3597 - памятка «Как общаются террористы в сети или 8 признаков вербовщиков»
https://vk.com/sport_uray?w=wall-188234457_3632 – памятка «Противодействие экстремизму наша общая задача!»
https://vk.com/sport_uray?w=wall-188234457_3631 – памятка «Экстремизм-угроза обществу»
https://vk.com/wall-188234457_3629 - ролик «С дружбой жизнь ярче, а Родина крепче»
https://vk.com/sport_uray?w=wall-188234457_3766 – видеоролик «Правила поведения при террористической угрозе»
https://vk.com/sport_uray?z=video-188234457_456239376%2Fb1dbfab4c008f79ce5%2Fpl_wall_-188234457 – видеоролик из сборника «Лучшие практики работы по противодействию идеологии терроризма по итогам 2022 года»; 
https://vk.com/sport_uray?w=wall-188234457_4196 – противодействие экстремизму и терроризму: Что нужно знать?; Меры реагирования при терроризме; Меры реагирования на выявленные факты вовлечения молодежи в экстремистскую деятельность;
https://vk.com/sport_uray?w=wall-188234457_4492 – памятка для родителей: «Как защитить ребенка от экстремисткой идеологии»;
https://vk.com/sport_uray?z=photo-188234457_457247034%2Fwall-188234457_4498- памятки «Как вести себя при угрозе совершения террористического акта», «Будьте бдительны! Что нужно знать при обнаружении опасного предмета»;
https://vk.com/sport_uray?w=wall-188234457_4502- видеоролик «Моя Россия без террора»;
Организована передвижная выставка «История Урая в содружестве народов: Беда стала общей (землетрясение в Армении)» Приобретен баннер для оформления выставочного пространства 1 шт. на сумму 20 000,00 руб.
Сроки проведения: 22 – 24 сентября 2023 года. Количество посещений – 183 человека.
На реализацию  мероприятия, посвещенному декаде профилактики экстримизма выделено 20 тыс. рублей (исполнитель МАУ ДО «СШ «Старт»).  Средства освоены в полном объеме и направлены на проведение первенства города Урай по дзюдо и гандболу и турнира по дзюдо.
https://vk.com/sport_uray?w=wall-188234457_4880;
https://vk.com/sport_uray?w=wall-188234457_4873.</t>
  </si>
  <si>
    <t xml:space="preserve">На сайте органов местного самоуправления города Урай размещена информация по мотивированию граждан к информированию государственных органов о ставших им известных фактах об экстремистской деятельности:      https://uray.ru/wp-content/uploads/2022/07/prilozhenie-1.pdf                             
При обнаружении фактов проявления экстремизма следует незамедлительно сообщить!
https://uray.ru/pri-obnaruzhenii-faktov-projavlenija-jekstremizma-sleduet-nezamedlitelno-soobshhit-13/ 
https://uray.ru/pri-obnaruzhenii-faktov-projavlenija-jekstremizma-sleduet-nezamedlitelno-soobshhit-12-2/ 
https://uray.ru/pri-obnaruzhenii-faktov-projavlenija-jekstremizma-sleduet-nezamedlitelno-soobshhit-12-2-2/ 
https://uray.ru/pri-obnaruzhenii-faktov-projavlenija-jekstremizma-sleduet-nezamedlitelno-soobshhit-12-2-2-2/ 
https://uray.ru/pri-obnaruzhenii-faktov-projavlenija-jekstremizma-sleduet-nezamedlitelno-soobshhit-12-2-2-2-2/ </t>
  </si>
  <si>
    <t>На базе МБУ ДО «ЦМДО» функционирует городской ресурсный центр «Доброволец Урая», который разрабатывает и проводит мероприятия, акций т.к. «Ветеран живет рядом», «Георгиевская ленточка», «Красная гвоздика» «Елка желаний» «Снежный десант» и др.
https://vk.com/wall-172840569_5565
https://vk.com/wall-172840569_5691
https://vk.com/wall-171477734_4596        В общеобразовательных учреждениях проведены мероприятия, направленые  на  воспитание высоких духовно-нравственных принципов, формирование патриотических чувств на основе культурно-патриотических ценностей, гражданской ответственности, любви и преданности своему Отечеству, славных трудовых и боевых традициях российского народа, формирование здорового образа жизни обучающихся, профилактику  безнадзорности и правонарушений. Охват составил 5140 человек.
https://vk.com/wall-172840569_5730  
https://vk.com/wall-172840569_5674  
https://vk.com/wall-172840569_5673   
https://vk.com/wall-172840569_5636  
https://vk.com/wall-172840569_5536   
https://vk.com/wall-172840569_5526   
https://vk.com/wall-172840569_5525 
https://vk.com/wall-172840569_5444  
https://vk.com/wall-171477734_4615  
https://vk.com/wall-104568735_7097   
 Апрель-май 2023 года.
Игра-викторина «Путь к большой нефти в большой многонациональной стране» - знакомство с историей открытия Шаимской нефти и становления и развития города. Каждая команда представляла людей разных национальностей, приехавших искать и добывать первую нефть Западной Сибири и вести строительство города. В процессе игры участники команд по очереди бросали кубик и передвигали игровые фишки на специальном поле - карте Тюменской области. Игровая задача: дойти до финиша – города Урай, отвечая на вопросы ведущего, при этом получить как можно больше баррелей нефти. Участники не только смогли показать свои знания по истории добычи первой нефти в Западной Сибири, но и  в игровой форме получить новую информацию и познакомиться с историями реальных людей и воспоминаниями старожил нашего города. Викторину посетило 18 человек. 
28-29 апреля 2023 года на базе Центра дополнительного образования и Центра молодежных и гражданских инициатив проведена Стратегическая сессия, направленная на выработку механизмов взаимодействия инициативной молодежи, учреждений, НКО, органов местного самоуправления, в том числе по вопросам касающимся государственной национальной политики. https://vk.com/moloduray?w=wall-11417917_4852
Каждый год, в преддверии Дня Победы Благотворительный фонд «Память поколений» проводит Всероссийскую благотворительную акцию «Красная гвоздика». Цель акции – собрать средства для оказания медицинской помощи ветеранам Великой Отечественной войны.
https://m.vk.com/wall-119766199_7009
06.04.2023 волонтеры Победы БУ «Урайский политехнический колледж» совместно с депутатами Думы города Урай, членами Политсовета провели уборку Мемориала Памяти и Мемориала погибшим на фронтах Великой Отечественной войны, воинам и сотрудникам МВД - участникам локальных войн. 
Охват - 15 человек.
05-08.04.2023
В рамках марафона проведена диалоговая площадка «Герои среди нас», направленная на формирование у молодого поколения активной гражданской позиции. волонтеры, ветераны, общественники, сотрудники полиции, МЧС и других структур в неформальной обстановке встретились с учащимися старших классов и побеседовали о том, что значит героизм в нашей жизни.
https://vk.com/club201108565?w=wall-201108565_795
06.05.2023 состоялся традиционный автопробег по улицам г. Урай, в котором студенты и преподаватели БУ «Урайский политехнический колледж»приняли активное участие. Охват - 16 человек.                                            В ночь с 21 на 22 июня проведены акции направленные на сохранение памяти о тех, кто отдал свою жизнь за Родину. Охват - 25 человек.                                                                    В сентябре 2023 года в проектной мастерской «МежНацИнициатива» в рамках форума-диалога некоммерческих организаций «Территория взаимодействия» проведено обучение по проектной деятельности в сфере межнациональных отношений, разработано три проекта направленных на межнациональное согласие. Основными участниками мероприятия стали студенты колледжа 
https://vk.com/id357063273?w=wall357063273_3297%2Fall</t>
  </si>
  <si>
    <t>В рамках реализации учебного курса «Основы религиозной культуры и светской этики» и реализации «дорожной карты» по программе «Социокультурные истоки», в течение всего учебного года, организуются встречи родителей (законными представителями) с настоятелем местной религиозной организации Православный приход храма Рождества Пресвятой Богородицы города Урая и имам-хатибом местной мусульманской  религиозной организации.                                                  8 января 2023 года в КДЦ «Нефтяник» состоялась  праздничная развлекательная программа «Рождества волшебные мгновенья». Участников познакомили с историей возникновения праздника «Рождество Христово». Прошел конкурс колядок, за который победитель получил рождественский подарок.                                                             15 января 2023 года в православной «Воскресной школе» состоялось познавательное мероприятие, посвящённое истории православия, христианским праздникам и традициям. Количество участников – 60 человек.      16 апреля в КДЦ «Нефтяник» прошел  городской праздничный Фестиваль «Пасхальные перезвоны», в рамках Фестиваля Дарения #МЫВМЕСТЕ. Организована работа пасхальных мастер классов, выставка конкурса детских творческих работ «Пасхальная палитра», сбор гуманитарной помощи для мобилизованных и участников Специальной Военной Операции, в которой могли принять участие все желающие. Также состоялся спектакль «Родителей не выбирают», представленный учащимися Центра «Духовное просвещение» г. Урай
Присутствовало – 364  человека.
24 мая в парке «Гнездо» прошла праздничная, познавательная программа, в рамках празднования Дня славянской письменности и культуры. В ходе мероприятия зрители узнали историю жизни первоучителей словенских и создателей азбуки – братьев Кирилла и Мефодия. Зрителей поздравил протоирей Иоанн. В концерте звучали песни о России, дети читали стихотворение о любимом крае. Программа получилась познавательной и патриотичной. На празднике работали тематические площадки, мастер классы, детская игровая площадка.
Присутствовало – 260 чел.
В мае 2023 года на XV научно-практической конференции «Славянский мир: общность и многообразие» был представлен 21 исследовательский проект из 7 образовательных организаций города Урай. В ходе участия в НПК формируется навык исследовательской деятельности, расширяются знания в области культуры и истории славянских народов, стимулируются потребности сохранения и популяризации родного языка, формируется единство и духовная общность многонационального народа России.
https://m.vk.com/wall-172840569_6139
В июле 2023 на Аллее Новобрачных проведено мероприятие приуроченное ко Дню семьи, любви и верности (памяти святых Петра и Февронии)  с концертной частью и мастер классами от представителей некоммерческих организаций и национально-культурных общественных объединений. 
https://vk.com/official_uray?w=wall-63159149_36116.                                                                                   В октябре 2023 года образцово-художественный вокально-хоровой коллектив «Вдохновение» выступил на презентации внутренней росписи Храма Александра Невского.</t>
  </si>
  <si>
    <t xml:space="preserve">Проведены мероприятия: Тематическая выставка «Югра удивительная» с 18 по 28 марта 2023 года в рамках XI регионального фестиваля «Россия - любовь моя!». Участники выставки профессиональные и самодеятельные художники, авторы из разных городов: Когалым, Югорск, Советский, Тюмень, Санкт-Петербург и другие. Тема работ - Югра с её уникальными природными пейзажами и вековыми традициями коренных народов. Посетило 349 человек.                                                                   
    В начале апреля 2023 года проведено 5 мероприятий, посвященных празднику, на которых жители смогли узнать историю празднования Вороньего дня. Важным элементом встречи стало проведение хантыйских игр и задабривание виновницы торжества, проведен мастер-класс по созданию костюма вороны из подручных материалов. Мероприятия посетило 68 человек.                                               Выставка из фондов МУК «Районный краеведческий музей им. Н.С. Цехновой» «Кондинский философ» познакомила урайцев с творчеством кондинского художника Дмитрия Михайловича Змановского, который в своих полотнах показывает природу севера и жизнь коренных народов севера. Количество посетителей: 1295 человек.                                                            27 мая 2023 года в акции приняли участие представители Кондинского района и города Нягань, которые подготовили площадки с национальным колоритом, на которых знакомили урайцев с деятельностью своих организаций. Национально-культурные объединения и сообщества города Урай подготовили добрососедские площадки, насыщенные колоритом народов, проживающих в городе Урай - национальной кухней, фольклором, традициями, музыкой, играми и забавами, ремеслами, мастер - классами. Благодаря традиционным забавам, хороводам, песням была создана народная, доброжелательная атмосфера «Многонационального добрососедства».
https://uray.ru/segodnja-v-ramkah-mezhdunarodnogo-dnja-sosedej-sostojalas-akcija-mnogonacionalnoe-dobrososedstvo/ 
11 июня 2023 года на Набережной реки Конда имени Александра Петрова состоялся Городской праздник «Сабантуй». Для жителей и гостей города Урай был организован праздничный концерт, прошли различные национальные игры и спортивные состязания, организована фотовыставка, различные мастер-классы, ярмарка рукоделий, юрта «Чайная церемония», а также прошел традиционный розыгрыш лотерейных билетов. На празднике побывали гости из Республики Татарстан, Республики Башкортостан и Кондинского района!
https://uray.ru/v-urae-sostojalsja-veselyj-i-zrelishhnyj-prazdnik-sabantuj-2023/           24 июля в рамках проекта «Культура для школьников» прошла ежегодная акция «Культурная суббота. Игры народов России детям», направленная на популяризацию традиций народов России, в этом году посвящена традиционным детским играм. Игры и забавы ярко выделяются в самобытной культуре каждого народа и являются неотъемлемой частью повседневной жизни, а также обязательным элементом праздничных мероприятий. С помощью народных игр дети учились ловкости и храбрости. С 24 по 30 июля школьники знакомились со старинными играми разных регионов России: Донецкой Народной Республики, Республики Мордовия, Республики Карелия, Карачаево-Черкесской Республики, Чукотского автономного округа, Воронежской и Вологодской областей.
https://vk.com/wall-171607853_3818
https://vk.com/wall-171607853_3767  Выставки «Место силы», «Рыбацкий промысел», «Мансийская игрушка» работали в Музее истории города Урай с 7 по 17 октября 2023 года с представлением фондов МУК «Районный Учинский историко-этнографический музей им. А.Н. Хомякова».
Количество посещений: 208 человек.                    2 и 3 декабря 2023 года состоялись показы иммерсивного спектакля «Солнца – твоей судьбе!», знакомящего с литературным наследием мансийской сказительницы Анны Коньковой. Постановка приоткрыла зрителям основы культуры коренных народов Севера, которые не теряют актуальности в наши дни - сохранение традиций, экология, морально-нравственный выбор. Количество посетителей порядка 500 человек.                                                               2 декабря 2023 года проведен "Этноквиз "Содружество", где на одной площадке собирались представители разных народов, верований, профессий, возрастов, взглядов, чтобы узнать любопытные факты, увлекательную информацию о культуре, истории, традициях народов, проживающих в Урае.
Игра состояла из трех раундов «История, языки», «Культура. Традиции», «Кухня» народов России.
https://vk.com/kdcneftyanik?w=wall-99356825_38126
https://vk.com/club201108565?w=wall-201108565_1073                                                      10 декабря 2023 года в КДЦ «Нефтяник» прошла праздничная программа «Под знаком добра, дружбы, единства», посвященная 20 – летнему юбилею национальной гостиной «Содружество». Праздничный огонь очага дружбы собрал представителей разных народов, чтобы в слиянии разных поколений и в сиянии национального колорита отметить юбилей. Русские, татары, башкиры, ханты и манси, армяне, азербайджанцы - уже много лет соседствуют друг с другом.  За 20 лет национальная гостиная «Содружество» стала «окном в мир», позволяющим людям из разных культур и народностей встретиться, узнать друг о друге и углубить взаимопонимание. На мероприятии представлены номера учащихся МБУ СОШ № 12. Количество зрителей - 482 человека.
https://vk.com/club201108565?w=wall-201108565_1066                                                                                             В 2023 году в Музее истории города Урай реализовался проект «Арт-галерея «Цифровое искусство и ремесла народов Конды». Это новая современная форма, которая привлекла в Музей истории города Урай молодежную аудиторию. Проект включал мастер-классы по оцифровке предметов традиционной культуры коренных народов севера, встречи с носителями культуры, знакомство с этнографическими музеями округа и т.д. Результатом работы музея по проекту стала выставка «Югорская мозаика», работавшая в Музее истории города Урай с 7 по 17 октября 2023 года. Проект стал победителем конкурса культурных и социальных проектов ПАО «ЛУКОЙЛ» в 2022 году и был направлен на изучение традиционной культуры манси и создание 3D-роликов на основе музейных экспонатов. Количество посещений по проету : 1573 человека. 
Съемка и тиражирование роликов из цикла сюжетов о народах, проживающих на территории город Урай:
«Урай многонациональный: коренные народы Югры»
https://vk.com/official_uray?w=wall-63159149_31298 https://ok.ru/video/4577949453032 
«Урай многонациональный: народы Северного Кавказа»
https://vk.com/official_uray?w=wall-63159149_32388; 
https://ok.ru/video/4744698858216 «Урай многонациональный: Восточнославянские народы» https://vk.com/official_uray?w=wall-63159149_39436 https://ok.ru/admuray/topic/156033796373480
В библиотеках общеобразовательных организаций города, с целью развития межнациональных, межконфессиональных отношений и сохранения этнокультур, имеется хрестоматийная литература для школьников по произведениям мансийских и хантыйских писателей на русском языке. </t>
  </si>
  <si>
    <t>23-25.04.2023 эксперт отдела по взаимодействию со СМИ принял участие во Всероссийском форуме национального единства, где прошел обучение в школе этноблогеров и получил сертификат о прохождении теоретических блоков. Также во Всероссийском форуме национального единства принято участие представителями учреждений образования, культуры и молодежной политики:
- БУ ХМАО – Югры «Урайский политехнический колледж» - 2 чел.,
- МАОУ СОШ №12 – 1 чел.,
- Культурно-Исторический Центр города Урай МАУ «Культура» - 1 чел.,
- Киноконцертный цирковой комплекс «Юность Шаима» МАУ «Культура» - 1 чел.,
- МАУ «Центр молодежных и гражданских инициатив» - 2 чел.
   28.06.2023-30.06.2023 начальником отдела по молодежной политике управления внутренней политики администрации города Урай и директором МАУ МП «ЦМИГИ» принято участие в обучающем семинаре ФАДН и пройдено повышение в квалификации в количестве 24 ак.ч. по теме «Реализация государственной национальной политики в субъектах Российской Федерации».                                27.09.2023 года в режиме ВКС прошел семинар по вопросам противодействия идеологии экстремизма и терроризма в спортивной среде на базе Югорского государственного университета, в семинаре приняли участие 2 сотрудника управления по физической культуре, спорту и туризм, 7 сотрудников МАУ ДО «СШ «Старт».   В ноябре - декабре 2023 года 20 сотрудников управлений внутренней политики (5), образования (5), культуры (3), спорта (2), отдела по взаимодействию со СМИ (3) и Центра молодежных и гражданских инициатив (2) приняли участие в образовательном семинаре организованном ФАДН России и ФГБОУ ВО «МГУ имени М.В. Ломоносова» - «Реализация государственной национальной политики в субъектах Российской Федерации».</t>
  </si>
  <si>
    <t xml:space="preserve">Проведены мероприятия, направленные на укрепление статуса русского языка как государственного на всей территории России; повышение общего уровня грамотности граждан; упорядочение грамматического строя и лексической системы современного русского литературного языка; защита русского языка от чрезмерного употребления иностранных слов; обеспечение корректности использования государственного языка России государственными и муниципальными органами.
https://vk.com/wall-172840569_5580 
https://vk.com/wall-172840569_5446                В Центральной библиотеке экспонировались книжные выставки: «Русь сказочная», «Величие родного языка», посвященные Международному дню родного языка. На выставке представлены словари, справочники, энциклопедии по русскому языку. Представлено: 56 экз., выдано: 40 экз.  Посетило выставку: 112 человек.
6 июня 2023 года в библиотеках города на площади у Культурно-исторического центра проведен Фестиваль «Читающая Югра» с региональной акцией «Читаем Пушкина». Гостями праздника стали студенты урайского колледжа и дети летних лагерей. Для них развернулись действия на площадках: литературная дуэль « Я знаю Пушкина», литературный баттл, «И строки Пушкина звучат», творческая площадка «Я к Вам пишу…», литературная «Крылатые выражения», литературная игра с элементами театрализации «За ученым котом в сказку русскую войдем». На каждой из площадок участники окунулись в богатый мир русского языка, почувствовали дух того времени. Количество посещений: 125 человек. 
https://m.vk.com/wall-172840569_6188
https://m.vk.com/wall-171477734_5088
24.05.2023 в день славянской письменности и культуры Урайское городское национально - культурное объединению «Русичи» во взаимодействии с администрацией города Урай организовало проведение Форума «Славянский Мир», приуроченного к 1160-летию создания славянской письменности.
Мероприятие позволило воплотить в жизнь новые формы и практики традиций славянской культуры, поспособствовать сохранению и развитию культурного наследия России. В мероприятии приняли участие специалисты учреждений образования, культуры, некоммерческих организаций, учащиеся и студенты, представители администрации города Урай, депутаты Думы, священнослужители, делегации из города Нягань и Кондинского района. Присутствующих через видео обращение поприветствовал глава города Макеевка. Также было принято участие в мероприятии представителем учреждения образования города Макевки посредством видеоконференцсвязи.
https://vk.com/official_uray?w=wall-63159149_34013 
https://vk.com/club201108565?w=wall-201108565_836                                     Организация во втором полугодии 2023 года интерактивной программы «Вечеринка в русском стиле»  в музее истории города Урай для старшеклассников, на которой передана атмосфера всеобщего веселья, задорных игр, традиционных забав российского народа, соревнования в силе и смекалке.
https://vk.com/wall330586605_4392     В 4 кв. организована книжная выставка
«Аксаковский день в
библиотеке» для студентов колледжа 2-4-х курсов по специальности «Дошкольное образование».
Укрепление статуса русского языка как государственного на всей территории России; повышение общего уровня грамотности граждан;  упорядочение грамматического строя и лексической системы современного русского литературного языка; защита русского языка от чрезмерного употребления иностранных слов; обеспечение корректности использования государственного языка России государственными и муниципальными органами.
https://vk.com/wall-172840569_5580 
https://vk.com/wall-172840569_5485
https://vk.com/wall-172840569_5446 
https://vk.com/wall-104568735_7124 
</t>
  </si>
  <si>
    <t xml:space="preserve">27 мая 2023 года в проведена акция "Многонациональное Добрососедство" в которой приняли участие представители Кондинского района и города Нягань, которые подготовили площадки с национальным колоритом, на которых знакомили урайцев с деятельностью своих организаций. Национально-культурные объединения и сообщества города Урай подготовили добрососедские площадки, насыщенные колоритом народов, проживающих в городе Урай - национальной кухней, фольклором, традициями, музыкой, играми и забавами, ремеслами, мастер - классами. Благодаря традиционным забавам, хороводам, песням была создана народная, доброжелательная атмосфера «Многонационального добрососедства».
https://uray.ru/segodnja-v-ramkah-mezhdunarodnogo-dnja-sosedej-sostojalas-akcija-mnogonacionalnoe-dobrososedstvo/
В рамках проведения мероприятия было освоено 50000 рублей на приобретение столов, стульев и расходных материалов.                              2 декабря 2023 года в рамках интеллектуальной игры "Этноквиз "Содружество" на одной площадке собирались представители разных народов, верований, профессий, возрастов, взглядов, чтобы узнать любопытные факты, увлекательную информацию о культуре, истории, традициях народов, проживающих в Урае.
Игра состояла из трех раундов «История, языки», «Культура. Традиции», «Кухня» народов России.
https://vk.com/kdcneftyanik?w=wall-99356825_38126
https://vk.com/club201108565?w=wall-201108565_1073                                               В рамках проведения мероприятия было освоено 50000 рублей на приобретение ширмы, наградной продукции, расходных материалов. </t>
  </si>
  <si>
    <t>Для организации конкурса творческих проектов «Экстремизму нет!» приобретены сертификаты в кол-ве 3 штук на сумму 10 000,00 руб.
Сроки проведения: 28 августа – 21 сентября 2023 года. Награждение победителей состоялось 30 сентября 2023 года. Количество участников – 86 человек. 
В сентябре МБУ газета «Знамя» дан старт фото-марафону «Урай многонациональный» и конкурсу сочинений, направленных на укрепление общероссийского гражданского единства, гармонизацию межнациональных и межконфессиональных отношений, а также на профилактику экстремизма. 
https://infoflag.ru/2023/09/09/tvorite-i-pobezhdajte. В декабре 2023 года подведены итоги, победителям вручены призы https://infoflag.ru/2023/12/30/vruchili-nagrady/. На 30 000,00 руб. приобретены смарт-часы (2 шт.), экшн-камера (4 шт.), кольцевая лампа, наушники, портативная колонка, портативный аккумулятор, дипломы участников (10 шт.).</t>
  </si>
  <si>
    <t>В рамках проекта для мигрантов и членов их семей «Территория равных возможностей» на базе Культурно-исторического центра города Урай для оформления информационного пространства на 10 000 руб. приобретены в 1 квартале: флипчарт 1 шт.; набор маркеров для магнитных досок 3 шт.; держатель магнитный для маркеров 1 шт. Во 2 квартале на 10 000 руб. приобретены: таблички 2 шт., тонер-картридж 1 шт., фотобумага формат А4 4 шт.
Размещение информации в газете «Знамя» города Урай, направленной на формирование положительного образа мигранта, популяризацию легального труда мигрантов: https://infoflag.ru/2023/07/23/dom-tam-gde-semja/ (Дом там, где семья/23.07.2023);
https://infoflag.ru/2023/08/18/kak-sibirskaja-tajga-zamenila-gornye-prostory/ (Как сибирская тайга заменила горные просторы/18.08.2023).                                        Размещение информации ТРК «Спектр+» города Урай, направленной на формирование положительного образа мигранта: https://vk.com/trkspektr?w=wall-118001606_12845 (Миграционный вопрос/29.05.2023);
https://vk.com/trkspektr?w=wall-118001606_13056 (Поймать нелегала/30.06.2023); https://vk.com/trkspektr?w=wall-118001606_13064 (Операция нелегал/03.07.2023).                                       Размещение информации на сайте органов местного самоуправления города Урай, направленной на формирование положительного образа мигранта: https://ok.ru/admuray/topic/155866143161320; https://vk.com/official_uray?w=wall-63159149_37284 (Жизнь в России глазами иностранца/19.08.2023); https://vk.com/official_uray?w=wall-63159149_40663 
(Сотрудники отдела по вопросам миграции ОМВД по городу Ураю провели профилактическую беседу/22.11.2023).</t>
  </si>
  <si>
    <t>Ресурсным центром поддержки социально ориентированных некоммерческих организаций на территории города Урай МАУ «Культура» на постоянной основе оказывается консультационная и информационная поддержка некоммерческим организациям и  национально-культурным общественным объединениям.     Участие НКО в стратегической сессии «ЭтноДиалог» 07 февраля 2023 года на базе Культурно-исторического центра города Урай МАУ «Культура» (https://vk.com/club201108565?w=wall-201108565_711). В ходе сессии было выработано четыре проекта, направленных на укрепление согласия, которые планируются к подаче в 2023 году на конкурс (грант) для их реализации.                                        08.02.2023 представители религиозных организаций стали участниками вебинара по социальному проектированию в сфере поддержки межконфессиональных отношений. Спикерами выступили - специалист центра поддержки межнациональных и кросс-культурных проектов Нуждина Нина, Андрей Машлыкин, руководитель Ресурсного центра социального проектирования Ханты-Мансийской Епархии, настоятель местной религиозной организации православного прихода Храма Покрова Божией Матери г. Мегиона, Виктор Мурзаков, руководитель местной религиозной организации православный Приход храма Святой Троицы пгт. Пойковский (https://vk.com/club201108565?w=wall-201108565_709).                                                  С 22 февраля по 23 марта 2023 годы объявлен конкурс на предоставление грантов в форме субсидий из бюджета городского округа Урай Ханты-Мансийского автономного округа – Югры (https://xn--80astl.xn--80aaacibp5ddlofdugk.xn--p1ai/public/home/documents). По направлению «Развитие межнационального сотрудничества, сохранение и защита самобытности, культуры, языков и традиций народов Российской Федерации» были поданы заявки от трех НКО:
- Частное учреждение дополнительно образования «Центр творческого развития и гуманитарного образования «Духовное просвещение» (проект «Диалог мудрости»);
- Урайская городская национально-культурная общественная организация «Русичи» (проект «Народная мозаика»);
- Хуторское казачье общество «Хутор Шаимский» (проект «Казачья культура. Возрождение»).
Защита проектов прошла 30 марта 2023 года. Все проекты получили поддержку.
https://uray.ru/v-urae-proshla-publichnaja-zashhita-konkursnyh-proektov-na-predostavlenie-grantov-v-forme-subsidij-iz-bjudzheta-hanty-mansijskogo-avtonomnogo-okruga-jugry-socialno-orientirovannyh-nekommercheskih-orga/                            21.03.2023 представители национально-культурных объединений и религиозных организаций стали участниками вебинара по лучшим проектам в сфере межнациональных и межконфессиональных отношений. Представители некоммерческих организаций из Ямало-Ненецкого автономного округа, Ростовской области и Югры встретились в прямом эфире, чтобы поделиться лучшими практиками. Специалист центра поддержки межнациональных и кросс-культурных проектов Эльвира Кайдаулова рассказала о существующих мерах поддержки некоммерческих организаций в Югре, в том числе о конкурсе по предоставлению грантов губернатора автономного округа (https://vk.com/club201108565?w=wall-201108565_762).                                                         27.04.2023 организовано онлайн участие представителей национальных объединений в вебинаре Фонда на тему типичных нарушений при подготовке документов для госрегистрации НКО, а также недопущение использования НКО в целях финансирования терроризма (https://vk.com/club201108565?w=wall-201108565_802; https://vk.com/club201108565?w=wall-201108565_813).
26.05.2023 проведена Интенсив-сессия «Конструктор для НКО» с экспертами Фонда «Центр гражданских и социальных инициатив Югры» по теме бухгалтерской отчетности и правовым вопросам, которая объединила представителей органов местного самоуправления, руководителей и сотрудников, бухгалтеров некоммерческих организаций, национально – культурные, религиозные организации, победителей грантовых конкурсов и опытных грантополучателей для повышения уровня профессиональных компетенций по вопросам обеспечения информационной открытости, бухгалтерской отчетности НКО.
https://vk.com/club201108565?w=wall-201108565_834  
21–22.09.2023 на территории города Урай при поддержке гранта губернатора Югры для ресурсных центров для представителей социально ориентированных некоммерческих организаций, национально-культурных объединений, волонтерских объединений, территориальных общественных самоуправлений организован Форум - диалог некоммерческих организаций «Территория взаимодействия» со сприкером Егором Якоревым - консультантом, экспертом в сфере общественных проектов и социальных технологий (г. Москва).    https://vk.com/club201108565?w=wall-201108565_964 
https://vk.com/club201108565?w=wall-201108565_965 
https://vk.com/club201108565?w=wall-201108565_966 
https://vk.com/club201108565?w=wall-201108565_967 
https://vk.com/club201108565?w=wall-201108565_975                                                   31.10.2023 организовано мероприятие Круглый стол «Чек-ап» в рамках проекта «Развитие Ресурсного центра поддержки СОНКО на территории города Урай» с участием представителей социально ориентированных некоммерческих организаций, национально-культурных общественных объединений, органов местного самоуправления и Фонда «Центр гражданских и социальных инициатив Югры» (https://vk.com/club201108565?w=wall-201108565_1019).</t>
  </si>
  <si>
    <t>«__»_________2024 г. _________________</t>
  </si>
  <si>
    <t>«____»_________2024 г. ______________________</t>
  </si>
  <si>
    <t>Муниципальной комиссии по делам несовершеннолетних и защите их прав  была обеспечена деятельность муниципальной комиссии по делам несовершеннолетних и защите их прав при администрации города Урай за 12 месяцев 2023 года комиссией рассмотрено 103 дел об административных правонарушениях, по которым наложен штраф на общую сумму 62300 рублей.</t>
  </si>
  <si>
    <t xml:space="preserve">Не достигнут. Фактические данные о раскрытых преступлениях предоставляются ОВМД России по  г. Ураю по итогам года. Не достижение показателя связано со снижением количества совершенных преступлений на улице и в общественных местах по сравнению с 2022 годом, а также неокончание уголовных дел находящихся в производстве полиции, раскрытых при помощи АПК "Безопасный город", которые были запланированы к окончанию в 2023 году.  (письмо ОМВД России по  г. Ураю). </t>
  </si>
  <si>
    <t xml:space="preserve">Не достигнут. Фактические данные о совершенных преступлениях предоставляются ОВМД России по  г. Ураю по итогам года. Окончено многоэпизодное преступление в котором фигурантами выступили 2 несовершенолетних лица совершившие 7 преступлений в группе лиц. </t>
  </si>
  <si>
    <t>Достигнут . Фактические данные о совершенных преступлениях предоставляются ОВМД России по  г. Ураю по итогам года. По сравнению с 2022 годом выросло количество совершенных преступлений, из которых основной рост преступления в сфере IT-технологий (дистанционные мошеничества и кражи). Доля от общего количества 34,7%</t>
  </si>
  <si>
    <t>Достигнут (обратный)  Фактические данные о состоянии заболеваемости наркоманией предоставляются филиалом Советского ПНД  по  г. Ураю по итогам года.</t>
  </si>
  <si>
    <t>В 2023 году было запланировано изготовление памяток профилаткики правонарушений, однако мероприятия не проводились.</t>
  </si>
  <si>
    <t xml:space="preserve">Достигнут. Фактические данные о выявленных административных правонарушениях предоставляются ОВМД России по  г. Ураю по итогам года. </t>
  </si>
  <si>
    <t>Достигнут. Рассмотрено на 1 протокол больше от запланированого количества.</t>
  </si>
  <si>
    <t xml:space="preserve"> Достигнут. Фактические данные о совершенных преступлениях предоставляются ОВМД России по  г. Ураю по итогам года. В связи с письмом прокуратуры ХМАО-Югры произошло изменение в учете преступлений в сфере незаконного оборота наркотиков, а именно сбыт наркотических веществ через интернет ресурсы более не относятся к категории учета уличных преступлений (Письмо от 19.12.2023 №11-22-2023/4595-23-20711001). Будет учтено при прогнозировании целевых показателей 2024 года</t>
  </si>
  <si>
    <t>о ходе исполнения комплексного плана (сетевого графика) реализации мероприятий муниципальной программы за 12 месяцев 2023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</si>
</sst>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26" x14ac:knownFonts="1">
    <font>
      <sz val="11"/>
      <color theme="1"/>
      <name val="Calibri"/>
      <family val="2"/>
      <charset val="204"/>
      <scheme val="minor"/>
    </font>
    <font>
      <b/>
      <sz val="12"/>
      <name val="Times New Roman"/>
      <family val="1"/>
      <charset val="204"/>
    </font>
    <font>
      <sz val="11"/>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8"/>
      <name val="Times New Roman"/>
      <family val="1"/>
      <charset val="204"/>
    </font>
    <font>
      <sz val="11"/>
      <name val="Calibri"/>
      <family val="2"/>
      <charset val="204"/>
      <scheme val="minor"/>
    </font>
    <font>
      <b/>
      <sz val="8"/>
      <name val="Times New Roman"/>
      <family val="1"/>
      <charset val="204"/>
    </font>
    <font>
      <sz val="8"/>
      <color theme="1"/>
      <name val="Calibri"/>
      <family val="2"/>
      <charset val="204"/>
      <scheme val="minor"/>
    </font>
    <font>
      <sz val="9"/>
      <name val="Times New Roman"/>
      <family val="1"/>
      <charset val="204"/>
    </font>
    <font>
      <sz val="10"/>
      <color rgb="FF000000"/>
      <name val="Times New Roman"/>
      <family val="1"/>
      <charset val="204"/>
    </font>
    <font>
      <sz val="10"/>
      <color theme="1"/>
      <name val="Times New Roman"/>
      <family val="1"/>
      <charset val="204"/>
    </font>
    <font>
      <b/>
      <sz val="8"/>
      <color theme="1"/>
      <name val="Calibri"/>
      <family val="2"/>
      <charset val="204"/>
      <scheme val="minor"/>
    </font>
    <font>
      <sz val="8"/>
      <name val="Calibri"/>
      <family val="2"/>
      <charset val="204"/>
      <scheme val="minor"/>
    </font>
    <font>
      <b/>
      <sz val="9"/>
      <name val="Times New Roman"/>
      <family val="1"/>
      <charset val="204"/>
    </font>
    <font>
      <sz val="10"/>
      <color rgb="FFFF0000"/>
      <name val="Times New Roman"/>
      <family val="1"/>
      <charset val="204"/>
    </font>
    <font>
      <b/>
      <sz val="10"/>
      <color rgb="FFFF0000"/>
      <name val="Times New Roman"/>
      <family val="1"/>
      <charset val="204"/>
    </font>
    <font>
      <b/>
      <sz val="11"/>
      <color theme="1"/>
      <name val="Calibri"/>
      <family val="2"/>
      <charset val="204"/>
      <scheme val="minor"/>
    </font>
    <font>
      <sz val="8"/>
      <color rgb="FFFF0000"/>
      <name val="Times New Roman"/>
      <family val="1"/>
      <charset val="204"/>
    </font>
    <font>
      <sz val="12"/>
      <color theme="9" tint="-0.249977111117893"/>
      <name val="Times New Roman"/>
      <family val="1"/>
      <charset val="204"/>
    </font>
    <font>
      <sz val="11"/>
      <color theme="1"/>
      <name val="Times New Roman"/>
      <family val="1"/>
      <charset val="204"/>
    </font>
    <font>
      <sz val="12"/>
      <color theme="1"/>
      <name val="Times New Roman"/>
      <family val="1"/>
      <charset val="204"/>
    </font>
    <font>
      <sz val="12"/>
      <name val="Times New Roman"/>
      <family val="1"/>
      <charset val="204"/>
    </font>
    <font>
      <sz val="11"/>
      <color theme="1"/>
      <name val="Calibri"/>
      <scheme val="minor"/>
    </font>
    <font>
      <sz val="12"/>
      <name val="Times New Roman"/>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4" fillId="0" borderId="0"/>
  </cellStyleXfs>
  <cellXfs count="353">
    <xf numFmtId="0" fontId="0" fillId="0" borderId="0" xfId="0"/>
    <xf numFmtId="0" fontId="2" fillId="0" borderId="0" xfId="0" applyFont="1" applyFill="1"/>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164" fontId="4" fillId="0" borderId="1" xfId="0" applyNumberFormat="1" applyFont="1" applyFill="1" applyBorder="1" applyAlignment="1">
      <alignment horizontal="right" vertical="center"/>
    </xf>
    <xf numFmtId="164" fontId="5" fillId="0" borderId="0" xfId="0" applyNumberFormat="1" applyFont="1" applyFill="1"/>
    <xf numFmtId="0" fontId="5" fillId="0" borderId="0" xfId="0" applyFont="1" applyFill="1"/>
    <xf numFmtId="0" fontId="4" fillId="0" borderId="0" xfId="0" applyFont="1" applyFill="1"/>
    <xf numFmtId="0" fontId="8" fillId="0" borderId="1" xfId="0"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164" fontId="5" fillId="0" borderId="1" xfId="0" applyNumberFormat="1" applyFont="1" applyFill="1" applyBorder="1" applyAlignment="1">
      <alignment vertical="center" wrapText="1"/>
    </xf>
    <xf numFmtId="165" fontId="8" fillId="0" borderId="3"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7" fillId="0" borderId="0" xfId="0" applyFont="1" applyFill="1"/>
    <xf numFmtId="164" fontId="7" fillId="0" borderId="0" xfId="0" applyNumberFormat="1" applyFont="1" applyFill="1"/>
    <xf numFmtId="0" fontId="5" fillId="0" borderId="0" xfId="0" applyFont="1" applyFill="1" applyAlignment="1">
      <alignment horizontal="center"/>
    </xf>
    <xf numFmtId="0" fontId="6" fillId="0" borderId="0" xfId="0" applyFont="1" applyFill="1" applyAlignment="1">
      <alignment horizontal="center"/>
    </xf>
    <xf numFmtId="0" fontId="6" fillId="0" borderId="1" xfId="0" applyFont="1" applyFill="1" applyBorder="1" applyAlignment="1">
      <alignment horizontal="center" vertical="center" wrapText="1"/>
    </xf>
    <xf numFmtId="0" fontId="10" fillId="0" borderId="0" xfId="0" applyFont="1" applyFill="1" applyAlignment="1">
      <alignment vertical="top"/>
    </xf>
    <xf numFmtId="0" fontId="5" fillId="0" borderId="0" xfId="0" applyFont="1" applyFill="1" applyAlignment="1">
      <alignment wrapText="1"/>
    </xf>
    <xf numFmtId="0" fontId="5" fillId="0" borderId="0" xfId="0" applyFont="1" applyFill="1" applyAlignment="1"/>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2" fillId="0" borderId="0" xfId="0" applyNumberFormat="1" applyFont="1" applyFill="1" applyAlignment="1">
      <alignment horizontal="center"/>
    </xf>
    <xf numFmtId="164" fontId="5" fillId="0" borderId="1"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0" xfId="0" applyFont="1" applyFill="1" applyAlignment="1"/>
    <xf numFmtId="165" fontId="6" fillId="0" borderId="3"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49" fontId="5" fillId="0" borderId="7"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xf>
    <xf numFmtId="165" fontId="8" fillId="3"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5" fillId="0" borderId="1" xfId="0" applyFont="1" applyFill="1" applyBorder="1"/>
    <xf numFmtId="164" fontId="4" fillId="0" borderId="1"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21" fillId="0" borderId="0" xfId="0" applyFont="1"/>
    <xf numFmtId="0" fontId="21" fillId="0" borderId="0" xfId="0" applyFont="1" applyFill="1" applyBorder="1"/>
    <xf numFmtId="0" fontId="21" fillId="0" borderId="0" xfId="0" applyFont="1" applyFill="1"/>
    <xf numFmtId="0" fontId="22" fillId="0" borderId="0" xfId="0" applyFont="1" applyFill="1"/>
    <xf numFmtId="0" fontId="21" fillId="0" borderId="0" xfId="0" applyFont="1" applyFill="1" applyAlignment="1">
      <alignment horizontal="left"/>
    </xf>
    <xf numFmtId="49" fontId="23" fillId="2" borderId="1" xfId="0" applyNumberFormat="1" applyFont="1" applyFill="1" applyBorder="1" applyAlignment="1">
      <alignment horizontal="center" vertical="center" wrapText="1"/>
    </xf>
    <xf numFmtId="165" fontId="23" fillId="2" borderId="1" xfId="0" applyNumberFormat="1" applyFont="1" applyFill="1" applyBorder="1" applyAlignment="1">
      <alignment horizontal="center" vertical="center"/>
    </xf>
    <xf numFmtId="0" fontId="23" fillId="2" borderId="1" xfId="0" applyFont="1" applyFill="1" applyBorder="1" applyAlignment="1">
      <alignment horizontal="center" vertical="center" wrapText="1"/>
    </xf>
    <xf numFmtId="0" fontId="23" fillId="2" borderId="1" xfId="0" applyFont="1" applyFill="1" applyBorder="1" applyAlignment="1">
      <alignment horizontal="left" vertical="top" wrapText="1"/>
    </xf>
    <xf numFmtId="0" fontId="23" fillId="2" borderId="1" xfId="0" applyFont="1" applyFill="1" applyBorder="1" applyAlignment="1">
      <alignment horizontal="center" vertical="center"/>
    </xf>
    <xf numFmtId="165" fontId="23" fillId="2"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top" wrapText="1"/>
    </xf>
    <xf numFmtId="0" fontId="23" fillId="0" borderId="1" xfId="0" applyFont="1" applyBorder="1" applyAlignment="1">
      <alignment horizontal="center" vertical="center"/>
    </xf>
    <xf numFmtId="0" fontId="22" fillId="0" borderId="1" xfId="0" applyFont="1" applyBorder="1" applyAlignment="1">
      <alignment horizontal="center"/>
    </xf>
    <xf numFmtId="0" fontId="2" fillId="0" borderId="0" xfId="0" applyFont="1"/>
    <xf numFmtId="0" fontId="21" fillId="0" borderId="0" xfId="0" applyFont="1" applyAlignment="1">
      <alignment horizontal="right"/>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4" fillId="2" borderId="1" xfId="0" applyNumberFormat="1" applyFont="1" applyFill="1" applyBorder="1" applyAlignment="1">
      <alignment horizontal="right" vertical="center"/>
    </xf>
    <xf numFmtId="164" fontId="4" fillId="2" borderId="3" xfId="0" applyNumberFormat="1" applyFont="1" applyFill="1" applyBorder="1" applyAlignment="1">
      <alignment horizontal="center" vertical="center"/>
    </xf>
    <xf numFmtId="0" fontId="7" fillId="2" borderId="0" xfId="0" applyFont="1" applyFill="1"/>
    <xf numFmtId="164" fontId="5" fillId="2" borderId="0" xfId="0" applyNumberFormat="1" applyFont="1" applyFill="1"/>
    <xf numFmtId="0" fontId="5" fillId="2" borderId="0" xfId="0" applyFont="1" applyFill="1"/>
    <xf numFmtId="0" fontId="2" fillId="2" borderId="0" xfId="0" applyFont="1" applyFill="1"/>
    <xf numFmtId="164" fontId="4" fillId="2" borderId="4"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64" fontId="4" fillId="2" borderId="6" xfId="0" applyNumberFormat="1" applyFont="1" applyFill="1" applyBorder="1" applyAlignment="1">
      <alignment horizontal="center" vertical="center"/>
    </xf>
    <xf numFmtId="0" fontId="5" fillId="2" borderId="0" xfId="0" applyFont="1" applyFill="1" applyAlignment="1"/>
    <xf numFmtId="0" fontId="2" fillId="2" borderId="1" xfId="0" applyFont="1" applyFill="1" applyBorder="1" applyAlignment="1">
      <alignment horizontal="center" vertical="center"/>
    </xf>
    <xf numFmtId="164" fontId="7" fillId="2" borderId="0" xfId="0" applyNumberFormat="1" applyFont="1" applyFill="1"/>
    <xf numFmtId="164" fontId="5" fillId="2" borderId="14"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xf>
    <xf numFmtId="164" fontId="5" fillId="2" borderId="0" xfId="0" applyNumberFormat="1" applyFont="1" applyFill="1" applyBorder="1"/>
    <xf numFmtId="0" fontId="5" fillId="2" borderId="1" xfId="0" applyFont="1" applyFill="1" applyBorder="1"/>
    <xf numFmtId="165" fontId="25" fillId="5" borderId="1" xfId="1" applyNumberFormat="1" applyFont="1" applyFill="1" applyBorder="1" applyAlignment="1">
      <alignment horizontal="center" vertical="center"/>
    </xf>
    <xf numFmtId="165" fontId="25" fillId="5" borderId="1" xfId="1" applyNumberFormat="1" applyFont="1" applyFill="1" applyBorder="1" applyAlignment="1">
      <alignment horizontal="center" vertical="center" wrapText="1"/>
    </xf>
    <xf numFmtId="0" fontId="25" fillId="5" borderId="1" xfId="1" applyFont="1" applyFill="1" applyBorder="1" applyAlignment="1">
      <alignment horizontal="center" vertical="center" wrapText="1"/>
    </xf>
    <xf numFmtId="165" fontId="25" fillId="5" borderId="7" xfId="1" applyNumberFormat="1" applyFont="1" applyFill="1" applyBorder="1" applyAlignment="1">
      <alignment horizontal="center" vertical="center" wrapText="1"/>
    </xf>
    <xf numFmtId="165" fontId="25" fillId="5" borderId="0" xfId="1" applyNumberFormat="1" applyFont="1" applyFill="1" applyAlignment="1">
      <alignment horizontal="center" vertical="center" wrapText="1"/>
    </xf>
    <xf numFmtId="166" fontId="25" fillId="5" borderId="1" xfId="1" applyNumberFormat="1" applyFont="1" applyFill="1" applyBorder="1" applyAlignment="1">
      <alignment horizontal="center" vertical="center" wrapText="1"/>
    </xf>
    <xf numFmtId="165" fontId="25" fillId="5" borderId="1" xfId="1" applyNumberFormat="1" applyFont="1" applyFill="1" applyBorder="1" applyAlignment="1">
      <alignment horizontal="center" vertical="center" wrapText="1"/>
    </xf>
    <xf numFmtId="165" fontId="25" fillId="0" borderId="1" xfId="1" applyNumberFormat="1" applyFont="1" applyBorder="1" applyAlignment="1">
      <alignment horizontal="center" vertical="center" wrapText="1"/>
    </xf>
    <xf numFmtId="49" fontId="25" fillId="5" borderId="1" xfId="1"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0" xfId="0" applyFont="1" applyFill="1"/>
    <xf numFmtId="165" fontId="6" fillId="2" borderId="1"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4" fillId="2" borderId="0" xfId="0" applyFont="1" applyFill="1" applyAlignment="1"/>
    <xf numFmtId="0" fontId="15" fillId="2" borderId="1" xfId="0" applyFont="1" applyFill="1" applyBorder="1" applyAlignment="1">
      <alignment horizontal="center" vertical="center" wrapText="1"/>
    </xf>
    <xf numFmtId="164" fontId="4" fillId="2" borderId="0" xfId="0" applyNumberFormat="1" applyFont="1" applyFill="1"/>
    <xf numFmtId="0" fontId="8" fillId="3" borderId="10" xfId="0" applyFont="1" applyFill="1" applyBorder="1" applyAlignment="1">
      <alignment horizontal="center" vertical="center" wrapText="1"/>
    </xf>
    <xf numFmtId="164" fontId="4" fillId="3" borderId="1" xfId="0" applyNumberFormat="1" applyFont="1" applyFill="1" applyBorder="1" applyAlignment="1">
      <alignment horizontal="right" vertical="center"/>
    </xf>
    <xf numFmtId="164" fontId="5" fillId="3" borderId="0" xfId="0" applyNumberFormat="1" applyFont="1" applyFill="1"/>
    <xf numFmtId="0" fontId="5" fillId="3" borderId="0" xfId="0" applyFont="1" applyFill="1"/>
    <xf numFmtId="0" fontId="4" fillId="3" borderId="0" xfId="0" applyFont="1" applyFill="1"/>
    <xf numFmtId="164" fontId="5" fillId="3" borderId="2" xfId="0" applyNumberFormat="1" applyFont="1" applyFill="1" applyBorder="1" applyAlignment="1">
      <alignment horizontal="center" vertical="center"/>
    </xf>
    <xf numFmtId="164" fontId="5" fillId="3" borderId="14" xfId="0" applyNumberFormat="1" applyFont="1" applyFill="1" applyBorder="1" applyAlignment="1">
      <alignment horizontal="center" vertical="center"/>
    </xf>
    <xf numFmtId="165" fontId="23" fillId="5" borderId="1" xfId="1" applyNumberFormat="1" applyFont="1" applyFill="1" applyBorder="1" applyAlignment="1">
      <alignment horizontal="center" vertical="center" wrapText="1"/>
    </xf>
    <xf numFmtId="2" fontId="23" fillId="2" borderId="1"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xf>
    <xf numFmtId="0" fontId="18" fillId="0" borderId="7" xfId="0" applyFont="1" applyFill="1" applyBorder="1"/>
    <xf numFmtId="0" fontId="18" fillId="0" borderId="10" xfId="0" applyFont="1" applyFill="1" applyBorder="1"/>
    <xf numFmtId="164" fontId="4" fillId="2" borderId="3" xfId="0" applyNumberFormat="1" applyFont="1" applyFill="1" applyBorder="1" applyAlignment="1">
      <alignment horizontal="center" vertical="center"/>
    </xf>
    <xf numFmtId="0" fontId="18" fillId="2" borderId="7" xfId="0" applyFont="1" applyFill="1" applyBorder="1"/>
    <xf numFmtId="0" fontId="18" fillId="2" borderId="10" xfId="0" applyFont="1" applyFill="1" applyBorder="1"/>
    <xf numFmtId="164" fontId="4" fillId="2" borderId="7" xfId="0" applyNumberFormat="1" applyFont="1" applyFill="1" applyBorder="1" applyAlignment="1">
      <alignment horizontal="center" vertical="center"/>
    </xf>
    <xf numFmtId="164" fontId="4" fillId="2" borderId="10" xfId="0" applyNumberFormat="1" applyFont="1" applyFill="1" applyBorder="1" applyAlignment="1">
      <alignment horizontal="center" vertical="center"/>
    </xf>
    <xf numFmtId="164" fontId="4" fillId="0" borderId="7"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0" fontId="18" fillId="0" borderId="8" xfId="0" applyFont="1" applyFill="1" applyBorder="1" applyAlignment="1">
      <alignment horizontal="center"/>
    </xf>
    <xf numFmtId="0" fontId="18" fillId="0" borderId="11" xfId="0" applyFont="1" applyFill="1" applyBorder="1" applyAlignment="1">
      <alignment horizontal="center"/>
    </xf>
    <xf numFmtId="0" fontId="18" fillId="2" borderId="7" xfId="0" applyFont="1" applyFill="1" applyBorder="1" applyAlignment="1">
      <alignment horizontal="center"/>
    </xf>
    <xf numFmtId="0" fontId="18" fillId="2" borderId="10" xfId="0" applyFont="1" applyFill="1" applyBorder="1" applyAlignment="1">
      <alignment horizontal="center"/>
    </xf>
    <xf numFmtId="164" fontId="4" fillId="2" borderId="4" xfId="0" applyNumberFormat="1" applyFont="1" applyFill="1" applyBorder="1" applyAlignment="1">
      <alignment horizontal="center" vertical="center"/>
    </xf>
    <xf numFmtId="0" fontId="18" fillId="2" borderId="8" xfId="0" applyFont="1" applyFill="1" applyBorder="1" applyAlignment="1">
      <alignment horizontal="center"/>
    </xf>
    <xf numFmtId="0" fontId="18" fillId="2" borderId="11" xfId="0" applyFont="1" applyFill="1" applyBorder="1" applyAlignment="1">
      <alignment horizontal="center"/>
    </xf>
    <xf numFmtId="0" fontId="18" fillId="2" borderId="8" xfId="0" applyFont="1" applyFill="1" applyBorder="1"/>
    <xf numFmtId="0" fontId="18" fillId="2" borderId="11" xfId="0" applyFont="1" applyFill="1" applyBorder="1"/>
    <xf numFmtId="0" fontId="6" fillId="0" borderId="0" xfId="0" applyFont="1" applyFill="1" applyAlignment="1">
      <alignment horizontal="justify" wrapText="1"/>
    </xf>
    <xf numFmtId="0" fontId="5" fillId="0" borderId="0" xfId="0" applyFont="1" applyFill="1" applyAlignment="1">
      <alignment horizontal="justify" wrapText="1"/>
    </xf>
    <xf numFmtId="164" fontId="5" fillId="0" borderId="3" xfId="0" applyNumberFormat="1" applyFont="1" applyFill="1" applyBorder="1" applyAlignment="1">
      <alignment horizontal="center" vertical="center" wrapText="1"/>
    </xf>
    <xf numFmtId="164" fontId="16" fillId="0" borderId="7"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center" wrapText="1"/>
    </xf>
    <xf numFmtId="164" fontId="17" fillId="3" borderId="1" xfId="0" applyNumberFormat="1"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5" fillId="0" borderId="3"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5" fillId="0" borderId="3" xfId="0" applyNumberFormat="1" applyFont="1" applyFill="1" applyBorder="1" applyAlignment="1" applyProtection="1">
      <alignment horizontal="center" vertical="center" wrapText="1"/>
      <protection locked="0"/>
    </xf>
    <xf numFmtId="0" fontId="5" fillId="0" borderId="7"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6" fillId="0" borderId="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6" fillId="0" borderId="3" xfId="0" applyNumberFormat="1" applyFont="1" applyFill="1" applyBorder="1" applyAlignment="1">
      <alignment horizontal="center" vertical="center" wrapText="1"/>
    </xf>
    <xf numFmtId="164" fontId="17" fillId="0" borderId="3"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164" fontId="17" fillId="0" borderId="10" xfId="0" applyNumberFormat="1" applyFont="1" applyFill="1" applyBorder="1" applyAlignment="1">
      <alignment horizontal="center" vertical="center" wrapText="1"/>
    </xf>
    <xf numFmtId="49" fontId="5" fillId="0" borderId="3"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0" fontId="7" fillId="0" borderId="7" xfId="0" applyFont="1" applyFill="1" applyBorder="1" applyAlignment="1">
      <alignment horizontal="center"/>
    </xf>
    <xf numFmtId="0" fontId="7" fillId="0" borderId="10" xfId="0" applyFont="1" applyFill="1" applyBorder="1" applyAlignment="1">
      <alignment horizontal="center"/>
    </xf>
    <xf numFmtId="49" fontId="6" fillId="0" borderId="3" xfId="0" applyNumberFormat="1" applyFont="1" applyFill="1" applyBorder="1" applyAlignment="1" applyProtection="1">
      <alignment horizontal="center" vertical="center" wrapText="1"/>
      <protection locked="0"/>
    </xf>
    <xf numFmtId="0" fontId="9" fillId="0" borderId="7" xfId="0" applyFont="1" applyFill="1" applyBorder="1" applyAlignment="1">
      <alignment horizontal="center"/>
    </xf>
    <xf numFmtId="0" fontId="9" fillId="0" borderId="10" xfId="0" applyFont="1" applyFill="1" applyBorder="1" applyAlignment="1">
      <alignment horizontal="center"/>
    </xf>
    <xf numFmtId="49" fontId="6" fillId="0" borderId="3" xfId="0" applyNumberFormat="1" applyFont="1" applyFill="1" applyBorder="1" applyAlignment="1">
      <alignment horizontal="center" vertical="center" wrapText="1"/>
    </xf>
    <xf numFmtId="0" fontId="14" fillId="0" borderId="7" xfId="0" applyFont="1" applyFill="1" applyBorder="1" applyAlignment="1">
      <alignment horizontal="center"/>
    </xf>
    <xf numFmtId="0" fontId="14" fillId="0" borderId="10" xfId="0" applyFont="1" applyFill="1" applyBorder="1" applyAlignment="1">
      <alignment horizontal="center"/>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0" fillId="0" borderId="7" xfId="0" applyFill="1" applyBorder="1" applyAlignment="1">
      <alignment horizontal="center"/>
    </xf>
    <xf numFmtId="0" fontId="0" fillId="0" borderId="10" xfId="0" applyFill="1" applyBorder="1" applyAlignment="1">
      <alignment horizontal="center"/>
    </xf>
    <xf numFmtId="49" fontId="7" fillId="0" borderId="7" xfId="0" applyNumberFormat="1" applyFont="1" applyFill="1" applyBorder="1" applyAlignment="1">
      <alignment horizontal="center"/>
    </xf>
    <xf numFmtId="49" fontId="7" fillId="0" borderId="10" xfId="0" applyNumberFormat="1" applyFont="1" applyFill="1" applyBorder="1" applyAlignment="1">
      <alignment horizontal="center"/>
    </xf>
    <xf numFmtId="2" fontId="6" fillId="0" borderId="3" xfId="0" applyNumberFormat="1" applyFont="1" applyFill="1" applyBorder="1" applyAlignment="1">
      <alignment horizontal="center" vertical="center" wrapText="1"/>
    </xf>
    <xf numFmtId="0" fontId="0" fillId="2" borderId="8" xfId="0" applyFill="1" applyBorder="1"/>
    <xf numFmtId="0" fontId="0" fillId="2" borderId="11" xfId="0" applyFill="1" applyBorder="1"/>
    <xf numFmtId="0" fontId="0" fillId="0" borderId="8" xfId="0" applyFill="1" applyBorder="1"/>
    <xf numFmtId="0" fontId="0" fillId="0" borderId="11" xfId="0" applyFill="1" applyBorder="1"/>
    <xf numFmtId="0" fontId="0" fillId="2" borderId="7" xfId="0" applyFill="1" applyBorder="1"/>
    <xf numFmtId="0" fontId="0" fillId="2" borderId="10" xfId="0" applyFill="1" applyBorder="1"/>
    <xf numFmtId="0" fontId="0" fillId="0" borderId="7" xfId="0" applyFill="1" applyBorder="1"/>
    <xf numFmtId="0" fontId="0" fillId="0" borderId="10" xfId="0" applyFill="1" applyBorder="1"/>
    <xf numFmtId="0" fontId="0" fillId="2" borderId="8" xfId="0" applyFill="1" applyBorder="1" applyAlignment="1">
      <alignment horizontal="center"/>
    </xf>
    <xf numFmtId="0" fontId="0" fillId="2" borderId="11" xfId="0" applyFill="1" applyBorder="1" applyAlignment="1">
      <alignment horizontal="center"/>
    </xf>
    <xf numFmtId="0" fontId="0" fillId="0" borderId="8" xfId="0" applyFill="1" applyBorder="1" applyAlignment="1">
      <alignment horizontal="center"/>
    </xf>
    <xf numFmtId="0" fontId="0" fillId="0" borderId="11" xfId="0" applyFill="1" applyBorder="1" applyAlignment="1">
      <alignment horizontal="center"/>
    </xf>
    <xf numFmtId="2" fontId="5" fillId="0" borderId="3" xfId="0" applyNumberFormat="1" applyFont="1" applyFill="1" applyBorder="1" applyAlignment="1" applyProtection="1">
      <alignment horizontal="center" vertical="center" wrapText="1"/>
      <protection locked="0"/>
    </xf>
    <xf numFmtId="2" fontId="0" fillId="0" borderId="7" xfId="0" applyNumberFormat="1" applyFill="1" applyBorder="1" applyAlignment="1">
      <alignment horizontal="center"/>
    </xf>
    <xf numFmtId="2" fontId="0" fillId="0" borderId="10" xfId="0" applyNumberFormat="1" applyFill="1" applyBorder="1" applyAlignment="1">
      <alignment horizontal="center"/>
    </xf>
    <xf numFmtId="0" fontId="10" fillId="0" borderId="0" xfId="0" applyFont="1" applyFill="1" applyAlignment="1">
      <alignment vertical="top"/>
    </xf>
    <xf numFmtId="0" fontId="10" fillId="4" borderId="0" xfId="0" applyFont="1" applyFill="1" applyAlignment="1">
      <alignment vertical="top"/>
    </xf>
    <xf numFmtId="0" fontId="5" fillId="0" borderId="0" xfId="0" applyFont="1" applyFill="1" applyAlignment="1">
      <alignment wrapText="1"/>
    </xf>
    <xf numFmtId="0" fontId="5" fillId="0" borderId="0" xfId="0" applyFont="1" applyFill="1" applyAlignment="1"/>
    <xf numFmtId="0" fontId="5" fillId="4" borderId="0" xfId="0" applyFont="1" applyFill="1" applyAlignment="1"/>
    <xf numFmtId="0" fontId="2" fillId="0" borderId="0" xfId="0" applyFont="1" applyFill="1" applyAlignment="1">
      <alignment horizontal="left" wrapText="1"/>
    </xf>
    <xf numFmtId="0" fontId="2" fillId="0" borderId="0" xfId="0" applyFont="1" applyFill="1" applyAlignment="1">
      <alignment horizontal="justify" wrapText="1"/>
    </xf>
    <xf numFmtId="0" fontId="3" fillId="0" borderId="0" xfId="0" applyFont="1" applyFill="1" applyAlignment="1"/>
    <xf numFmtId="0" fontId="3" fillId="4" borderId="0" xfId="0" applyFont="1" applyFill="1" applyAlignment="1"/>
    <xf numFmtId="0" fontId="2" fillId="0" borderId="0" xfId="0" applyFont="1" applyFill="1" applyAlignment="1">
      <alignment wrapText="1"/>
    </xf>
    <xf numFmtId="0" fontId="2" fillId="0" borderId="0" xfId="0" applyFont="1" applyFill="1" applyAlignment="1"/>
    <xf numFmtId="0" fontId="2" fillId="4" borderId="0" xfId="0" applyFont="1" applyFill="1" applyAlignment="1"/>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 xfId="0" applyFont="1" applyFill="1" applyBorder="1" applyAlignment="1">
      <alignment horizontal="center" vertical="center" wrapText="1"/>
    </xf>
    <xf numFmtId="164" fontId="4" fillId="2" borderId="6" xfId="0" applyNumberFormat="1" applyFont="1" applyFill="1" applyBorder="1" applyAlignment="1">
      <alignment horizontal="center" vertical="center"/>
    </xf>
    <xf numFmtId="0" fontId="18" fillId="2" borderId="9" xfId="0" applyFont="1" applyFill="1" applyBorder="1" applyAlignment="1">
      <alignment horizontal="center"/>
    </xf>
    <xf numFmtId="0" fontId="18" fillId="2" borderId="13" xfId="0" applyFont="1" applyFill="1" applyBorder="1" applyAlignment="1">
      <alignment horizontal="center"/>
    </xf>
    <xf numFmtId="0" fontId="7" fillId="0" borderId="7" xfId="0" applyNumberFormat="1" applyFont="1" applyFill="1" applyBorder="1" applyAlignment="1">
      <alignment horizontal="center"/>
    </xf>
    <xf numFmtId="0" fontId="7" fillId="0" borderId="10" xfId="0" applyNumberFormat="1" applyFont="1" applyFill="1" applyBorder="1" applyAlignment="1">
      <alignment horizontal="center"/>
    </xf>
    <xf numFmtId="49" fontId="4" fillId="3" borderId="7" xfId="0" applyNumberFormat="1" applyFont="1" applyFill="1" applyBorder="1" applyAlignment="1">
      <alignment horizontal="center" vertical="center"/>
    </xf>
    <xf numFmtId="49" fontId="4" fillId="3" borderId="10" xfId="0" applyNumberFormat="1" applyFont="1" applyFill="1" applyBorder="1" applyAlignment="1">
      <alignment horizontal="center" vertical="center"/>
    </xf>
    <xf numFmtId="0" fontId="18" fillId="0" borderId="8" xfId="0" applyFont="1" applyFill="1" applyBorder="1"/>
    <xf numFmtId="0" fontId="18" fillId="0" borderId="11" xfId="0" applyFont="1" applyFill="1" applyBorder="1"/>
    <xf numFmtId="0" fontId="5" fillId="0" borderId="3"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164" fontId="5" fillId="0" borderId="7" xfId="0" applyNumberFormat="1" applyFont="1" applyFill="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164" fontId="5" fillId="2" borderId="10" xfId="0" applyNumberFormat="1" applyFont="1" applyFill="1" applyBorder="1" applyAlignment="1">
      <alignment horizontal="center" vertical="center" wrapText="1"/>
    </xf>
    <xf numFmtId="164" fontId="5" fillId="0" borderId="3"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1" fillId="2" borderId="0" xfId="0" applyFont="1" applyFill="1" applyAlignment="1">
      <alignment horizontal="center"/>
    </xf>
    <xf numFmtId="0" fontId="1" fillId="0" borderId="0" xfId="0" applyFont="1" applyFill="1" applyAlignment="1">
      <alignment horizontal="center"/>
    </xf>
    <xf numFmtId="0" fontId="1" fillId="4" borderId="0" xfId="0" applyFont="1" applyFill="1" applyAlignment="1">
      <alignment horizontal="center"/>
    </xf>
    <xf numFmtId="49" fontId="1" fillId="0" borderId="0" xfId="0" applyNumberFormat="1" applyFont="1" applyFill="1" applyAlignment="1">
      <alignment horizontal="center"/>
    </xf>
    <xf numFmtId="49" fontId="1" fillId="4" borderId="0" xfId="0" applyNumberFormat="1" applyFont="1" applyFill="1" applyAlignment="1">
      <alignment horizontal="center"/>
    </xf>
    <xf numFmtId="49" fontId="2" fillId="0" borderId="3"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4" borderId="15"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0" xfId="0" applyFont="1" applyFill="1" applyBorder="1" applyAlignment="1">
      <alignment horizontal="center" vertical="center" wrapText="1"/>
    </xf>
    <xf numFmtId="49" fontId="5" fillId="2" borderId="3"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0" xfId="0" applyNumberFormat="1" applyFont="1" applyFill="1" applyBorder="1" applyAlignment="1">
      <alignment horizontal="center" vertical="center"/>
    </xf>
    <xf numFmtId="0" fontId="5" fillId="2" borderId="3"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7" fillId="0" borderId="1" xfId="0" applyFont="1" applyFill="1" applyBorder="1" applyAlignment="1">
      <alignment horizontal="center"/>
    </xf>
    <xf numFmtId="0" fontId="14" fillId="0" borderId="1" xfId="0" applyFont="1" applyFill="1" applyBorder="1" applyAlignment="1">
      <alignment horizontal="center"/>
    </xf>
    <xf numFmtId="0" fontId="8" fillId="0" borderId="3" xfId="0" applyFont="1" applyFill="1" applyBorder="1" applyAlignment="1">
      <alignment horizontal="center" vertical="center" wrapText="1"/>
    </xf>
    <xf numFmtId="0" fontId="13" fillId="0" borderId="7" xfId="0" applyFont="1" applyFill="1" applyBorder="1" applyAlignment="1">
      <alignment horizontal="center"/>
    </xf>
    <xf numFmtId="0" fontId="13" fillId="0" borderId="10" xfId="0" applyFont="1" applyFill="1" applyBorder="1" applyAlignment="1">
      <alignment horizontal="center"/>
    </xf>
    <xf numFmtId="164" fontId="4" fillId="3" borderId="1" xfId="0" applyNumberFormat="1" applyFont="1" applyFill="1" applyBorder="1" applyAlignment="1">
      <alignment horizontal="center" vertical="center" wrapText="1"/>
    </xf>
    <xf numFmtId="0" fontId="12" fillId="0" borderId="3"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10" xfId="0" applyFont="1" applyFill="1" applyBorder="1" applyAlignment="1">
      <alignment horizontal="center" vertical="top" wrapText="1"/>
    </xf>
    <xf numFmtId="164" fontId="4" fillId="0" borderId="3" xfId="0" applyNumberFormat="1" applyFont="1" applyFill="1" applyBorder="1" applyAlignment="1">
      <alignment horizontal="center" vertical="center" wrapText="1"/>
    </xf>
    <xf numFmtId="164" fontId="4" fillId="0" borderId="7"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4" fontId="4" fillId="3" borderId="7" xfId="0" applyNumberFormat="1" applyFont="1" applyFill="1" applyBorder="1" applyAlignment="1">
      <alignment horizontal="center" vertical="center" wrapText="1"/>
    </xf>
    <xf numFmtId="164" fontId="4" fillId="3" borderId="10"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7" xfId="0" applyFont="1" applyFill="1" applyBorder="1" applyAlignment="1">
      <alignment horizontal="center" vertical="top" wrapText="1"/>
    </xf>
    <xf numFmtId="0" fontId="11" fillId="0" borderId="10" xfId="0" applyFont="1" applyFill="1" applyBorder="1" applyAlignment="1">
      <alignment horizontal="center" vertical="top" wrapText="1"/>
    </xf>
    <xf numFmtId="164" fontId="5" fillId="3" borderId="3" xfId="0" applyNumberFormat="1" applyFont="1" applyFill="1" applyBorder="1" applyAlignment="1">
      <alignment horizontal="center" vertical="center" wrapText="1"/>
    </xf>
    <xf numFmtId="164" fontId="5" fillId="3" borderId="7" xfId="0" applyNumberFormat="1" applyFont="1" applyFill="1" applyBorder="1" applyAlignment="1">
      <alignment horizontal="center" vertical="center" wrapText="1"/>
    </xf>
    <xf numFmtId="164" fontId="5" fillId="3" borderId="10" xfId="0" applyNumberFormat="1" applyFont="1" applyFill="1" applyBorder="1" applyAlignment="1">
      <alignment horizontal="center" vertical="center" wrapText="1"/>
    </xf>
    <xf numFmtId="0" fontId="18" fillId="0" borderId="7" xfId="0" applyFont="1" applyFill="1" applyBorder="1" applyAlignment="1">
      <alignment horizontal="center"/>
    </xf>
    <xf numFmtId="0" fontId="18" fillId="0" borderId="10" xfId="0" applyFont="1" applyFill="1" applyBorder="1" applyAlignment="1">
      <alignment horizontal="center"/>
    </xf>
    <xf numFmtId="165" fontId="6" fillId="0" borderId="3" xfId="0" applyNumberFormat="1" applyFont="1" applyFill="1" applyBorder="1" applyAlignment="1">
      <alignment horizontal="center" vertical="center" wrapText="1"/>
    </xf>
    <xf numFmtId="165" fontId="6" fillId="0" borderId="7" xfId="0" applyNumberFormat="1"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xf>
    <xf numFmtId="0" fontId="23" fillId="0" borderId="6" xfId="0" applyFont="1" applyBorder="1" applyAlignment="1">
      <alignment horizontal="center" vertical="top" wrapText="1"/>
    </xf>
    <xf numFmtId="0" fontId="23" fillId="0" borderId="13" xfId="0" applyFont="1" applyBorder="1" applyAlignment="1">
      <alignment horizontal="center" vertical="top" wrapText="1"/>
    </xf>
    <xf numFmtId="49" fontId="21" fillId="0" borderId="0" xfId="0" applyNumberFormat="1" applyFont="1" applyFill="1" applyAlignment="1">
      <alignment wrapText="1"/>
    </xf>
    <xf numFmtId="0" fontId="0" fillId="0" borderId="0" xfId="0" applyAlignment="1">
      <alignment wrapText="1"/>
    </xf>
    <xf numFmtId="0" fontId="21" fillId="0" borderId="0" xfId="0" applyFont="1" applyAlignment="1">
      <alignment horizontal="center"/>
    </xf>
    <xf numFmtId="0" fontId="2" fillId="0" borderId="0" xfId="0" applyFont="1" applyAlignment="1">
      <alignment horizontal="center" wrapText="1"/>
    </xf>
    <xf numFmtId="0" fontId="23" fillId="0" borderId="3"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4" xfId="0" applyFont="1" applyBorder="1" applyAlignment="1">
      <alignment horizontal="center" wrapText="1"/>
    </xf>
    <xf numFmtId="0" fontId="23" fillId="0" borderId="2" xfId="0" applyFont="1" applyBorder="1" applyAlignment="1">
      <alignment horizontal="center" wrapText="1"/>
    </xf>
    <xf numFmtId="0" fontId="23" fillId="0" borderId="3" xfId="0" applyFont="1" applyBorder="1" applyAlignment="1">
      <alignment horizontal="center" vertical="top" wrapText="1"/>
    </xf>
    <xf numFmtId="0" fontId="23" fillId="0" borderId="7" xfId="0" applyFont="1" applyBorder="1" applyAlignment="1">
      <alignment horizontal="center" vertical="top" wrapText="1"/>
    </xf>
    <xf numFmtId="0" fontId="23" fillId="0" borderId="10" xfId="0" applyFont="1" applyBorder="1" applyAlignment="1">
      <alignment horizontal="center" vertical="top" wrapText="1"/>
    </xf>
    <xf numFmtId="0" fontId="22" fillId="2" borderId="1" xfId="0" applyFont="1" applyFill="1" applyBorder="1" applyAlignment="1">
      <alignment horizontal="center" vertical="top" wrapText="1"/>
    </xf>
    <xf numFmtId="0" fontId="22" fillId="2" borderId="1"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39"/>
  <sheetViews>
    <sheetView tabSelected="1" zoomScale="80" zoomScaleNormal="80" workbookViewId="0">
      <pane xSplit="4" ySplit="7" topLeftCell="K8" activePane="bottomRight" state="frozen"/>
      <selection pane="topRight" activeCell="E1" sqref="E1"/>
      <selection pane="bottomLeft" activeCell="A8" sqref="A8"/>
      <selection pane="bottomRight" activeCell="A4" sqref="A4:AS4"/>
    </sheetView>
  </sheetViews>
  <sheetFormatPr defaultColWidth="9.140625" defaultRowHeight="16.5" customHeight="1" x14ac:dyDescent="0.25"/>
  <cols>
    <col min="1" max="1" width="8" style="30" customWidth="1"/>
    <col min="2" max="2" width="20.5703125" style="1" customWidth="1"/>
    <col min="3" max="3" width="25.42578125" style="1" customWidth="1"/>
    <col min="4" max="4" width="16.5703125" style="22" customWidth="1"/>
    <col min="5" max="5" width="11.42578125" style="90" customWidth="1"/>
    <col min="6" max="6" width="13.42578125" style="90" customWidth="1"/>
    <col min="7" max="7" width="11.5703125" style="1" customWidth="1"/>
    <col min="8" max="8" width="8.7109375" style="90" customWidth="1"/>
    <col min="9" max="9" width="7.42578125" style="90" customWidth="1"/>
    <col min="10" max="10" width="11.140625" style="1" customWidth="1"/>
    <col min="11" max="11" width="7.85546875" style="90" customWidth="1"/>
    <col min="12" max="12" width="9.42578125" style="90" customWidth="1"/>
    <col min="13" max="13" width="12" style="1" customWidth="1"/>
    <col min="14" max="14" width="8.28515625" style="90" customWidth="1"/>
    <col min="15" max="15" width="8.5703125" style="90" customWidth="1"/>
    <col min="16" max="16" width="10.28515625" style="1" customWidth="1"/>
    <col min="17" max="17" width="10.28515625" style="90" customWidth="1"/>
    <col min="18" max="18" width="9.140625" style="90" customWidth="1"/>
    <col min="19" max="19" width="11.85546875" style="1" customWidth="1"/>
    <col min="20" max="21" width="7.7109375" style="90" customWidth="1"/>
    <col min="22" max="22" width="10.5703125" style="1" customWidth="1"/>
    <col min="23" max="23" width="7.5703125" style="90" customWidth="1"/>
    <col min="24" max="24" width="6.7109375" style="90" customWidth="1"/>
    <col min="25" max="25" width="11.42578125" style="1" customWidth="1"/>
    <col min="26" max="26" width="8" style="90" customWidth="1"/>
    <col min="27" max="27" width="7.5703125" style="90" customWidth="1"/>
    <col min="28" max="28" width="11.42578125" style="1" customWidth="1"/>
    <col min="29" max="29" width="8" style="90" customWidth="1"/>
    <col min="30" max="30" width="7.42578125" style="90" customWidth="1"/>
    <col min="31" max="31" width="9.5703125" style="1" customWidth="1"/>
    <col min="32" max="32" width="9.28515625" style="90" customWidth="1"/>
    <col min="33" max="33" width="7.7109375" style="90" customWidth="1"/>
    <col min="34" max="34" width="11" style="1" customWidth="1"/>
    <col min="35" max="36" width="8.7109375" style="90" customWidth="1"/>
    <col min="37" max="37" width="9.7109375" style="1" customWidth="1"/>
    <col min="38" max="38" width="7.7109375" style="90" customWidth="1"/>
    <col min="39" max="39" width="9.42578125" style="90" customWidth="1"/>
    <col min="40" max="40" width="10.28515625" style="1" customWidth="1"/>
    <col min="41" max="42" width="10.42578125" style="90" customWidth="1"/>
    <col min="43" max="43" width="10.42578125" style="1" customWidth="1"/>
    <col min="44" max="44" width="32.85546875" style="4" customWidth="1"/>
    <col min="45" max="45" width="28.5703125" style="1" customWidth="1"/>
    <col min="46" max="47" width="9.140625" style="1" customWidth="1"/>
    <col min="48" max="48" width="12.7109375" style="1" customWidth="1"/>
    <col min="49" max="16384" width="9.140625" style="1"/>
  </cols>
  <sheetData>
    <row r="1" spans="1:48" s="90" customFormat="1" ht="16.5" customHeight="1" x14ac:dyDescent="0.25">
      <c r="A1" s="275"/>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row>
    <row r="2" spans="1:48" ht="16.5" customHeight="1" x14ac:dyDescent="0.25">
      <c r="A2" s="276"/>
      <c r="B2" s="276"/>
      <c r="C2" s="276"/>
      <c r="D2" s="276"/>
      <c r="E2" s="276"/>
      <c r="F2" s="276"/>
      <c r="G2" s="276"/>
      <c r="H2" s="276"/>
      <c r="I2" s="276"/>
      <c r="J2" s="276"/>
      <c r="K2" s="276"/>
      <c r="L2" s="277"/>
      <c r="M2" s="276"/>
      <c r="N2" s="277"/>
      <c r="O2" s="277"/>
      <c r="P2" s="276"/>
      <c r="Q2" s="277"/>
      <c r="R2" s="277"/>
      <c r="S2" s="276"/>
      <c r="T2" s="277"/>
      <c r="U2" s="277"/>
      <c r="V2" s="276"/>
      <c r="W2" s="277"/>
      <c r="X2" s="277"/>
      <c r="Y2" s="276"/>
      <c r="Z2" s="276"/>
      <c r="AA2" s="276"/>
      <c r="AB2" s="276"/>
      <c r="AC2" s="276"/>
      <c r="AD2" s="276"/>
      <c r="AE2" s="276"/>
      <c r="AF2" s="276"/>
      <c r="AG2" s="276"/>
      <c r="AH2" s="276"/>
      <c r="AI2" s="276"/>
      <c r="AJ2" s="276"/>
      <c r="AK2" s="276"/>
      <c r="AL2" s="276"/>
      <c r="AM2" s="276"/>
      <c r="AN2" s="276"/>
      <c r="AO2" s="276"/>
      <c r="AP2" s="276"/>
      <c r="AQ2" s="276"/>
      <c r="AR2" s="276"/>
      <c r="AS2" s="276"/>
    </row>
    <row r="3" spans="1:48" ht="16.5" customHeight="1" x14ac:dyDescent="0.25">
      <c r="A3" s="276" t="s">
        <v>277</v>
      </c>
      <c r="B3" s="276"/>
      <c r="C3" s="276"/>
      <c r="D3" s="276"/>
      <c r="E3" s="276"/>
      <c r="F3" s="276"/>
      <c r="G3" s="276"/>
      <c r="H3" s="276"/>
      <c r="I3" s="276"/>
      <c r="J3" s="276"/>
      <c r="K3" s="276"/>
      <c r="L3" s="277"/>
      <c r="M3" s="276"/>
      <c r="N3" s="277"/>
      <c r="O3" s="277"/>
      <c r="P3" s="276"/>
      <c r="Q3" s="277"/>
      <c r="R3" s="277"/>
      <c r="S3" s="276"/>
      <c r="T3" s="277"/>
      <c r="U3" s="277"/>
      <c r="V3" s="276"/>
      <c r="W3" s="277"/>
      <c r="X3" s="277"/>
      <c r="Y3" s="276"/>
      <c r="Z3" s="276"/>
      <c r="AA3" s="276"/>
      <c r="AB3" s="276"/>
      <c r="AC3" s="276"/>
      <c r="AD3" s="276"/>
      <c r="AE3" s="276"/>
      <c r="AF3" s="276"/>
      <c r="AG3" s="276"/>
      <c r="AH3" s="276"/>
      <c r="AI3" s="276"/>
      <c r="AJ3" s="276"/>
      <c r="AK3" s="276"/>
      <c r="AL3" s="276"/>
      <c r="AM3" s="276"/>
      <c r="AN3" s="276"/>
      <c r="AO3" s="276"/>
      <c r="AP3" s="276"/>
      <c r="AQ3" s="276"/>
      <c r="AR3" s="276"/>
      <c r="AS3" s="276"/>
    </row>
    <row r="4" spans="1:48" ht="16.5" customHeight="1" x14ac:dyDescent="0.25">
      <c r="A4" s="278" t="s">
        <v>311</v>
      </c>
      <c r="B4" s="278"/>
      <c r="C4" s="278"/>
      <c r="D4" s="278"/>
      <c r="E4" s="278"/>
      <c r="F4" s="278"/>
      <c r="G4" s="278"/>
      <c r="H4" s="278"/>
      <c r="I4" s="278"/>
      <c r="J4" s="278"/>
      <c r="K4" s="278"/>
      <c r="L4" s="279"/>
      <c r="M4" s="278"/>
      <c r="N4" s="279"/>
      <c r="O4" s="279"/>
      <c r="P4" s="278"/>
      <c r="Q4" s="279"/>
      <c r="R4" s="279"/>
      <c r="S4" s="278"/>
      <c r="T4" s="279"/>
      <c r="U4" s="279"/>
      <c r="V4" s="278"/>
      <c r="W4" s="279"/>
      <c r="X4" s="279"/>
      <c r="Y4" s="278"/>
      <c r="Z4" s="278"/>
      <c r="AA4" s="278"/>
      <c r="AB4" s="278"/>
      <c r="AC4" s="278"/>
      <c r="AD4" s="278"/>
      <c r="AE4" s="278"/>
      <c r="AF4" s="278"/>
      <c r="AG4" s="278"/>
      <c r="AH4" s="278"/>
      <c r="AI4" s="278"/>
      <c r="AJ4" s="278"/>
      <c r="AK4" s="278"/>
      <c r="AL4" s="278"/>
      <c r="AM4" s="278"/>
      <c r="AN4" s="278"/>
      <c r="AO4" s="278"/>
      <c r="AP4" s="278"/>
      <c r="AQ4" s="278"/>
      <c r="AR4" s="278"/>
      <c r="AS4" s="278"/>
    </row>
    <row r="6" spans="1:48" ht="16.5" customHeight="1" x14ac:dyDescent="0.25">
      <c r="A6" s="280" t="s">
        <v>0</v>
      </c>
      <c r="B6" s="283" t="s">
        <v>96</v>
      </c>
      <c r="C6" s="274" t="s">
        <v>97</v>
      </c>
      <c r="D6" s="274" t="s">
        <v>1</v>
      </c>
      <c r="E6" s="286" t="s">
        <v>98</v>
      </c>
      <c r="F6" s="286"/>
      <c r="G6" s="286"/>
      <c r="H6" s="287" t="s">
        <v>2</v>
      </c>
      <c r="I6" s="288"/>
      <c r="J6" s="288"/>
      <c r="K6" s="288"/>
      <c r="L6" s="292"/>
      <c r="M6" s="288"/>
      <c r="N6" s="292"/>
      <c r="O6" s="292"/>
      <c r="P6" s="288"/>
      <c r="Q6" s="292"/>
      <c r="R6" s="292"/>
      <c r="S6" s="288"/>
      <c r="T6" s="292"/>
      <c r="U6" s="292"/>
      <c r="V6" s="288"/>
      <c r="W6" s="292"/>
      <c r="X6" s="292"/>
      <c r="Y6" s="288"/>
      <c r="Z6" s="288"/>
      <c r="AA6" s="288"/>
      <c r="AB6" s="288"/>
      <c r="AC6" s="288"/>
      <c r="AD6" s="288"/>
      <c r="AE6" s="288"/>
      <c r="AF6" s="288"/>
      <c r="AG6" s="288"/>
      <c r="AH6" s="288"/>
      <c r="AI6" s="288"/>
      <c r="AJ6" s="288"/>
      <c r="AK6" s="288"/>
      <c r="AL6" s="288"/>
      <c r="AM6" s="288"/>
      <c r="AN6" s="288"/>
      <c r="AO6" s="288"/>
      <c r="AP6" s="288"/>
      <c r="AQ6" s="289"/>
      <c r="AR6" s="274" t="s">
        <v>3</v>
      </c>
      <c r="AS6" s="274" t="s">
        <v>4</v>
      </c>
    </row>
    <row r="7" spans="1:48" ht="33.75" customHeight="1" x14ac:dyDescent="0.25">
      <c r="A7" s="281"/>
      <c r="B7" s="284"/>
      <c r="C7" s="274"/>
      <c r="D7" s="274"/>
      <c r="E7" s="286"/>
      <c r="F7" s="286"/>
      <c r="G7" s="286"/>
      <c r="H7" s="274" t="s">
        <v>5</v>
      </c>
      <c r="I7" s="274"/>
      <c r="J7" s="274"/>
      <c r="K7" s="274" t="s">
        <v>6</v>
      </c>
      <c r="L7" s="290"/>
      <c r="M7" s="274"/>
      <c r="N7" s="291" t="s">
        <v>7</v>
      </c>
      <c r="O7" s="291"/>
      <c r="P7" s="291"/>
      <c r="Q7" s="291" t="s">
        <v>8</v>
      </c>
      <c r="R7" s="291"/>
      <c r="S7" s="291"/>
      <c r="T7" s="291" t="s">
        <v>9</v>
      </c>
      <c r="U7" s="291"/>
      <c r="V7" s="291"/>
      <c r="W7" s="291" t="s">
        <v>10</v>
      </c>
      <c r="X7" s="291"/>
      <c r="Y7" s="291"/>
      <c r="Z7" s="274" t="s">
        <v>11</v>
      </c>
      <c r="AA7" s="274"/>
      <c r="AB7" s="274"/>
      <c r="AC7" s="274" t="s">
        <v>12</v>
      </c>
      <c r="AD7" s="274"/>
      <c r="AE7" s="274"/>
      <c r="AF7" s="274" t="s">
        <v>13</v>
      </c>
      <c r="AG7" s="274"/>
      <c r="AH7" s="274"/>
      <c r="AI7" s="274" t="s">
        <v>14</v>
      </c>
      <c r="AJ7" s="274"/>
      <c r="AK7" s="274"/>
      <c r="AL7" s="274" t="s">
        <v>15</v>
      </c>
      <c r="AM7" s="274"/>
      <c r="AN7" s="274"/>
      <c r="AO7" s="287" t="s">
        <v>16</v>
      </c>
      <c r="AP7" s="288"/>
      <c r="AQ7" s="289"/>
      <c r="AR7" s="274"/>
      <c r="AS7" s="274"/>
    </row>
    <row r="8" spans="1:48" s="4" customFormat="1" ht="16.5" customHeight="1" x14ac:dyDescent="0.25">
      <c r="A8" s="282"/>
      <c r="B8" s="285"/>
      <c r="C8" s="274"/>
      <c r="D8" s="274"/>
      <c r="E8" s="84" t="s">
        <v>17</v>
      </c>
      <c r="F8" s="84" t="s">
        <v>18</v>
      </c>
      <c r="G8" s="2" t="s">
        <v>19</v>
      </c>
      <c r="H8" s="93" t="s">
        <v>17</v>
      </c>
      <c r="I8" s="93" t="s">
        <v>18</v>
      </c>
      <c r="J8" s="3" t="s">
        <v>19</v>
      </c>
      <c r="K8" s="93" t="s">
        <v>17</v>
      </c>
      <c r="L8" s="93" t="s">
        <v>18</v>
      </c>
      <c r="M8" s="3" t="s">
        <v>19</v>
      </c>
      <c r="N8" s="93" t="s">
        <v>17</v>
      </c>
      <c r="O8" s="93" t="s">
        <v>18</v>
      </c>
      <c r="P8" s="3" t="s">
        <v>19</v>
      </c>
      <c r="Q8" s="93" t="s">
        <v>17</v>
      </c>
      <c r="R8" s="93" t="s">
        <v>18</v>
      </c>
      <c r="S8" s="3" t="s">
        <v>19</v>
      </c>
      <c r="T8" s="93" t="s">
        <v>17</v>
      </c>
      <c r="U8" s="93" t="s">
        <v>18</v>
      </c>
      <c r="V8" s="3" t="s">
        <v>19</v>
      </c>
      <c r="W8" s="93" t="s">
        <v>17</v>
      </c>
      <c r="X8" s="93" t="s">
        <v>18</v>
      </c>
      <c r="Y8" s="3" t="s">
        <v>19</v>
      </c>
      <c r="Z8" s="93" t="s">
        <v>17</v>
      </c>
      <c r="AA8" s="93" t="s">
        <v>18</v>
      </c>
      <c r="AB8" s="3" t="s">
        <v>19</v>
      </c>
      <c r="AC8" s="93" t="s">
        <v>17</v>
      </c>
      <c r="AD8" s="93" t="s">
        <v>18</v>
      </c>
      <c r="AE8" s="3" t="s">
        <v>19</v>
      </c>
      <c r="AF8" s="93" t="s">
        <v>17</v>
      </c>
      <c r="AG8" s="93" t="s">
        <v>18</v>
      </c>
      <c r="AH8" s="3" t="s">
        <v>19</v>
      </c>
      <c r="AI8" s="93" t="s">
        <v>17</v>
      </c>
      <c r="AJ8" s="93" t="s">
        <v>18</v>
      </c>
      <c r="AK8" s="3" t="s">
        <v>19</v>
      </c>
      <c r="AL8" s="93" t="s">
        <v>17</v>
      </c>
      <c r="AM8" s="93" t="s">
        <v>18</v>
      </c>
      <c r="AN8" s="3" t="s">
        <v>19</v>
      </c>
      <c r="AO8" s="93" t="s">
        <v>17</v>
      </c>
      <c r="AP8" s="93" t="s">
        <v>18</v>
      </c>
      <c r="AQ8" s="3" t="s">
        <v>19</v>
      </c>
      <c r="AR8" s="274"/>
      <c r="AS8" s="274"/>
    </row>
    <row r="9" spans="1:48" s="6" customFormat="1" ht="16.5" customHeight="1" x14ac:dyDescent="0.25">
      <c r="A9" s="28">
        <v>1</v>
      </c>
      <c r="B9" s="27">
        <v>2</v>
      </c>
      <c r="C9" s="27">
        <v>3</v>
      </c>
      <c r="D9" s="23">
        <v>5</v>
      </c>
      <c r="E9" s="84">
        <v>6</v>
      </c>
      <c r="F9" s="84">
        <v>7</v>
      </c>
      <c r="G9" s="2" t="s">
        <v>20</v>
      </c>
      <c r="H9" s="93">
        <v>9</v>
      </c>
      <c r="I9" s="93">
        <v>10</v>
      </c>
      <c r="J9" s="27">
        <v>11</v>
      </c>
      <c r="K9" s="93">
        <v>12</v>
      </c>
      <c r="L9" s="93">
        <v>13</v>
      </c>
      <c r="M9" s="27">
        <v>14</v>
      </c>
      <c r="N9" s="96">
        <v>15</v>
      </c>
      <c r="O9" s="96">
        <v>16</v>
      </c>
      <c r="P9" s="5">
        <v>17</v>
      </c>
      <c r="Q9" s="96">
        <v>18</v>
      </c>
      <c r="R9" s="96">
        <v>19</v>
      </c>
      <c r="S9" s="5">
        <v>20</v>
      </c>
      <c r="T9" s="96">
        <v>21</v>
      </c>
      <c r="U9" s="96">
        <v>22</v>
      </c>
      <c r="V9" s="5">
        <v>23</v>
      </c>
      <c r="W9" s="96">
        <v>24</v>
      </c>
      <c r="X9" s="96">
        <v>25</v>
      </c>
      <c r="Y9" s="5">
        <v>26</v>
      </c>
      <c r="Z9" s="96">
        <v>27</v>
      </c>
      <c r="AA9" s="96">
        <v>28</v>
      </c>
      <c r="AB9" s="5">
        <v>29</v>
      </c>
      <c r="AC9" s="96">
        <v>30</v>
      </c>
      <c r="AD9" s="96">
        <v>31</v>
      </c>
      <c r="AE9" s="5">
        <v>32</v>
      </c>
      <c r="AF9" s="96">
        <v>33</v>
      </c>
      <c r="AG9" s="96">
        <v>34</v>
      </c>
      <c r="AH9" s="5">
        <v>35</v>
      </c>
      <c r="AI9" s="96">
        <v>36</v>
      </c>
      <c r="AJ9" s="96">
        <v>37</v>
      </c>
      <c r="AK9" s="5">
        <v>38</v>
      </c>
      <c r="AL9" s="96">
        <v>39</v>
      </c>
      <c r="AM9" s="96">
        <v>40</v>
      </c>
      <c r="AN9" s="5">
        <v>41</v>
      </c>
      <c r="AO9" s="96">
        <v>42</v>
      </c>
      <c r="AP9" s="96">
        <v>43</v>
      </c>
      <c r="AQ9" s="5">
        <v>44</v>
      </c>
      <c r="AR9" s="5">
        <v>45</v>
      </c>
      <c r="AS9" s="5">
        <v>46</v>
      </c>
    </row>
    <row r="10" spans="1:48" s="126" customFormat="1" ht="16.5" customHeight="1" x14ac:dyDescent="0.2">
      <c r="A10" s="256" t="s">
        <v>43</v>
      </c>
      <c r="B10" s="160" t="s">
        <v>21</v>
      </c>
      <c r="C10" s="161"/>
      <c r="D10" s="122" t="s">
        <v>89</v>
      </c>
      <c r="E10" s="123">
        <f>SUM(E11:E13)</f>
        <v>11713.100000000002</v>
      </c>
      <c r="F10" s="123">
        <f>SUM(F11:F13)</f>
        <v>11693.100000000002</v>
      </c>
      <c r="G10" s="48">
        <f>F10/E10*100</f>
        <v>99.829251009553417</v>
      </c>
      <c r="H10" s="48">
        <f>SUM(H11:H13)</f>
        <v>77.699999999999989</v>
      </c>
      <c r="I10" s="48">
        <f>SUM(I11:I13)</f>
        <v>77.699999999999989</v>
      </c>
      <c r="J10" s="48">
        <f>I10/H10*100</f>
        <v>100</v>
      </c>
      <c r="K10" s="48">
        <f>SUM(K11:K13)</f>
        <v>1278.7</v>
      </c>
      <c r="L10" s="48">
        <f>SUM(L11:L13)</f>
        <v>1277.3</v>
      </c>
      <c r="M10" s="48">
        <f>L10/K10*100</f>
        <v>99.890513803081248</v>
      </c>
      <c r="N10" s="48">
        <f>SUM(N11:N13)</f>
        <v>1061</v>
      </c>
      <c r="O10" s="48">
        <f>SUM(O11:O13)</f>
        <v>984.30000000000007</v>
      </c>
      <c r="P10" s="48">
        <f>O10/N10*100</f>
        <v>92.77097078228087</v>
      </c>
      <c r="Q10" s="48">
        <f>SUM(Q11:Q13)</f>
        <v>1136.3</v>
      </c>
      <c r="R10" s="48">
        <f>SUM(R11:R13)</f>
        <v>972.4</v>
      </c>
      <c r="S10" s="48">
        <f>R10/Q10*100</f>
        <v>85.575992255566319</v>
      </c>
      <c r="T10" s="48">
        <f>SUM(T11:T13)</f>
        <v>1004.7</v>
      </c>
      <c r="U10" s="48">
        <f>SUM(U11:U13)</f>
        <v>959</v>
      </c>
      <c r="V10" s="48">
        <f>U10/T10*100</f>
        <v>95.451378520951522</v>
      </c>
      <c r="W10" s="48">
        <f>SUM(W11:W13)</f>
        <v>911</v>
      </c>
      <c r="X10" s="48">
        <f>SUM(X11:X13)</f>
        <v>894</v>
      </c>
      <c r="Y10" s="48">
        <f>X10/W10*100</f>
        <v>98.133918770581772</v>
      </c>
      <c r="Z10" s="48">
        <f>SUM(Z11:Z13)</f>
        <v>811.90000000000009</v>
      </c>
      <c r="AA10" s="48">
        <f>SUM(AA11:AA13)</f>
        <v>759.30000000000007</v>
      </c>
      <c r="AB10" s="48">
        <f>AA10/Z10*100</f>
        <v>93.521369626801331</v>
      </c>
      <c r="AC10" s="48">
        <f>SUM(AC11:AC13)</f>
        <v>842.7</v>
      </c>
      <c r="AD10" s="48">
        <f>SUM(AD11:AD13)</f>
        <v>810.2</v>
      </c>
      <c r="AE10" s="48">
        <f>AD10/AC10*100</f>
        <v>96.143348759938291</v>
      </c>
      <c r="AF10" s="48">
        <f>SUM(AF11:AF13)</f>
        <v>961.2</v>
      </c>
      <c r="AG10" s="48">
        <f>SUM(AG11:AG13)</f>
        <v>748.3</v>
      </c>
      <c r="AH10" s="48">
        <f>AG10/AF10*100</f>
        <v>77.850603412401156</v>
      </c>
      <c r="AI10" s="48">
        <f>SUM(AI11:AI13)</f>
        <v>955.7</v>
      </c>
      <c r="AJ10" s="48">
        <f>SUM(AJ11:AJ13)</f>
        <v>1018.9000000000001</v>
      </c>
      <c r="AK10" s="48">
        <f>AJ10/AI10*100</f>
        <v>106.61295385581251</v>
      </c>
      <c r="AL10" s="48">
        <f>SUM(AL11:AL13)</f>
        <v>879</v>
      </c>
      <c r="AM10" s="48">
        <f>SUM(AM11:AM13)</f>
        <v>1063.7</v>
      </c>
      <c r="AN10" s="48">
        <f>AM10/AL10*100</f>
        <v>121.01251422070536</v>
      </c>
      <c r="AO10" s="48">
        <f>SUM(AO11:AO13)</f>
        <v>1793.2</v>
      </c>
      <c r="AP10" s="48">
        <f>SUM(AP11:AP13)</f>
        <v>2128</v>
      </c>
      <c r="AQ10" s="48">
        <f>AP10/AO10*100</f>
        <v>118.67053312513943</v>
      </c>
      <c r="AR10" s="156"/>
      <c r="AS10" s="309"/>
      <c r="AT10" s="124"/>
      <c r="AU10" s="125"/>
      <c r="AV10" s="124"/>
    </row>
    <row r="11" spans="1:48" s="126" customFormat="1" ht="27" customHeight="1" x14ac:dyDescent="0.2">
      <c r="A11" s="256"/>
      <c r="B11" s="160"/>
      <c r="C11" s="161"/>
      <c r="D11" s="49" t="s">
        <v>85</v>
      </c>
      <c r="E11" s="123">
        <f>H11+K11+N11+Q11+T11+W11+Z11+AC11+AF11+AI11+AL11+AO11</f>
        <v>0</v>
      </c>
      <c r="F11" s="123">
        <f>I11+L11+O11+R11+U11+X11+AA11+AD11+AG11+AJ11+AM11+AP11</f>
        <v>0</v>
      </c>
      <c r="G11" s="48">
        <v>0</v>
      </c>
      <c r="H11" s="48">
        <v>0</v>
      </c>
      <c r="I11" s="48">
        <v>0</v>
      </c>
      <c r="J11" s="48">
        <v>0</v>
      </c>
      <c r="K11" s="48">
        <v>0</v>
      </c>
      <c r="L11" s="48">
        <v>0</v>
      </c>
      <c r="M11" s="48">
        <v>0</v>
      </c>
      <c r="N11" s="48">
        <v>0</v>
      </c>
      <c r="O11" s="48">
        <v>0</v>
      </c>
      <c r="P11" s="48">
        <v>0</v>
      </c>
      <c r="Q11" s="50">
        <v>0</v>
      </c>
      <c r="R11" s="48">
        <v>0</v>
      </c>
      <c r="S11" s="48">
        <v>0</v>
      </c>
      <c r="T11" s="127">
        <v>0</v>
      </c>
      <c r="U11" s="48">
        <v>0</v>
      </c>
      <c r="V11" s="48">
        <v>0</v>
      </c>
      <c r="W11" s="127">
        <v>0</v>
      </c>
      <c r="X11" s="48">
        <v>0</v>
      </c>
      <c r="Y11" s="48">
        <v>0</v>
      </c>
      <c r="Z11" s="50">
        <v>0</v>
      </c>
      <c r="AA11" s="48">
        <v>0</v>
      </c>
      <c r="AB11" s="48">
        <v>0</v>
      </c>
      <c r="AC11" s="50">
        <v>0</v>
      </c>
      <c r="AD11" s="48">
        <v>0</v>
      </c>
      <c r="AE11" s="48">
        <v>0</v>
      </c>
      <c r="AF11" s="50">
        <v>0</v>
      </c>
      <c r="AG11" s="48">
        <v>0</v>
      </c>
      <c r="AH11" s="48">
        <v>0</v>
      </c>
      <c r="AI11" s="50">
        <v>0</v>
      </c>
      <c r="AJ11" s="48">
        <v>0</v>
      </c>
      <c r="AK11" s="48">
        <v>0</v>
      </c>
      <c r="AL11" s="50">
        <v>0</v>
      </c>
      <c r="AM11" s="48">
        <v>0</v>
      </c>
      <c r="AN11" s="48">
        <v>0</v>
      </c>
      <c r="AO11" s="50">
        <v>0</v>
      </c>
      <c r="AP11" s="48">
        <v>0</v>
      </c>
      <c r="AQ11" s="48">
        <v>0</v>
      </c>
      <c r="AR11" s="156"/>
      <c r="AS11" s="309"/>
      <c r="AT11" s="124"/>
      <c r="AU11" s="124"/>
      <c r="AV11" s="124"/>
    </row>
    <row r="12" spans="1:48" s="126" customFormat="1" ht="27" customHeight="1" x14ac:dyDescent="0.2">
      <c r="A12" s="256"/>
      <c r="B12" s="160"/>
      <c r="C12" s="161"/>
      <c r="D12" s="51" t="s">
        <v>24</v>
      </c>
      <c r="E12" s="123">
        <f>H12+K12+N12+Q12+T12+W12+Z12+AC12+AF12+AI12+AL12+AO12</f>
        <v>9439.3000000000011</v>
      </c>
      <c r="F12" s="123">
        <f t="shared" ref="F12:F13" si="0">I12+L12+O12+R12+U12+X12+AA12+AD12+AG12+AJ12+AM12+AP12</f>
        <v>9439.3000000000011</v>
      </c>
      <c r="G12" s="48">
        <f t="shared" ref="G12:G13" si="1">F12/E12*100</f>
        <v>100</v>
      </c>
      <c r="H12" s="48">
        <f>H17+H22+H27+H32+H37+H42+H47+H52+H63</f>
        <v>77.699999999999989</v>
      </c>
      <c r="I12" s="48">
        <f>I17+I22+I27+I32+I37+I42+I47+I52+I63</f>
        <v>77.699999999999989</v>
      </c>
      <c r="J12" s="48">
        <f>I12/H12*100</f>
        <v>100</v>
      </c>
      <c r="K12" s="48">
        <f t="shared" ref="K12:L12" si="2">K17+K22+K27+K32+K37+K42+K47+K52+K63</f>
        <v>1146.8</v>
      </c>
      <c r="L12" s="48">
        <f t="shared" si="2"/>
        <v>1146.8</v>
      </c>
      <c r="M12" s="48">
        <f>L12/K12*100</f>
        <v>100</v>
      </c>
      <c r="N12" s="48">
        <f>N17+N22+N27+N32+N37+N42+N47+N52+N63</f>
        <v>921.8</v>
      </c>
      <c r="O12" s="48">
        <f>O17+O22+O27+O32+O37+O42+O47+O52+O63</f>
        <v>848.2</v>
      </c>
      <c r="P12" s="48">
        <f>O12/N12*100</f>
        <v>92.015621609893699</v>
      </c>
      <c r="Q12" s="48">
        <f t="shared" ref="Q12:R12" si="3">Q17+Q22+Q27+Q32+Q37+Q42+Q47+Q52+Q63</f>
        <v>969.7</v>
      </c>
      <c r="R12" s="48">
        <f t="shared" si="3"/>
        <v>804.8</v>
      </c>
      <c r="S12" s="48">
        <f>R12/Q12*100</f>
        <v>82.994740641435484</v>
      </c>
      <c r="T12" s="48">
        <f t="shared" ref="T12:U12" si="4">T17+T22+T27+T32+T37+T42+T47+T52+T63</f>
        <v>841.1</v>
      </c>
      <c r="U12" s="48">
        <f t="shared" si="4"/>
        <v>793.8</v>
      </c>
      <c r="V12" s="48">
        <f>U12/T12*100</f>
        <v>94.376411841635942</v>
      </c>
      <c r="W12" s="48">
        <f t="shared" ref="W12:X12" si="5">W17+W22+W27+W32+W37+W42+W47+W52+W63</f>
        <v>777.6</v>
      </c>
      <c r="X12" s="48">
        <f t="shared" si="5"/>
        <v>761.1</v>
      </c>
      <c r="Y12" s="48">
        <f>X12/W12*100</f>
        <v>97.878086419753089</v>
      </c>
      <c r="Z12" s="48">
        <f t="shared" ref="Z12:AA12" si="6">Z17+Z22+Z27+Z32+Z37+Z42+Z47+Z52+Z63</f>
        <v>681.40000000000009</v>
      </c>
      <c r="AA12" s="48">
        <f t="shared" si="6"/>
        <v>628.80000000000007</v>
      </c>
      <c r="AB12" s="48">
        <f>AA12/Z12*100</f>
        <v>92.280598767243902</v>
      </c>
      <c r="AC12" s="48">
        <f t="shared" ref="AC12:AD12" si="7">AC17+AC22+AC27+AC32+AC37+AC42+AC47+AC52+AC63</f>
        <v>709</v>
      </c>
      <c r="AD12" s="48">
        <f t="shared" si="7"/>
        <v>676.5</v>
      </c>
      <c r="AE12" s="48">
        <f>AD12/AC12*100</f>
        <v>95.416078984485182</v>
      </c>
      <c r="AF12" s="48">
        <f t="shared" ref="AF12:AG12" si="8">AF17+AF22+AF27+AF32+AF37+AF42+AF47+AF52+AF63</f>
        <v>497.9</v>
      </c>
      <c r="AG12" s="48">
        <f t="shared" si="8"/>
        <v>467.3</v>
      </c>
      <c r="AH12" s="48">
        <f>AG12/AF12*100</f>
        <v>93.854187587869049</v>
      </c>
      <c r="AI12" s="48">
        <f t="shared" ref="AI12:AJ12" si="9">AI17+AI22+AI27+AI32+AI37+AI42+AI47+AI52+AI63</f>
        <v>820.1</v>
      </c>
      <c r="AJ12" s="48">
        <f t="shared" si="9"/>
        <v>882.1</v>
      </c>
      <c r="AK12" s="48">
        <f>AJ12/AI12*100</f>
        <v>107.56005365199366</v>
      </c>
      <c r="AL12" s="48">
        <f t="shared" ref="AL12:AM12" si="10">AL17+AL22+AL27+AL32+AL37+AL42+AL47+AL52+AL63</f>
        <v>703</v>
      </c>
      <c r="AM12" s="48">
        <f t="shared" si="10"/>
        <v>754.9</v>
      </c>
      <c r="AN12" s="48">
        <f>AM12/AL12*100</f>
        <v>107.38264580369842</v>
      </c>
      <c r="AO12" s="48">
        <f t="shared" ref="AO12:AP12" si="11">AO17+AO22+AO27+AO32+AO37+AO42+AO47+AO52+AO63</f>
        <v>1293.2</v>
      </c>
      <c r="AP12" s="48">
        <f t="shared" si="11"/>
        <v>1597.3</v>
      </c>
      <c r="AQ12" s="48">
        <f>AP12/AO12*100</f>
        <v>123.51531085678936</v>
      </c>
      <c r="AR12" s="156"/>
      <c r="AS12" s="309"/>
      <c r="AT12" s="124"/>
      <c r="AU12" s="124"/>
      <c r="AV12" s="124"/>
    </row>
    <row r="13" spans="1:48" s="126" customFormat="1" ht="16.5" customHeight="1" x14ac:dyDescent="0.2">
      <c r="A13" s="256"/>
      <c r="B13" s="160"/>
      <c r="C13" s="161"/>
      <c r="D13" s="51" t="s">
        <v>86</v>
      </c>
      <c r="E13" s="123">
        <f t="shared" ref="E13" si="12">H13+K13+N13+Q13+T13+W13+Z13+AC13+AF13+AI13+AL13+AO13</f>
        <v>2273.8000000000002</v>
      </c>
      <c r="F13" s="123">
        <f t="shared" si="0"/>
        <v>2253.8000000000002</v>
      </c>
      <c r="G13" s="48">
        <f t="shared" si="1"/>
        <v>99.120415164042569</v>
      </c>
      <c r="H13" s="48">
        <f>H18+H23+H28+H33+H38+H43+H48+H53+H64</f>
        <v>0</v>
      </c>
      <c r="I13" s="48">
        <f>I18+I23+I28+I33+I38+I43+I48+I53+I64</f>
        <v>0</v>
      </c>
      <c r="J13" s="48">
        <v>0</v>
      </c>
      <c r="K13" s="48">
        <f t="shared" ref="K13:L13" si="13">K18+K23+K28+K33+K38+K43+K48+K53+K64</f>
        <v>131.9</v>
      </c>
      <c r="L13" s="48">
        <f t="shared" si="13"/>
        <v>130.5</v>
      </c>
      <c r="M13" s="48">
        <f>L13/K13*100</f>
        <v>98.938589840788467</v>
      </c>
      <c r="N13" s="48">
        <f>N18+N23+N28+N33+N38+N43+N48+N53+N64</f>
        <v>139.20000000000002</v>
      </c>
      <c r="O13" s="48">
        <f>O18+O23+O28+O33+O38+O43+O48+O53+O64</f>
        <v>136.1</v>
      </c>
      <c r="P13" s="48">
        <f>O13/N13*100</f>
        <v>97.772988505747108</v>
      </c>
      <c r="Q13" s="48">
        <f t="shared" ref="Q13:R13" si="14">Q18+Q23+Q28+Q33+Q38+Q43+Q48+Q53+Q64</f>
        <v>166.6</v>
      </c>
      <c r="R13" s="48">
        <f t="shared" si="14"/>
        <v>167.6</v>
      </c>
      <c r="S13" s="48">
        <f>R13/Q13*100</f>
        <v>100.60024009603841</v>
      </c>
      <c r="T13" s="48">
        <f t="shared" ref="T13:U13" si="15">T18+T23+T28+T33+T38+T43+T48+T53+T64</f>
        <v>163.60000000000002</v>
      </c>
      <c r="U13" s="48">
        <f t="shared" si="15"/>
        <v>165.2</v>
      </c>
      <c r="V13" s="48">
        <f>U13/T13*100</f>
        <v>100.97799511002444</v>
      </c>
      <c r="W13" s="48">
        <f t="shared" ref="W13:X13" si="16">W18+W23+W28+W33+W38+W43+W48+W53+W64</f>
        <v>133.4</v>
      </c>
      <c r="X13" s="48">
        <f t="shared" si="16"/>
        <v>132.9</v>
      </c>
      <c r="Y13" s="48">
        <f>X13/W13*100</f>
        <v>99.62518740629686</v>
      </c>
      <c r="Z13" s="48">
        <f t="shared" ref="Z13:AA13" si="17">Z18+Z23+Z28+Z33+Z38+Z43+Z48+Z53+Z64</f>
        <v>130.5</v>
      </c>
      <c r="AA13" s="48">
        <f t="shared" si="17"/>
        <v>130.5</v>
      </c>
      <c r="AB13" s="48">
        <f>AA13/Z13*100</f>
        <v>100</v>
      </c>
      <c r="AC13" s="48">
        <f t="shared" ref="AC13:AD13" si="18">AC18+AC23+AC28+AC33+AC38+AC43+AC48+AC53+AC64</f>
        <v>133.69999999999999</v>
      </c>
      <c r="AD13" s="48">
        <f t="shared" si="18"/>
        <v>133.69999999999999</v>
      </c>
      <c r="AE13" s="48">
        <f>AD13/AC13*100</f>
        <v>100</v>
      </c>
      <c r="AF13" s="48">
        <f t="shared" ref="AF13:AG13" si="19">AF18+AF23+AF28+AF33+AF38+AF43+AF48+AF53+AF64</f>
        <v>463.3</v>
      </c>
      <c r="AG13" s="48">
        <f t="shared" si="19"/>
        <v>281</v>
      </c>
      <c r="AH13" s="48">
        <f>AG13/AF13*100</f>
        <v>60.651845456507658</v>
      </c>
      <c r="AI13" s="48">
        <f t="shared" ref="AI13:AJ13" si="20">AI18+AI23+AI28+AI33+AI38+AI43+AI48+AI53+AI64</f>
        <v>135.6</v>
      </c>
      <c r="AJ13" s="48">
        <f t="shared" si="20"/>
        <v>136.80000000000001</v>
      </c>
      <c r="AK13" s="48">
        <f>AJ13/AI13*100</f>
        <v>100.88495575221242</v>
      </c>
      <c r="AL13" s="48">
        <f t="shared" ref="AL13:AM13" si="21">AL18+AL23+AL28+AL33+AL38+AL43+AL48+AL53+AL64</f>
        <v>176</v>
      </c>
      <c r="AM13" s="48">
        <f t="shared" si="21"/>
        <v>308.8</v>
      </c>
      <c r="AN13" s="48">
        <f>AM13/AL13*100</f>
        <v>175.45454545454547</v>
      </c>
      <c r="AO13" s="48">
        <f t="shared" ref="AO13:AP13" si="22">AO18+AO23+AO28+AO33+AO38+AO43+AO48+AO53+AO64</f>
        <v>500</v>
      </c>
      <c r="AP13" s="48">
        <f t="shared" si="22"/>
        <v>530.70000000000005</v>
      </c>
      <c r="AQ13" s="48">
        <f>AP13/AO13*100</f>
        <v>106.14000000000001</v>
      </c>
      <c r="AR13" s="156"/>
      <c r="AS13" s="309"/>
      <c r="AT13" s="124"/>
      <c r="AU13" s="124"/>
      <c r="AV13" s="124"/>
    </row>
    <row r="14" spans="1:48" s="126" customFormat="1" ht="28.5" customHeight="1" x14ac:dyDescent="0.2">
      <c r="A14" s="257"/>
      <c r="B14" s="163"/>
      <c r="C14" s="164"/>
      <c r="D14" s="51" t="s">
        <v>87</v>
      </c>
      <c r="E14" s="123">
        <v>0</v>
      </c>
      <c r="F14" s="123">
        <v>0</v>
      </c>
      <c r="G14" s="48">
        <v>0</v>
      </c>
      <c r="H14" s="48">
        <v>0</v>
      </c>
      <c r="I14" s="48">
        <v>0</v>
      </c>
      <c r="J14" s="48">
        <v>0</v>
      </c>
      <c r="K14" s="48">
        <v>0</v>
      </c>
      <c r="L14" s="48">
        <v>0</v>
      </c>
      <c r="M14" s="48">
        <v>0</v>
      </c>
      <c r="N14" s="48">
        <v>0</v>
      </c>
      <c r="O14" s="48">
        <v>0</v>
      </c>
      <c r="P14" s="48">
        <v>0</v>
      </c>
      <c r="Q14" s="50">
        <v>0</v>
      </c>
      <c r="R14" s="128">
        <v>0</v>
      </c>
      <c r="S14" s="50">
        <v>0</v>
      </c>
      <c r="T14" s="127">
        <v>0</v>
      </c>
      <c r="U14" s="128">
        <v>0</v>
      </c>
      <c r="V14" s="50">
        <v>0</v>
      </c>
      <c r="W14" s="127">
        <v>0</v>
      </c>
      <c r="X14" s="50">
        <v>0</v>
      </c>
      <c r="Y14" s="50">
        <v>0</v>
      </c>
      <c r="Z14" s="50">
        <v>0</v>
      </c>
      <c r="AA14" s="50">
        <v>0</v>
      </c>
      <c r="AB14" s="50">
        <v>0</v>
      </c>
      <c r="AC14" s="50">
        <v>0</v>
      </c>
      <c r="AD14" s="50">
        <v>0</v>
      </c>
      <c r="AE14" s="50">
        <v>0</v>
      </c>
      <c r="AF14" s="50">
        <v>0</v>
      </c>
      <c r="AG14" s="50">
        <v>0</v>
      </c>
      <c r="AH14" s="50">
        <v>0</v>
      </c>
      <c r="AI14" s="50">
        <v>0</v>
      </c>
      <c r="AJ14" s="50">
        <v>0</v>
      </c>
      <c r="AK14" s="50">
        <v>0</v>
      </c>
      <c r="AL14" s="50">
        <v>0</v>
      </c>
      <c r="AM14" s="50">
        <v>0</v>
      </c>
      <c r="AN14" s="50">
        <v>0</v>
      </c>
      <c r="AO14" s="50">
        <v>0</v>
      </c>
      <c r="AP14" s="50">
        <v>0</v>
      </c>
      <c r="AQ14" s="50">
        <v>0</v>
      </c>
      <c r="AR14" s="156"/>
      <c r="AS14" s="309"/>
      <c r="AT14" s="124"/>
      <c r="AU14" s="124"/>
      <c r="AV14" s="124"/>
    </row>
    <row r="15" spans="1:48" s="114" customFormat="1" ht="16.5" customHeight="1" x14ac:dyDescent="0.2">
      <c r="A15" s="184" t="s">
        <v>44</v>
      </c>
      <c r="B15" s="260" t="s">
        <v>111</v>
      </c>
      <c r="C15" s="211" t="s">
        <v>176</v>
      </c>
      <c r="D15" s="113" t="s">
        <v>89</v>
      </c>
      <c r="E15" s="85">
        <f>SUM(E16:E18)</f>
        <v>146.6</v>
      </c>
      <c r="F15" s="85">
        <f>SUM(F16:F18)</f>
        <v>146.6</v>
      </c>
      <c r="G15" s="92">
        <f>F15/E15*100</f>
        <v>100</v>
      </c>
      <c r="H15" s="92">
        <f>SUM(H16:H18)</f>
        <v>0</v>
      </c>
      <c r="I15" s="92">
        <f>SUM(I16:I18)</f>
        <v>0</v>
      </c>
      <c r="J15" s="92">
        <v>0</v>
      </c>
      <c r="K15" s="92">
        <f>SUM(K16:K18)</f>
        <v>0</v>
      </c>
      <c r="L15" s="92">
        <f>SUM(L16:L18)</f>
        <v>0</v>
      </c>
      <c r="M15" s="92">
        <v>0</v>
      </c>
      <c r="N15" s="92">
        <f>SUM(N16:N18)</f>
        <v>24.3</v>
      </c>
      <c r="O15" s="92">
        <f>SUM(O16:O18)</f>
        <v>16.899999999999999</v>
      </c>
      <c r="P15" s="92">
        <f>O15/N15*100</f>
        <v>69.547325102880649</v>
      </c>
      <c r="Q15" s="92">
        <f>SUM(Q16:Q18)</f>
        <v>17.7</v>
      </c>
      <c r="R15" s="92">
        <f>SUM(R16:R18)</f>
        <v>20.299999999999997</v>
      </c>
      <c r="S15" s="92">
        <f>R15/Q15*100</f>
        <v>114.68926553672316</v>
      </c>
      <c r="T15" s="92">
        <f>SUM(T16:T18)</f>
        <v>16.8</v>
      </c>
      <c r="U15" s="92">
        <f>SUM(U16:U18)</f>
        <v>21.6</v>
      </c>
      <c r="V15" s="92">
        <f>U15/T15*100</f>
        <v>128.57142857142858</v>
      </c>
      <c r="W15" s="92">
        <f>SUM(W16:W18)</f>
        <v>8.5</v>
      </c>
      <c r="X15" s="92">
        <f>SUM(X16:X18)</f>
        <v>8.4</v>
      </c>
      <c r="Y15" s="92">
        <f>X15/W15*100</f>
        <v>98.82352941176471</v>
      </c>
      <c r="Z15" s="92">
        <f>SUM(Z16:Z18)</f>
        <v>0</v>
      </c>
      <c r="AA15" s="92">
        <f>SUM(AA16:AA18)</f>
        <v>0</v>
      </c>
      <c r="AB15" s="92">
        <v>0</v>
      </c>
      <c r="AC15" s="92">
        <f>SUM(AC16:AC18)</f>
        <v>11.2</v>
      </c>
      <c r="AD15" s="92">
        <f>SUM(AD16:AD18)</f>
        <v>10.8</v>
      </c>
      <c r="AE15" s="92">
        <f>AD15/AC15*100</f>
        <v>96.428571428571445</v>
      </c>
      <c r="AF15" s="92">
        <f>SUM(AF16:AF18)</f>
        <v>18.600000000000001</v>
      </c>
      <c r="AG15" s="92">
        <f>SUM(AG16:AG18)</f>
        <v>9.6</v>
      </c>
      <c r="AH15" s="92">
        <f>AG15/AF15*100</f>
        <v>51.612903225806448</v>
      </c>
      <c r="AI15" s="92">
        <f>SUM(AI16:AI18)</f>
        <v>12.399999999999999</v>
      </c>
      <c r="AJ15" s="92">
        <f>SUM(AJ16:AJ18)</f>
        <v>21</v>
      </c>
      <c r="AK15" s="92">
        <f>AJ15/AI15*100</f>
        <v>169.35483870967744</v>
      </c>
      <c r="AL15" s="92">
        <f>SUM(AL16:AL18)</f>
        <v>13.5</v>
      </c>
      <c r="AM15" s="92">
        <f>SUM(AM16:AM18)</f>
        <v>14.399999999999999</v>
      </c>
      <c r="AN15" s="92">
        <f>AM15/AL15*100</f>
        <v>106.66666666666667</v>
      </c>
      <c r="AO15" s="92">
        <f>SUM(AO16:AO18)</f>
        <v>23.6</v>
      </c>
      <c r="AP15" s="92">
        <f>SUM(AP16:AP18)</f>
        <v>23.6</v>
      </c>
      <c r="AQ15" s="92">
        <f>AP15/AO15*100</f>
        <v>100</v>
      </c>
      <c r="AR15" s="270" t="s">
        <v>205</v>
      </c>
      <c r="AS15" s="153"/>
      <c r="AT15" s="121"/>
      <c r="AU15" s="121"/>
      <c r="AV15" s="121"/>
    </row>
    <row r="16" spans="1:48" s="9" customFormat="1" ht="16.5" customHeight="1" x14ac:dyDescent="0.2">
      <c r="A16" s="185"/>
      <c r="B16" s="261"/>
      <c r="C16" s="212"/>
      <c r="D16" s="23" t="s">
        <v>85</v>
      </c>
      <c r="E16" s="85">
        <f>H16+K16+N16+Q16+T16+W16+Z16+AC16+AF16+AI16+AL16+AO16</f>
        <v>0</v>
      </c>
      <c r="F16" s="85">
        <f>I16+L16+O16+R16+U16+X16+AA16+AD16+AG16+AJ16+AM16+AP16</f>
        <v>0</v>
      </c>
      <c r="G16" s="54">
        <v>0</v>
      </c>
      <c r="H16" s="53">
        <v>0</v>
      </c>
      <c r="I16" s="53">
        <v>0</v>
      </c>
      <c r="J16" s="54">
        <v>0</v>
      </c>
      <c r="K16" s="53">
        <v>0</v>
      </c>
      <c r="L16" s="53">
        <v>0</v>
      </c>
      <c r="M16" s="54">
        <v>0</v>
      </c>
      <c r="N16" s="53">
        <v>0</v>
      </c>
      <c r="O16" s="53">
        <v>0</v>
      </c>
      <c r="P16" s="54">
        <v>0</v>
      </c>
      <c r="Q16" s="53">
        <v>0</v>
      </c>
      <c r="R16" s="53">
        <v>0</v>
      </c>
      <c r="S16" s="54">
        <v>0</v>
      </c>
      <c r="T16" s="99">
        <v>0</v>
      </c>
      <c r="U16" s="53">
        <v>0</v>
      </c>
      <c r="V16" s="54">
        <v>0</v>
      </c>
      <c r="W16" s="99">
        <v>0</v>
      </c>
      <c r="X16" s="53">
        <v>0</v>
      </c>
      <c r="Y16" s="54">
        <v>0</v>
      </c>
      <c r="Z16" s="53">
        <v>0</v>
      </c>
      <c r="AA16" s="99">
        <v>0</v>
      </c>
      <c r="AB16" s="54">
        <v>0</v>
      </c>
      <c r="AC16" s="53">
        <v>0</v>
      </c>
      <c r="AD16" s="99">
        <v>0</v>
      </c>
      <c r="AE16" s="54">
        <v>0</v>
      </c>
      <c r="AF16" s="53">
        <v>0</v>
      </c>
      <c r="AG16" s="99">
        <v>0</v>
      </c>
      <c r="AH16" s="54">
        <v>0</v>
      </c>
      <c r="AI16" s="53">
        <v>0</v>
      </c>
      <c r="AJ16" s="52">
        <v>0</v>
      </c>
      <c r="AK16" s="65">
        <v>0</v>
      </c>
      <c r="AL16" s="53">
        <v>0</v>
      </c>
      <c r="AM16" s="52">
        <v>0</v>
      </c>
      <c r="AN16" s="54">
        <v>0</v>
      </c>
      <c r="AO16" s="53">
        <v>0</v>
      </c>
      <c r="AP16" s="52">
        <v>0</v>
      </c>
      <c r="AQ16" s="54">
        <v>0</v>
      </c>
      <c r="AR16" s="271"/>
      <c r="AS16" s="268"/>
      <c r="AT16" s="8"/>
      <c r="AU16" s="8"/>
      <c r="AV16" s="8"/>
    </row>
    <row r="17" spans="1:49" s="9" customFormat="1" ht="16.5" customHeight="1" x14ac:dyDescent="0.2">
      <c r="A17" s="185"/>
      <c r="B17" s="261"/>
      <c r="C17" s="212"/>
      <c r="D17" s="14" t="s">
        <v>24</v>
      </c>
      <c r="E17" s="85">
        <f>H17+K17+N17+Q17+T17+W17+Z17+AC17+AF17+AI17+AL17+AO17</f>
        <v>102.6</v>
      </c>
      <c r="F17" s="85">
        <f t="shared" ref="F17:F18" si="23">I17+L17+O17+R17+U17+X17+AA17+AD17+AG17+AJ17+AM17+AP17</f>
        <v>102.6</v>
      </c>
      <c r="G17" s="54">
        <f t="shared" ref="G17:G18" si="24">F17/E17*100</f>
        <v>100</v>
      </c>
      <c r="H17" s="53">
        <v>0</v>
      </c>
      <c r="I17" s="53">
        <v>0</v>
      </c>
      <c r="J17" s="54">
        <v>0</v>
      </c>
      <c r="K17" s="53">
        <v>0</v>
      </c>
      <c r="L17" s="53">
        <v>0</v>
      </c>
      <c r="M17" s="54">
        <v>0</v>
      </c>
      <c r="N17" s="53">
        <v>17</v>
      </c>
      <c r="O17" s="53">
        <v>11.3</v>
      </c>
      <c r="P17" s="54">
        <f>O17/N17*100</f>
        <v>66.47058823529413</v>
      </c>
      <c r="Q17" s="53">
        <f>8.5+4.6</f>
        <v>13.1</v>
      </c>
      <c r="R17" s="53">
        <v>14.7</v>
      </c>
      <c r="S17" s="54">
        <f>R17/Q17*100</f>
        <v>112.21374045801527</v>
      </c>
      <c r="T17" s="99">
        <f>8.5+2.5</f>
        <v>11</v>
      </c>
      <c r="U17" s="53">
        <v>15.1</v>
      </c>
      <c r="V17" s="54">
        <f>U17/T17*100</f>
        <v>137.27272727272728</v>
      </c>
      <c r="W17" s="99">
        <f>8.5-2.5</f>
        <v>6</v>
      </c>
      <c r="X17" s="53">
        <v>5.9</v>
      </c>
      <c r="Y17" s="54">
        <f>X17/W17*100</f>
        <v>98.333333333333343</v>
      </c>
      <c r="Z17" s="53">
        <v>0</v>
      </c>
      <c r="AA17" s="99">
        <v>0</v>
      </c>
      <c r="AB17" s="54">
        <v>0</v>
      </c>
      <c r="AC17" s="53">
        <f>8.5*2-9</f>
        <v>8</v>
      </c>
      <c r="AD17" s="99">
        <v>7.6</v>
      </c>
      <c r="AE17" s="54">
        <f>AD17/AC17*100</f>
        <v>95</v>
      </c>
      <c r="AF17" s="53">
        <f>8.5-4.6+9</f>
        <v>12.9</v>
      </c>
      <c r="AG17" s="99">
        <v>6.7</v>
      </c>
      <c r="AH17" s="54">
        <f>AG17/AF17*100</f>
        <v>51.937984496124031</v>
      </c>
      <c r="AI17" s="53">
        <v>8.6999999999999993</v>
      </c>
      <c r="AJ17" s="52">
        <v>14.7</v>
      </c>
      <c r="AK17" s="65">
        <f>AJ17/AI17*100</f>
        <v>168.9655172413793</v>
      </c>
      <c r="AL17" s="53">
        <f>8.7+0.7</f>
        <v>9.3999999999999986</v>
      </c>
      <c r="AM17" s="52">
        <v>10.1</v>
      </c>
      <c r="AN17" s="54">
        <f>AM17/AL17*100</f>
        <v>107.44680851063831</v>
      </c>
      <c r="AO17" s="53">
        <f>34.6-8.7*2-0.7</f>
        <v>16.500000000000004</v>
      </c>
      <c r="AP17" s="52">
        <v>16.5</v>
      </c>
      <c r="AQ17" s="54">
        <f>AP17/AO17*100</f>
        <v>99.999999999999972</v>
      </c>
      <c r="AR17" s="271"/>
      <c r="AS17" s="268"/>
      <c r="AT17" s="8"/>
      <c r="AU17" s="8"/>
      <c r="AV17" s="8"/>
      <c r="AW17" s="8"/>
    </row>
    <row r="18" spans="1:49" s="9" customFormat="1" ht="16.5" customHeight="1" x14ac:dyDescent="0.2">
      <c r="A18" s="185"/>
      <c r="B18" s="261"/>
      <c r="C18" s="212"/>
      <c r="D18" s="14" t="s">
        <v>86</v>
      </c>
      <c r="E18" s="85">
        <f t="shared" ref="E18" si="25">H18+K18+N18+Q18+T18+W18+Z18+AC18+AF18+AI18+AL18+AO18</f>
        <v>44</v>
      </c>
      <c r="F18" s="85">
        <f t="shared" si="23"/>
        <v>43.999999999999993</v>
      </c>
      <c r="G18" s="54">
        <f t="shared" si="24"/>
        <v>99.999999999999986</v>
      </c>
      <c r="H18" s="53">
        <v>0</v>
      </c>
      <c r="I18" s="53">
        <v>0</v>
      </c>
      <c r="J18" s="54">
        <v>0</v>
      </c>
      <c r="K18" s="53">
        <v>0</v>
      </c>
      <c r="L18" s="53">
        <v>0</v>
      </c>
      <c r="M18" s="54">
        <v>0</v>
      </c>
      <c r="N18" s="53">
        <v>7.3</v>
      </c>
      <c r="O18" s="53">
        <v>5.6</v>
      </c>
      <c r="P18" s="54">
        <f>O18/N18*100</f>
        <v>76.712328767123282</v>
      </c>
      <c r="Q18" s="53">
        <v>4.5999999999999996</v>
      </c>
      <c r="R18" s="53">
        <v>5.6</v>
      </c>
      <c r="S18" s="54">
        <f>R18/Q18*100</f>
        <v>121.73913043478262</v>
      </c>
      <c r="T18" s="99">
        <v>5.8</v>
      </c>
      <c r="U18" s="53">
        <v>6.5</v>
      </c>
      <c r="V18" s="54">
        <f>U18/T18*100</f>
        <v>112.06896551724139</v>
      </c>
      <c r="W18" s="99">
        <v>2.5</v>
      </c>
      <c r="X18" s="53">
        <v>2.5</v>
      </c>
      <c r="Y18" s="54">
        <f>X18/W18*100</f>
        <v>100</v>
      </c>
      <c r="Z18" s="53">
        <v>0</v>
      </c>
      <c r="AA18" s="99">
        <v>0</v>
      </c>
      <c r="AB18" s="54">
        <v>0</v>
      </c>
      <c r="AC18" s="53">
        <f>2.6*2-2</f>
        <v>3.2</v>
      </c>
      <c r="AD18" s="99">
        <v>3.2</v>
      </c>
      <c r="AE18" s="54">
        <f>AD18/AC18*100</f>
        <v>100</v>
      </c>
      <c r="AF18" s="53">
        <v>5.7</v>
      </c>
      <c r="AG18" s="99">
        <v>2.9</v>
      </c>
      <c r="AH18" s="54">
        <f>AG18/AF18*100</f>
        <v>50.87719298245613</v>
      </c>
      <c r="AI18" s="53">
        <v>3.7</v>
      </c>
      <c r="AJ18" s="52">
        <v>6.3</v>
      </c>
      <c r="AK18" s="65">
        <f>AJ18/AI18*100</f>
        <v>170.27027027027026</v>
      </c>
      <c r="AL18" s="53">
        <f>3.7+0.4</f>
        <v>4.1000000000000005</v>
      </c>
      <c r="AM18" s="52">
        <v>4.3</v>
      </c>
      <c r="AN18" s="54">
        <f>AM18/AL18*100</f>
        <v>104.87804878048779</v>
      </c>
      <c r="AO18" s="53">
        <v>7.1</v>
      </c>
      <c r="AP18" s="52">
        <v>7.1</v>
      </c>
      <c r="AQ18" s="54">
        <f>AP18/AO18*100</f>
        <v>100</v>
      </c>
      <c r="AR18" s="271"/>
      <c r="AS18" s="268"/>
      <c r="AT18" s="8"/>
      <c r="AU18" s="8"/>
      <c r="AV18" s="8"/>
      <c r="AW18" s="8"/>
    </row>
    <row r="19" spans="1:49" s="9" customFormat="1" ht="34.5" customHeight="1" x14ac:dyDescent="0.2">
      <c r="A19" s="186"/>
      <c r="B19" s="262"/>
      <c r="C19" s="213"/>
      <c r="D19" s="14" t="s">
        <v>87</v>
      </c>
      <c r="E19" s="85">
        <v>0</v>
      </c>
      <c r="F19" s="85">
        <v>0</v>
      </c>
      <c r="G19" s="42">
        <v>0</v>
      </c>
      <c r="H19" s="53">
        <v>0</v>
      </c>
      <c r="I19" s="53">
        <v>0</v>
      </c>
      <c r="J19" s="42">
        <v>0</v>
      </c>
      <c r="K19" s="53">
        <v>0</v>
      </c>
      <c r="L19" s="53">
        <v>0</v>
      </c>
      <c r="M19" s="42">
        <v>0</v>
      </c>
      <c r="N19" s="53">
        <v>0</v>
      </c>
      <c r="O19" s="53">
        <v>0</v>
      </c>
      <c r="P19" s="42">
        <v>0</v>
      </c>
      <c r="Q19" s="53">
        <v>0</v>
      </c>
      <c r="R19" s="98">
        <v>0</v>
      </c>
      <c r="S19" s="13">
        <v>0</v>
      </c>
      <c r="T19" s="99">
        <v>0</v>
      </c>
      <c r="U19" s="98">
        <v>0</v>
      </c>
      <c r="V19" s="13">
        <v>0</v>
      </c>
      <c r="W19" s="99">
        <v>0</v>
      </c>
      <c r="X19" s="53">
        <v>0</v>
      </c>
      <c r="Y19" s="13">
        <v>0</v>
      </c>
      <c r="Z19" s="53">
        <v>0</v>
      </c>
      <c r="AA19" s="53">
        <v>0</v>
      </c>
      <c r="AB19" s="13">
        <v>0</v>
      </c>
      <c r="AC19" s="53">
        <v>0</v>
      </c>
      <c r="AD19" s="99">
        <v>0</v>
      </c>
      <c r="AE19" s="13">
        <v>0</v>
      </c>
      <c r="AF19" s="53">
        <v>0</v>
      </c>
      <c r="AG19" s="99">
        <v>0</v>
      </c>
      <c r="AH19" s="13">
        <v>0</v>
      </c>
      <c r="AI19" s="53">
        <v>0</v>
      </c>
      <c r="AJ19" s="53">
        <v>0</v>
      </c>
      <c r="AK19" s="38">
        <v>0</v>
      </c>
      <c r="AL19" s="53">
        <v>0</v>
      </c>
      <c r="AM19" s="53">
        <v>0</v>
      </c>
      <c r="AN19" s="13">
        <v>0</v>
      </c>
      <c r="AO19" s="53">
        <v>0</v>
      </c>
      <c r="AP19" s="53">
        <v>0</v>
      </c>
      <c r="AQ19" s="38">
        <v>0</v>
      </c>
      <c r="AR19" s="272"/>
      <c r="AS19" s="269"/>
      <c r="AT19" s="8"/>
      <c r="AU19" s="8"/>
      <c r="AV19" s="8"/>
    </row>
    <row r="20" spans="1:49" s="114" customFormat="1" ht="25.5" customHeight="1" x14ac:dyDescent="0.2">
      <c r="A20" s="184" t="s">
        <v>45</v>
      </c>
      <c r="B20" s="266" t="s">
        <v>112</v>
      </c>
      <c r="C20" s="267" t="s">
        <v>177</v>
      </c>
      <c r="D20" s="113" t="s">
        <v>89</v>
      </c>
      <c r="E20" s="85">
        <f>SUM(E21:E23)</f>
        <v>1929.8000000000002</v>
      </c>
      <c r="F20" s="85">
        <f>SUM(F21:F23)</f>
        <v>1929.8000000000002</v>
      </c>
      <c r="G20" s="92">
        <f>F20/E20*100</f>
        <v>100</v>
      </c>
      <c r="H20" s="92">
        <f>SUM(H21:H23)</f>
        <v>0</v>
      </c>
      <c r="I20" s="92">
        <f>SUM(I21:I23)</f>
        <v>0</v>
      </c>
      <c r="J20" s="92">
        <v>0</v>
      </c>
      <c r="K20" s="92">
        <f>SUM(K21:K23)</f>
        <v>131.9</v>
      </c>
      <c r="L20" s="92">
        <f>SUM(L21:L23)</f>
        <v>130.5</v>
      </c>
      <c r="M20" s="92">
        <f>L20/K20*100</f>
        <v>98.938589840788467</v>
      </c>
      <c r="N20" s="92">
        <f>SUM(N21:N23)</f>
        <v>131.9</v>
      </c>
      <c r="O20" s="92">
        <f>SUM(O21:O23)</f>
        <v>130.5</v>
      </c>
      <c r="P20" s="92">
        <f>O20/N20*100</f>
        <v>98.938589840788467</v>
      </c>
      <c r="Q20" s="92">
        <f>SUM(Q21:Q23)</f>
        <v>162</v>
      </c>
      <c r="R20" s="92">
        <f>SUM(R21:R23)</f>
        <v>162</v>
      </c>
      <c r="S20" s="92">
        <f>R20/Q20*100</f>
        <v>100</v>
      </c>
      <c r="T20" s="92">
        <f>SUM(T21:T23)</f>
        <v>157.80000000000001</v>
      </c>
      <c r="U20" s="92">
        <f>SUM(U21:U23)</f>
        <v>158.69999999999999</v>
      </c>
      <c r="V20" s="92">
        <f>U20/T20*100</f>
        <v>100.57034220532317</v>
      </c>
      <c r="W20" s="92">
        <f>SUM(W21:W23)</f>
        <v>130.9</v>
      </c>
      <c r="X20" s="92">
        <f>SUM(X21:X23)</f>
        <v>130.4</v>
      </c>
      <c r="Y20" s="92">
        <f>X20/W20*100</f>
        <v>99.618029029793732</v>
      </c>
      <c r="Z20" s="92">
        <f>SUM(Z21:Z23)</f>
        <v>130.5</v>
      </c>
      <c r="AA20" s="92">
        <f>SUM(AA21:AA23)</f>
        <v>130.5</v>
      </c>
      <c r="AB20" s="92">
        <f>AA20/Z20*100</f>
        <v>100</v>
      </c>
      <c r="AC20" s="92">
        <f>SUM(AC21:AC23)</f>
        <v>130.5</v>
      </c>
      <c r="AD20" s="92">
        <f>SUM(AD21:AD23)</f>
        <v>130.5</v>
      </c>
      <c r="AE20" s="92">
        <f>AD20/AC20*100</f>
        <v>100</v>
      </c>
      <c r="AF20" s="92">
        <f>SUM(AF21:AF23)</f>
        <v>457.6</v>
      </c>
      <c r="AG20" s="92">
        <f>SUM(AG21:AG23)</f>
        <v>278.10000000000002</v>
      </c>
      <c r="AH20" s="92">
        <f>AG20/AF20*100</f>
        <v>60.773601398601393</v>
      </c>
      <c r="AI20" s="92">
        <f>SUM(AI21:AI23)</f>
        <v>131.9</v>
      </c>
      <c r="AJ20" s="92">
        <f>SUM(AJ21:AJ23)</f>
        <v>130.5</v>
      </c>
      <c r="AK20" s="92">
        <f>AJ20/AI20*100</f>
        <v>98.938589840788467</v>
      </c>
      <c r="AL20" s="92">
        <f>SUM(AL21:AL23)</f>
        <v>131.9</v>
      </c>
      <c r="AM20" s="92">
        <f>SUM(AM21:AM23)</f>
        <v>284.5</v>
      </c>
      <c r="AN20" s="92">
        <f>AM20/AL20*100</f>
        <v>215.69370735405607</v>
      </c>
      <c r="AO20" s="92">
        <f>SUM(AO21:AO23)</f>
        <v>232.89999999999998</v>
      </c>
      <c r="AP20" s="92">
        <f>SUM(AP21:AP23)</f>
        <v>263.60000000000002</v>
      </c>
      <c r="AQ20" s="92">
        <f>AP20/AO20*100</f>
        <v>113.18162301416919</v>
      </c>
      <c r="AR20" s="270" t="s">
        <v>224</v>
      </c>
      <c r="AS20" s="153"/>
      <c r="AT20" s="88"/>
      <c r="AU20" s="88"/>
      <c r="AV20" s="88"/>
    </row>
    <row r="21" spans="1:49" s="9" customFormat="1" ht="16.5" customHeight="1" x14ac:dyDescent="0.2">
      <c r="A21" s="185"/>
      <c r="B21" s="266"/>
      <c r="C21" s="267"/>
      <c r="D21" s="23" t="s">
        <v>23</v>
      </c>
      <c r="E21" s="85">
        <f>H21+K21+N21+Q21+T21+W21+Z21+AC21+AF21+AI21+AL21+AO21</f>
        <v>0</v>
      </c>
      <c r="F21" s="85">
        <f>I21+L21+O21+R21+U21+X21+AA21+AD21+AG21+AJ21+AM21+AP21</f>
        <v>0</v>
      </c>
      <c r="G21" s="54">
        <v>0</v>
      </c>
      <c r="H21" s="53">
        <v>0</v>
      </c>
      <c r="I21" s="53">
        <v>0</v>
      </c>
      <c r="J21" s="54">
        <v>0</v>
      </c>
      <c r="K21" s="53">
        <v>0</v>
      </c>
      <c r="L21" s="53">
        <v>0</v>
      </c>
      <c r="M21" s="54">
        <v>0</v>
      </c>
      <c r="N21" s="53">
        <v>0</v>
      </c>
      <c r="O21" s="53">
        <v>0</v>
      </c>
      <c r="P21" s="54">
        <v>0</v>
      </c>
      <c r="Q21" s="53">
        <v>0</v>
      </c>
      <c r="R21" s="53">
        <v>0</v>
      </c>
      <c r="S21" s="54">
        <v>0</v>
      </c>
      <c r="T21" s="53">
        <v>0</v>
      </c>
      <c r="U21" s="53">
        <v>0</v>
      </c>
      <c r="V21" s="54">
        <v>0</v>
      </c>
      <c r="W21" s="53">
        <v>0</v>
      </c>
      <c r="X21" s="53">
        <v>0</v>
      </c>
      <c r="Y21" s="54">
        <v>0</v>
      </c>
      <c r="Z21" s="53">
        <v>0</v>
      </c>
      <c r="AA21" s="99">
        <v>0</v>
      </c>
      <c r="AB21" s="54">
        <v>0</v>
      </c>
      <c r="AC21" s="53">
        <v>0</v>
      </c>
      <c r="AD21" s="99">
        <v>0</v>
      </c>
      <c r="AE21" s="54">
        <v>0</v>
      </c>
      <c r="AF21" s="53">
        <v>0</v>
      </c>
      <c r="AG21" s="99">
        <v>0</v>
      </c>
      <c r="AH21" s="54">
        <v>0</v>
      </c>
      <c r="AI21" s="53">
        <v>0</v>
      </c>
      <c r="AJ21" s="52">
        <v>0</v>
      </c>
      <c r="AK21" s="65">
        <v>0</v>
      </c>
      <c r="AL21" s="53">
        <v>0</v>
      </c>
      <c r="AM21" s="52">
        <v>0</v>
      </c>
      <c r="AN21" s="54">
        <v>0</v>
      </c>
      <c r="AO21" s="53">
        <v>0</v>
      </c>
      <c r="AP21" s="52">
        <v>0</v>
      </c>
      <c r="AQ21" s="54">
        <v>0</v>
      </c>
      <c r="AR21" s="271"/>
      <c r="AS21" s="268"/>
      <c r="AT21" s="8"/>
      <c r="AU21" s="8"/>
      <c r="AV21" s="8"/>
    </row>
    <row r="22" spans="1:49" s="9" customFormat="1" ht="16.5" customHeight="1" x14ac:dyDescent="0.2">
      <c r="A22" s="185"/>
      <c r="B22" s="266"/>
      <c r="C22" s="267"/>
      <c r="D22" s="14" t="s">
        <v>24</v>
      </c>
      <c r="E22" s="85">
        <f>H22+K22+N22+Q22+T22+W22+Z22+AC22+AF22+AI22+AL22+AO22</f>
        <v>0</v>
      </c>
      <c r="F22" s="85">
        <f t="shared" ref="F22:F23" si="26">I22+L22+O22+R22+U22+X22+AA22+AD22+AG22+AJ22+AM22+AP22</f>
        <v>0</v>
      </c>
      <c r="G22" s="54">
        <v>0</v>
      </c>
      <c r="H22" s="53">
        <v>0</v>
      </c>
      <c r="I22" s="53">
        <v>0</v>
      </c>
      <c r="J22" s="54">
        <v>0</v>
      </c>
      <c r="K22" s="53">
        <v>0</v>
      </c>
      <c r="L22" s="53">
        <v>0</v>
      </c>
      <c r="M22" s="54">
        <v>0</v>
      </c>
      <c r="N22" s="53">
        <v>0</v>
      </c>
      <c r="O22" s="53">
        <v>0</v>
      </c>
      <c r="P22" s="54">
        <v>0</v>
      </c>
      <c r="Q22" s="53">
        <v>0</v>
      </c>
      <c r="R22" s="53">
        <v>0</v>
      </c>
      <c r="S22" s="54">
        <v>0</v>
      </c>
      <c r="T22" s="53">
        <v>0</v>
      </c>
      <c r="U22" s="53">
        <v>0</v>
      </c>
      <c r="V22" s="54">
        <v>0</v>
      </c>
      <c r="W22" s="53">
        <v>0</v>
      </c>
      <c r="X22" s="53">
        <v>0</v>
      </c>
      <c r="Y22" s="54">
        <v>0</v>
      </c>
      <c r="Z22" s="53">
        <v>0</v>
      </c>
      <c r="AA22" s="99">
        <v>0</v>
      </c>
      <c r="AB22" s="54">
        <v>0</v>
      </c>
      <c r="AC22" s="53">
        <v>0</v>
      </c>
      <c r="AD22" s="99">
        <v>0</v>
      </c>
      <c r="AE22" s="54">
        <v>0</v>
      </c>
      <c r="AF22" s="53">
        <v>0</v>
      </c>
      <c r="AG22" s="99">
        <v>0</v>
      </c>
      <c r="AH22" s="54">
        <v>0</v>
      </c>
      <c r="AI22" s="53">
        <v>0</v>
      </c>
      <c r="AJ22" s="52">
        <v>0</v>
      </c>
      <c r="AK22" s="65">
        <v>0</v>
      </c>
      <c r="AL22" s="53">
        <v>0</v>
      </c>
      <c r="AM22" s="52">
        <v>0</v>
      </c>
      <c r="AN22" s="54">
        <v>0</v>
      </c>
      <c r="AO22" s="53">
        <v>0</v>
      </c>
      <c r="AP22" s="52">
        <v>0</v>
      </c>
      <c r="AQ22" s="54">
        <v>0</v>
      </c>
      <c r="AR22" s="271"/>
      <c r="AS22" s="268"/>
      <c r="AT22" s="8"/>
      <c r="AU22" s="8"/>
      <c r="AV22" s="8"/>
      <c r="AW22" s="8"/>
    </row>
    <row r="23" spans="1:49" s="9" customFormat="1" ht="16.5" customHeight="1" x14ac:dyDescent="0.2">
      <c r="A23" s="185"/>
      <c r="B23" s="266"/>
      <c r="C23" s="267"/>
      <c r="D23" s="14" t="s">
        <v>86</v>
      </c>
      <c r="E23" s="85">
        <f>H23+K23+N23+Q23+T23+W23+Z23+AC23+AF23+AI23+AL23+AO23</f>
        <v>1929.8000000000002</v>
      </c>
      <c r="F23" s="85">
        <f t="shared" si="26"/>
        <v>1929.8000000000002</v>
      </c>
      <c r="G23" s="54">
        <f t="shared" ref="G23" si="27">F23/E23*100</f>
        <v>100</v>
      </c>
      <c r="H23" s="53">
        <v>0</v>
      </c>
      <c r="I23" s="53">
        <v>0</v>
      </c>
      <c r="J23" s="54">
        <v>0</v>
      </c>
      <c r="K23" s="53">
        <v>131.9</v>
      </c>
      <c r="L23" s="53">
        <v>130.5</v>
      </c>
      <c r="M23" s="54">
        <f>L23/K23*100</f>
        <v>98.938589840788467</v>
      </c>
      <c r="N23" s="53">
        <v>131.9</v>
      </c>
      <c r="O23" s="53">
        <v>130.5</v>
      </c>
      <c r="P23" s="54">
        <f>O23/N23*100</f>
        <v>98.938589840788467</v>
      </c>
      <c r="Q23" s="53">
        <f>131.9+31-0.9</f>
        <v>162</v>
      </c>
      <c r="R23" s="53">
        <v>162</v>
      </c>
      <c r="S23" s="54">
        <f>R23/Q23*100</f>
        <v>100</v>
      </c>
      <c r="T23" s="53">
        <f>131.9+24+1.9</f>
        <v>157.80000000000001</v>
      </c>
      <c r="U23" s="53">
        <v>158.69999999999999</v>
      </c>
      <c r="V23" s="54">
        <f>U23/T23*100</f>
        <v>100.57034220532317</v>
      </c>
      <c r="W23" s="53">
        <v>130.9</v>
      </c>
      <c r="X23" s="53">
        <v>130.4</v>
      </c>
      <c r="Y23" s="54">
        <f>X23/W23*100</f>
        <v>99.618029029793732</v>
      </c>
      <c r="Z23" s="53">
        <f>195.3-64.8</f>
        <v>130.5</v>
      </c>
      <c r="AA23" s="99">
        <v>130.5</v>
      </c>
      <c r="AB23" s="54">
        <f>AA23/Z23*100</f>
        <v>100</v>
      </c>
      <c r="AC23" s="53">
        <f>195.3-64.8</f>
        <v>130.5</v>
      </c>
      <c r="AD23" s="99">
        <v>130.5</v>
      </c>
      <c r="AE23" s="54">
        <f>AD23/AC23*100</f>
        <v>100</v>
      </c>
      <c r="AF23" s="53">
        <v>457.6</v>
      </c>
      <c r="AG23" s="99">
        <v>278.10000000000002</v>
      </c>
      <c r="AH23" s="54">
        <f>AG23/AF23*100</f>
        <v>60.773601398601393</v>
      </c>
      <c r="AI23" s="53">
        <v>131.9</v>
      </c>
      <c r="AJ23" s="52">
        <v>130.5</v>
      </c>
      <c r="AK23" s="65">
        <f>AJ23/AI23*100</f>
        <v>98.938589840788467</v>
      </c>
      <c r="AL23" s="53">
        <v>131.9</v>
      </c>
      <c r="AM23" s="52">
        <v>284.5</v>
      </c>
      <c r="AN23" s="54">
        <f>AM23/AL23*100</f>
        <v>215.69370735405607</v>
      </c>
      <c r="AO23" s="53">
        <f>263.9-40-147.6+156.6</f>
        <v>232.89999999999998</v>
      </c>
      <c r="AP23" s="52">
        <v>263.60000000000002</v>
      </c>
      <c r="AQ23" s="54">
        <f>AP23/AO23*100</f>
        <v>113.18162301416919</v>
      </c>
      <c r="AR23" s="271"/>
      <c r="AS23" s="268"/>
      <c r="AT23" s="8"/>
      <c r="AU23" s="8"/>
      <c r="AV23" s="8"/>
      <c r="AW23" s="8"/>
    </row>
    <row r="24" spans="1:49" s="9" customFormat="1" ht="27" customHeight="1" x14ac:dyDescent="0.2">
      <c r="A24" s="186"/>
      <c r="B24" s="266"/>
      <c r="C24" s="267"/>
      <c r="D24" s="14" t="s">
        <v>87</v>
      </c>
      <c r="E24" s="85">
        <v>0</v>
      </c>
      <c r="F24" s="85">
        <v>0</v>
      </c>
      <c r="G24" s="54">
        <v>0</v>
      </c>
      <c r="H24" s="53">
        <v>0</v>
      </c>
      <c r="I24" s="53">
        <v>0</v>
      </c>
      <c r="J24" s="54">
        <v>0</v>
      </c>
      <c r="K24" s="53">
        <v>0</v>
      </c>
      <c r="L24" s="53">
        <v>0</v>
      </c>
      <c r="M24" s="54">
        <v>0</v>
      </c>
      <c r="N24" s="53">
        <v>0</v>
      </c>
      <c r="O24" s="53">
        <v>0</v>
      </c>
      <c r="P24" s="54">
        <v>0</v>
      </c>
      <c r="Q24" s="53">
        <v>0</v>
      </c>
      <c r="R24" s="53">
        <v>0</v>
      </c>
      <c r="S24" s="38">
        <v>0</v>
      </c>
      <c r="T24" s="53">
        <v>0</v>
      </c>
      <c r="U24" s="53">
        <v>0</v>
      </c>
      <c r="V24" s="38">
        <v>0</v>
      </c>
      <c r="W24" s="53">
        <v>0</v>
      </c>
      <c r="X24" s="53">
        <v>0</v>
      </c>
      <c r="Y24" s="38">
        <v>0</v>
      </c>
      <c r="Z24" s="53">
        <v>0</v>
      </c>
      <c r="AA24" s="53">
        <v>0</v>
      </c>
      <c r="AB24" s="38">
        <v>0</v>
      </c>
      <c r="AC24" s="53">
        <v>0</v>
      </c>
      <c r="AD24" s="53">
        <v>0</v>
      </c>
      <c r="AE24" s="38">
        <v>0</v>
      </c>
      <c r="AF24" s="53">
        <v>0</v>
      </c>
      <c r="AG24" s="53">
        <v>0</v>
      </c>
      <c r="AH24" s="38">
        <v>0</v>
      </c>
      <c r="AI24" s="53">
        <v>0</v>
      </c>
      <c r="AJ24" s="53">
        <v>0</v>
      </c>
      <c r="AK24" s="38">
        <v>0</v>
      </c>
      <c r="AL24" s="53">
        <v>0</v>
      </c>
      <c r="AM24" s="53">
        <v>0</v>
      </c>
      <c r="AN24" s="38">
        <v>0</v>
      </c>
      <c r="AO24" s="53">
        <v>0</v>
      </c>
      <c r="AP24" s="53">
        <v>0</v>
      </c>
      <c r="AQ24" s="38">
        <v>0</v>
      </c>
      <c r="AR24" s="272"/>
      <c r="AS24" s="269"/>
      <c r="AT24" s="8"/>
      <c r="AU24" s="8"/>
      <c r="AV24" s="8"/>
    </row>
    <row r="25" spans="1:49" s="89" customFormat="1" ht="16.5" customHeight="1" x14ac:dyDescent="0.2">
      <c r="A25" s="184" t="s">
        <v>48</v>
      </c>
      <c r="B25" s="260" t="s">
        <v>113</v>
      </c>
      <c r="C25" s="211" t="s">
        <v>178</v>
      </c>
      <c r="D25" s="113" t="s">
        <v>89</v>
      </c>
      <c r="E25" s="85">
        <f>SUM(E26:E28)</f>
        <v>2111.1999999999998</v>
      </c>
      <c r="F25" s="85">
        <f>SUM(F26:F28)</f>
        <v>2111.1999999999998</v>
      </c>
      <c r="G25" s="92">
        <f>F25/E25*100</f>
        <v>100</v>
      </c>
      <c r="H25" s="92">
        <f>SUM(H26:H28)</f>
        <v>18.399999999999999</v>
      </c>
      <c r="I25" s="92">
        <f>SUM(I26:I28)</f>
        <v>18.399999999999999</v>
      </c>
      <c r="J25" s="92">
        <f>I25/H25*100</f>
        <v>100</v>
      </c>
      <c r="K25" s="92">
        <f>SUM(K26:K28)</f>
        <v>219.6</v>
      </c>
      <c r="L25" s="92">
        <f>SUM(L26:L28)</f>
        <v>219.6</v>
      </c>
      <c r="M25" s="92">
        <f>L25/K25*100</f>
        <v>100</v>
      </c>
      <c r="N25" s="92">
        <f>SUM(N26:N28)</f>
        <v>343.7</v>
      </c>
      <c r="O25" s="92">
        <f>SUM(O26:O28)</f>
        <v>333.4</v>
      </c>
      <c r="P25" s="92">
        <f>O25/N25*100</f>
        <v>97.003200465522255</v>
      </c>
      <c r="Q25" s="92">
        <f>SUM(Q26:Q28)</f>
        <v>356.2</v>
      </c>
      <c r="R25" s="92">
        <f>SUM(R26:R28)</f>
        <v>333.1</v>
      </c>
      <c r="S25" s="92">
        <f>R25/Q25*100</f>
        <v>93.51487928130264</v>
      </c>
      <c r="T25" s="92">
        <f>SUM(T26:T28)</f>
        <v>59</v>
      </c>
      <c r="U25" s="92">
        <f>SUM(U26:U28)</f>
        <v>54.7</v>
      </c>
      <c r="V25" s="92">
        <f>U25/T25*100</f>
        <v>92.711864406779668</v>
      </c>
      <c r="W25" s="92">
        <f>SUM(W26:W28)</f>
        <v>164</v>
      </c>
      <c r="X25" s="92">
        <f>SUM(X26:X28)</f>
        <v>163.1</v>
      </c>
      <c r="Y25" s="92">
        <f>X25/W25*100</f>
        <v>99.451219512195124</v>
      </c>
      <c r="Z25" s="92">
        <f>SUM(Z26:Z28)</f>
        <v>167.7</v>
      </c>
      <c r="AA25" s="92">
        <f>SUM(AA26:AA28)</f>
        <v>117.7</v>
      </c>
      <c r="AB25" s="92">
        <f>AA25/Z25*100</f>
        <v>70.184853905784152</v>
      </c>
      <c r="AC25" s="92">
        <f>SUM(AC26:AC28)</f>
        <v>279</v>
      </c>
      <c r="AD25" s="92">
        <f>SUM(AD26:AD28)</f>
        <v>249.2</v>
      </c>
      <c r="AE25" s="92">
        <f>AD25/AC25*100</f>
        <v>89.318996415770599</v>
      </c>
      <c r="AF25" s="92">
        <f>SUM(AF26:AF28)</f>
        <v>163.89999999999998</v>
      </c>
      <c r="AG25" s="92">
        <f>SUM(AG26:AG28)</f>
        <v>117.6</v>
      </c>
      <c r="AH25" s="92">
        <f>AG25/AF25*100</f>
        <v>71.751067724222096</v>
      </c>
      <c r="AI25" s="92">
        <f>SUM(AI26:AI28)</f>
        <v>67.2</v>
      </c>
      <c r="AJ25" s="92">
        <f>SUM(AJ26:AJ28)</f>
        <v>123.2</v>
      </c>
      <c r="AK25" s="92">
        <f>AJ25/AI25*100</f>
        <v>183.33333333333331</v>
      </c>
      <c r="AL25" s="92">
        <f>SUM(AL26:AL28)</f>
        <v>160.30000000000001</v>
      </c>
      <c r="AM25" s="92">
        <f>SUM(AM26:AM28)</f>
        <v>201.5</v>
      </c>
      <c r="AN25" s="92">
        <f>AM25/AL25*100</f>
        <v>125.70180910792263</v>
      </c>
      <c r="AO25" s="92">
        <f>SUM(AO26:AO28)</f>
        <v>112.20000000000002</v>
      </c>
      <c r="AP25" s="92">
        <f>SUM(AP26:AP28)</f>
        <v>179.7</v>
      </c>
      <c r="AQ25" s="92">
        <f>AP25/AO25*100</f>
        <v>160.1604278074866</v>
      </c>
      <c r="AR25" s="270" t="s">
        <v>225</v>
      </c>
      <c r="AS25" s="153"/>
      <c r="AT25" s="88"/>
      <c r="AU25" s="88"/>
      <c r="AV25" s="88"/>
    </row>
    <row r="26" spans="1:49" s="9" customFormat="1" ht="16.5" customHeight="1" x14ac:dyDescent="0.2">
      <c r="A26" s="185"/>
      <c r="B26" s="261"/>
      <c r="C26" s="212"/>
      <c r="D26" s="23" t="s">
        <v>23</v>
      </c>
      <c r="E26" s="85">
        <f>H26+K26+N26+Q26+T26+W26+Z26+AC26+AF26+AI26+AL26+AO26</f>
        <v>0</v>
      </c>
      <c r="F26" s="85">
        <f>I26+L26+O26+R26+U26+X26+AA26+AD26+AG26+AJ26+AM26+AP26</f>
        <v>0</v>
      </c>
      <c r="G26" s="54">
        <v>0</v>
      </c>
      <c r="H26" s="53">
        <v>0</v>
      </c>
      <c r="I26" s="53">
        <v>0</v>
      </c>
      <c r="J26" s="54">
        <v>0</v>
      </c>
      <c r="K26" s="53">
        <v>0</v>
      </c>
      <c r="L26" s="53">
        <v>0</v>
      </c>
      <c r="M26" s="54">
        <v>0</v>
      </c>
      <c r="N26" s="53">
        <v>0</v>
      </c>
      <c r="O26" s="53">
        <v>0</v>
      </c>
      <c r="P26" s="54">
        <v>0</v>
      </c>
      <c r="Q26" s="53">
        <v>0</v>
      </c>
      <c r="R26" s="53">
        <v>0</v>
      </c>
      <c r="S26" s="54">
        <v>0</v>
      </c>
      <c r="T26" s="53">
        <v>0</v>
      </c>
      <c r="U26" s="53">
        <v>0</v>
      </c>
      <c r="V26" s="54">
        <v>0</v>
      </c>
      <c r="W26" s="53">
        <v>0</v>
      </c>
      <c r="X26" s="53">
        <v>0</v>
      </c>
      <c r="Y26" s="54">
        <v>0</v>
      </c>
      <c r="Z26" s="53">
        <v>0</v>
      </c>
      <c r="AA26" s="53">
        <v>0</v>
      </c>
      <c r="AB26" s="54">
        <v>0</v>
      </c>
      <c r="AC26" s="53">
        <v>0</v>
      </c>
      <c r="AD26" s="53">
        <v>0</v>
      </c>
      <c r="AE26" s="54">
        <v>0</v>
      </c>
      <c r="AF26" s="53">
        <v>0</v>
      </c>
      <c r="AG26" s="53">
        <v>0</v>
      </c>
      <c r="AH26" s="54">
        <v>0</v>
      </c>
      <c r="AI26" s="53">
        <v>0</v>
      </c>
      <c r="AJ26" s="52">
        <v>0</v>
      </c>
      <c r="AK26" s="65">
        <v>0</v>
      </c>
      <c r="AL26" s="53">
        <v>0</v>
      </c>
      <c r="AM26" s="52">
        <v>0</v>
      </c>
      <c r="AN26" s="54">
        <v>0</v>
      </c>
      <c r="AO26" s="53">
        <v>0</v>
      </c>
      <c r="AP26" s="52">
        <v>0</v>
      </c>
      <c r="AQ26" s="54">
        <v>0</v>
      </c>
      <c r="AR26" s="271"/>
      <c r="AS26" s="268"/>
      <c r="AT26" s="8"/>
      <c r="AU26" s="8"/>
      <c r="AV26" s="8"/>
    </row>
    <row r="27" spans="1:49" s="9" customFormat="1" ht="16.5" customHeight="1" x14ac:dyDescent="0.2">
      <c r="A27" s="185"/>
      <c r="B27" s="261"/>
      <c r="C27" s="212"/>
      <c r="D27" s="14" t="s">
        <v>24</v>
      </c>
      <c r="E27" s="85">
        <f>H27+K27+N27+Q27+T27+W27+Z27+AC27+AF27+AI27+AL27+AO27</f>
        <v>2111.1999999999998</v>
      </c>
      <c r="F27" s="85">
        <f t="shared" ref="F27:F28" si="28">I27+L27+O27+R27+U27+X27+AA27+AD27+AG27+AJ27+AM27+AP27</f>
        <v>2111.1999999999998</v>
      </c>
      <c r="G27" s="54">
        <f>F27/E27*100</f>
        <v>100</v>
      </c>
      <c r="H27" s="53">
        <v>18.399999999999999</v>
      </c>
      <c r="I27" s="53">
        <v>18.399999999999999</v>
      </c>
      <c r="J27" s="54">
        <f>I27/H27*100</f>
        <v>100</v>
      </c>
      <c r="K27" s="53">
        <v>219.6</v>
      </c>
      <c r="L27" s="53">
        <v>219.6</v>
      </c>
      <c r="M27" s="54">
        <f>L27/K27*100</f>
        <v>100</v>
      </c>
      <c r="N27" s="53">
        <v>343.7</v>
      </c>
      <c r="O27" s="53">
        <v>333.4</v>
      </c>
      <c r="P27" s="54">
        <f>O27/N27*100</f>
        <v>97.003200465522255</v>
      </c>
      <c r="Q27" s="53">
        <f>179+147.2+100-70</f>
        <v>356.2</v>
      </c>
      <c r="R27" s="53">
        <v>333.1</v>
      </c>
      <c r="S27" s="54">
        <f>R27/Q27*100</f>
        <v>93.51487928130264</v>
      </c>
      <c r="T27" s="53">
        <f>179-100-20</f>
        <v>59</v>
      </c>
      <c r="U27" s="53">
        <v>54.7</v>
      </c>
      <c r="V27" s="54">
        <f>U27/T27*100</f>
        <v>92.711864406779668</v>
      </c>
      <c r="W27" s="53">
        <f>181.9-17.9</f>
        <v>164</v>
      </c>
      <c r="X27" s="53">
        <v>163.1</v>
      </c>
      <c r="Y27" s="54">
        <f>X27/W27*100</f>
        <v>99.451219512195124</v>
      </c>
      <c r="Z27" s="53">
        <f>86+35.6-3.9+50</f>
        <v>167.7</v>
      </c>
      <c r="AA27" s="53">
        <v>117.7</v>
      </c>
      <c r="AB27" s="54">
        <f>AA27/Z27*100</f>
        <v>70.184853905784152</v>
      </c>
      <c r="AC27" s="53">
        <f>86-60.9+200+3.9+50</f>
        <v>279</v>
      </c>
      <c r="AD27" s="53">
        <v>249.2</v>
      </c>
      <c r="AE27" s="54">
        <f>AD27/AC27*100</f>
        <v>89.318996415770599</v>
      </c>
      <c r="AF27" s="53">
        <f>117.6+47.1-0.8</f>
        <v>163.89999999999998</v>
      </c>
      <c r="AG27" s="53">
        <v>117.6</v>
      </c>
      <c r="AH27" s="54">
        <f>AG27/AF27*100</f>
        <v>71.751067724222096</v>
      </c>
      <c r="AI27" s="53">
        <f>114-76.3+8.5+21</f>
        <v>67.2</v>
      </c>
      <c r="AJ27" s="52">
        <v>123.2</v>
      </c>
      <c r="AK27" s="65">
        <f>AJ27/AI27*100</f>
        <v>183.33333333333331</v>
      </c>
      <c r="AL27" s="53">
        <f>114+246.3-200</f>
        <v>160.30000000000001</v>
      </c>
      <c r="AM27" s="52">
        <v>201.5</v>
      </c>
      <c r="AN27" s="54">
        <f>AM27/AL27*100</f>
        <v>125.70180910792263</v>
      </c>
      <c r="AO27" s="53">
        <f>228.3-46.1-70</f>
        <v>112.20000000000002</v>
      </c>
      <c r="AP27" s="52">
        <v>179.7</v>
      </c>
      <c r="AQ27" s="54">
        <f>AP27/AO27*100</f>
        <v>160.1604278074866</v>
      </c>
      <c r="AR27" s="271"/>
      <c r="AS27" s="268"/>
      <c r="AT27" s="8"/>
      <c r="AU27" s="8"/>
      <c r="AV27" s="8"/>
      <c r="AW27" s="8"/>
    </row>
    <row r="28" spans="1:49" s="9" customFormat="1" ht="16.5" customHeight="1" x14ac:dyDescent="0.2">
      <c r="A28" s="185"/>
      <c r="B28" s="261"/>
      <c r="C28" s="212"/>
      <c r="D28" s="14" t="s">
        <v>86</v>
      </c>
      <c r="E28" s="85">
        <f t="shared" ref="E28" si="29">H28+K28+N28+Q28+T28+W28+Z28+AC28+AF28+AI28+AL28+AO28</f>
        <v>0</v>
      </c>
      <c r="F28" s="85">
        <f t="shared" si="28"/>
        <v>0</v>
      </c>
      <c r="G28" s="54">
        <v>0</v>
      </c>
      <c r="H28" s="53">
        <v>0</v>
      </c>
      <c r="I28" s="53">
        <v>0</v>
      </c>
      <c r="J28" s="54">
        <v>0</v>
      </c>
      <c r="K28" s="53">
        <v>0</v>
      </c>
      <c r="L28" s="53">
        <v>0</v>
      </c>
      <c r="M28" s="54">
        <v>0</v>
      </c>
      <c r="N28" s="53">
        <v>0</v>
      </c>
      <c r="O28" s="53">
        <v>0</v>
      </c>
      <c r="P28" s="54">
        <v>0</v>
      </c>
      <c r="Q28" s="53">
        <v>0</v>
      </c>
      <c r="R28" s="53">
        <v>0</v>
      </c>
      <c r="S28" s="54">
        <v>0</v>
      </c>
      <c r="T28" s="53">
        <v>0</v>
      </c>
      <c r="U28" s="53">
        <v>0</v>
      </c>
      <c r="V28" s="54">
        <v>0</v>
      </c>
      <c r="W28" s="53">
        <v>0</v>
      </c>
      <c r="X28" s="53">
        <v>0</v>
      </c>
      <c r="Y28" s="54">
        <v>0</v>
      </c>
      <c r="Z28" s="53">
        <v>0</v>
      </c>
      <c r="AA28" s="53">
        <v>0</v>
      </c>
      <c r="AB28" s="54">
        <v>0</v>
      </c>
      <c r="AC28" s="53">
        <v>0</v>
      </c>
      <c r="AD28" s="53">
        <v>0</v>
      </c>
      <c r="AE28" s="54">
        <v>0</v>
      </c>
      <c r="AF28" s="53">
        <v>0</v>
      </c>
      <c r="AG28" s="53">
        <v>0</v>
      </c>
      <c r="AH28" s="54">
        <v>0</v>
      </c>
      <c r="AI28" s="53">
        <v>0</v>
      </c>
      <c r="AJ28" s="52">
        <v>0</v>
      </c>
      <c r="AK28" s="65">
        <v>0</v>
      </c>
      <c r="AL28" s="53">
        <v>0</v>
      </c>
      <c r="AM28" s="52">
        <v>0</v>
      </c>
      <c r="AN28" s="54">
        <v>0</v>
      </c>
      <c r="AO28" s="53">
        <v>0</v>
      </c>
      <c r="AP28" s="52">
        <v>0</v>
      </c>
      <c r="AQ28" s="54">
        <v>0</v>
      </c>
      <c r="AR28" s="271"/>
      <c r="AS28" s="268"/>
      <c r="AT28" s="8"/>
      <c r="AU28" s="8"/>
      <c r="AV28" s="8"/>
    </row>
    <row r="29" spans="1:49" s="9" customFormat="1" ht="27.75" customHeight="1" x14ac:dyDescent="0.2">
      <c r="A29" s="186"/>
      <c r="B29" s="262"/>
      <c r="C29" s="213"/>
      <c r="D29" s="14" t="s">
        <v>88</v>
      </c>
      <c r="E29" s="85">
        <v>0</v>
      </c>
      <c r="F29" s="85">
        <v>0</v>
      </c>
      <c r="G29" s="54">
        <v>0</v>
      </c>
      <c r="H29" s="53">
        <v>0</v>
      </c>
      <c r="I29" s="53">
        <v>0</v>
      </c>
      <c r="J29" s="54">
        <v>0</v>
      </c>
      <c r="K29" s="53">
        <v>0</v>
      </c>
      <c r="L29" s="53">
        <v>0</v>
      </c>
      <c r="M29" s="54">
        <v>0</v>
      </c>
      <c r="N29" s="53">
        <v>0</v>
      </c>
      <c r="O29" s="53">
        <v>0</v>
      </c>
      <c r="P29" s="54">
        <v>0</v>
      </c>
      <c r="Q29" s="53">
        <v>0</v>
      </c>
      <c r="R29" s="53">
        <v>0</v>
      </c>
      <c r="S29" s="38">
        <v>0</v>
      </c>
      <c r="T29" s="53">
        <v>0</v>
      </c>
      <c r="U29" s="53">
        <v>0</v>
      </c>
      <c r="V29" s="38">
        <v>0</v>
      </c>
      <c r="W29" s="53">
        <v>0</v>
      </c>
      <c r="X29" s="53">
        <v>0</v>
      </c>
      <c r="Y29" s="38">
        <v>0</v>
      </c>
      <c r="Z29" s="53">
        <v>0</v>
      </c>
      <c r="AA29" s="53">
        <v>0</v>
      </c>
      <c r="AB29" s="38">
        <v>0</v>
      </c>
      <c r="AC29" s="53">
        <v>0</v>
      </c>
      <c r="AD29" s="53">
        <v>0</v>
      </c>
      <c r="AE29" s="38">
        <v>0</v>
      </c>
      <c r="AF29" s="53">
        <v>0</v>
      </c>
      <c r="AG29" s="53">
        <v>0</v>
      </c>
      <c r="AH29" s="38">
        <v>0</v>
      </c>
      <c r="AI29" s="53">
        <v>0</v>
      </c>
      <c r="AJ29" s="53">
        <v>0</v>
      </c>
      <c r="AK29" s="38">
        <v>0</v>
      </c>
      <c r="AL29" s="53">
        <v>0</v>
      </c>
      <c r="AM29" s="53">
        <v>0</v>
      </c>
      <c r="AN29" s="38">
        <v>0</v>
      </c>
      <c r="AO29" s="53">
        <v>0</v>
      </c>
      <c r="AP29" s="53">
        <v>0</v>
      </c>
      <c r="AQ29" s="38">
        <v>0</v>
      </c>
      <c r="AR29" s="272"/>
      <c r="AS29" s="269"/>
      <c r="AT29" s="8"/>
      <c r="AU29" s="8"/>
      <c r="AV29" s="8"/>
    </row>
    <row r="30" spans="1:49" s="114" customFormat="1" ht="16.5" customHeight="1" x14ac:dyDescent="0.2">
      <c r="A30" s="184" t="s">
        <v>49</v>
      </c>
      <c r="B30" s="260" t="s">
        <v>114</v>
      </c>
      <c r="C30" s="211" t="s">
        <v>115</v>
      </c>
      <c r="D30" s="113" t="s">
        <v>89</v>
      </c>
      <c r="E30" s="85">
        <f>SUM(E31:E33)</f>
        <v>20</v>
      </c>
      <c r="F30" s="85">
        <f>SUM(F31:F33)</f>
        <v>20</v>
      </c>
      <c r="G30" s="92">
        <f>F30/E30*100</f>
        <v>100</v>
      </c>
      <c r="H30" s="92">
        <f>SUM(H31:H33)</f>
        <v>0</v>
      </c>
      <c r="I30" s="92">
        <f>SUM(I31:I33)</f>
        <v>0</v>
      </c>
      <c r="J30" s="92">
        <v>0</v>
      </c>
      <c r="K30" s="92">
        <f>SUM(K31:K33)</f>
        <v>0</v>
      </c>
      <c r="L30" s="92">
        <f>SUM(L31:L33)</f>
        <v>0</v>
      </c>
      <c r="M30" s="92">
        <v>0</v>
      </c>
      <c r="N30" s="92">
        <f>SUM(N31:N33)</f>
        <v>0</v>
      </c>
      <c r="O30" s="92">
        <f>SUM(O31:O33)</f>
        <v>0</v>
      </c>
      <c r="P30" s="92">
        <v>0</v>
      </c>
      <c r="Q30" s="92">
        <f>SUM(Q31:Q33)</f>
        <v>0</v>
      </c>
      <c r="R30" s="92">
        <f>SUM(R31:R33)</f>
        <v>0</v>
      </c>
      <c r="S30" s="92">
        <v>0</v>
      </c>
      <c r="T30" s="92">
        <f>SUM(T31:T33)</f>
        <v>0</v>
      </c>
      <c r="U30" s="92">
        <f>SUM(U31:U33)</f>
        <v>0</v>
      </c>
      <c r="V30" s="92">
        <v>0</v>
      </c>
      <c r="W30" s="92">
        <f>SUM(W31:W33)</f>
        <v>0</v>
      </c>
      <c r="X30" s="92">
        <f>SUM(X31:X33)</f>
        <v>0</v>
      </c>
      <c r="Y30" s="92">
        <v>0</v>
      </c>
      <c r="Z30" s="92">
        <f>SUM(Z31:Z33)</f>
        <v>0</v>
      </c>
      <c r="AA30" s="92">
        <f>SUM(AA31:AA33)</f>
        <v>0</v>
      </c>
      <c r="AB30" s="92">
        <v>0</v>
      </c>
      <c r="AC30" s="92">
        <f>SUM(AC31:AC33)</f>
        <v>0</v>
      </c>
      <c r="AD30" s="92">
        <f>SUM(AD31:AD33)</f>
        <v>0</v>
      </c>
      <c r="AE30" s="92">
        <v>0</v>
      </c>
      <c r="AF30" s="92">
        <f>SUM(AF31:AF33)</f>
        <v>0</v>
      </c>
      <c r="AG30" s="92">
        <f>SUM(AG31:AG33)</f>
        <v>0</v>
      </c>
      <c r="AH30" s="92">
        <v>0</v>
      </c>
      <c r="AI30" s="92">
        <f>SUM(AI31:AI33)</f>
        <v>0</v>
      </c>
      <c r="AJ30" s="92">
        <f>SUM(AJ31:AJ33)</f>
        <v>0</v>
      </c>
      <c r="AK30" s="92">
        <v>0</v>
      </c>
      <c r="AL30" s="92">
        <f>SUM(AL31:AL33)</f>
        <v>20</v>
      </c>
      <c r="AM30" s="92">
        <f>SUM(AM31:AM33)</f>
        <v>20</v>
      </c>
      <c r="AN30" s="112">
        <f>AM30/AL30*100</f>
        <v>100</v>
      </c>
      <c r="AO30" s="92">
        <f>SUM(AO31:AO33)</f>
        <v>0</v>
      </c>
      <c r="AP30" s="92">
        <f>SUM(AP31:AP33)</f>
        <v>0</v>
      </c>
      <c r="AQ30" s="92">
        <v>0</v>
      </c>
      <c r="AR30" s="270" t="s">
        <v>206</v>
      </c>
      <c r="AS30" s="153"/>
      <c r="AT30" s="88"/>
      <c r="AU30" s="88"/>
      <c r="AV30" s="88"/>
    </row>
    <row r="31" spans="1:49" s="9" customFormat="1" ht="16.5" customHeight="1" x14ac:dyDescent="0.2">
      <c r="A31" s="185"/>
      <c r="B31" s="261"/>
      <c r="C31" s="212"/>
      <c r="D31" s="23" t="s">
        <v>85</v>
      </c>
      <c r="E31" s="85">
        <f>H31+K31+N31+Q31+T31+W31+Z31+AC31+AF31+AI31+AL31+AO31</f>
        <v>0</v>
      </c>
      <c r="F31" s="85">
        <f>I31+L31+O31+R31+U31+X31+AA31+AD31+AG31+AJ31+AM31+AP31</f>
        <v>0</v>
      </c>
      <c r="G31" s="54">
        <v>0</v>
      </c>
      <c r="H31" s="53">
        <v>0</v>
      </c>
      <c r="I31" s="53">
        <v>0</v>
      </c>
      <c r="J31" s="54">
        <v>0</v>
      </c>
      <c r="K31" s="53">
        <v>0</v>
      </c>
      <c r="L31" s="53">
        <v>0</v>
      </c>
      <c r="M31" s="54">
        <v>0</v>
      </c>
      <c r="N31" s="53">
        <v>0</v>
      </c>
      <c r="O31" s="53">
        <v>0</v>
      </c>
      <c r="P31" s="54">
        <v>0</v>
      </c>
      <c r="Q31" s="53">
        <v>0</v>
      </c>
      <c r="R31" s="53">
        <v>0</v>
      </c>
      <c r="S31" s="54">
        <v>0</v>
      </c>
      <c r="T31" s="53">
        <v>0</v>
      </c>
      <c r="U31" s="53">
        <v>0</v>
      </c>
      <c r="V31" s="54">
        <v>0</v>
      </c>
      <c r="W31" s="53">
        <v>0</v>
      </c>
      <c r="X31" s="53">
        <v>0</v>
      </c>
      <c r="Y31" s="54">
        <v>0</v>
      </c>
      <c r="Z31" s="53">
        <v>0</v>
      </c>
      <c r="AA31" s="53">
        <v>0</v>
      </c>
      <c r="AB31" s="54">
        <v>0</v>
      </c>
      <c r="AC31" s="53">
        <v>0</v>
      </c>
      <c r="AD31" s="53">
        <v>0</v>
      </c>
      <c r="AE31" s="54">
        <v>0</v>
      </c>
      <c r="AF31" s="53">
        <v>0</v>
      </c>
      <c r="AG31" s="53">
        <v>0</v>
      </c>
      <c r="AH31" s="54">
        <v>0</v>
      </c>
      <c r="AI31" s="53">
        <v>0</v>
      </c>
      <c r="AJ31" s="52">
        <v>0</v>
      </c>
      <c r="AK31" s="65">
        <v>0</v>
      </c>
      <c r="AL31" s="53">
        <v>0</v>
      </c>
      <c r="AM31" s="52">
        <v>0</v>
      </c>
      <c r="AN31" s="54">
        <v>0</v>
      </c>
      <c r="AO31" s="53">
        <v>0</v>
      </c>
      <c r="AP31" s="52">
        <v>0</v>
      </c>
      <c r="AQ31" s="54">
        <v>0</v>
      </c>
      <c r="AR31" s="271"/>
      <c r="AS31" s="268"/>
      <c r="AT31" s="8"/>
      <c r="AU31" s="8"/>
      <c r="AV31" s="8"/>
    </row>
    <row r="32" spans="1:49" s="9" customFormat="1" ht="16.5" customHeight="1" x14ac:dyDescent="0.2">
      <c r="A32" s="185"/>
      <c r="B32" s="261"/>
      <c r="C32" s="212"/>
      <c r="D32" s="14" t="s">
        <v>24</v>
      </c>
      <c r="E32" s="85">
        <f>H32+K32+N32+Q32+T32+W32+Z32+AC32+AF32+AI32+AL32+AO32</f>
        <v>0</v>
      </c>
      <c r="F32" s="85">
        <f t="shared" ref="F32:F33" si="30">I32+L32+O32+R32+U32+X32+AA32+AD32+AG32+AJ32+AM32+AP32</f>
        <v>0</v>
      </c>
      <c r="G32" s="54">
        <v>0</v>
      </c>
      <c r="H32" s="53">
        <v>0</v>
      </c>
      <c r="I32" s="53">
        <v>0</v>
      </c>
      <c r="J32" s="54">
        <v>0</v>
      </c>
      <c r="K32" s="53">
        <v>0</v>
      </c>
      <c r="L32" s="53">
        <v>0</v>
      </c>
      <c r="M32" s="54">
        <v>0</v>
      </c>
      <c r="N32" s="53">
        <v>0</v>
      </c>
      <c r="O32" s="53">
        <v>0</v>
      </c>
      <c r="P32" s="54">
        <v>0</v>
      </c>
      <c r="Q32" s="53">
        <v>0</v>
      </c>
      <c r="R32" s="53">
        <v>0</v>
      </c>
      <c r="S32" s="54">
        <v>0</v>
      </c>
      <c r="T32" s="53">
        <v>0</v>
      </c>
      <c r="U32" s="53">
        <v>0</v>
      </c>
      <c r="V32" s="54">
        <v>0</v>
      </c>
      <c r="W32" s="53">
        <v>0</v>
      </c>
      <c r="X32" s="53">
        <v>0</v>
      </c>
      <c r="Y32" s="54">
        <v>0</v>
      </c>
      <c r="Z32" s="53">
        <v>0</v>
      </c>
      <c r="AA32" s="53">
        <v>0</v>
      </c>
      <c r="AB32" s="54">
        <v>0</v>
      </c>
      <c r="AC32" s="53">
        <v>0</v>
      </c>
      <c r="AD32" s="53">
        <v>0</v>
      </c>
      <c r="AE32" s="54">
        <v>0</v>
      </c>
      <c r="AF32" s="53">
        <v>0</v>
      </c>
      <c r="AG32" s="53">
        <v>0</v>
      </c>
      <c r="AH32" s="54">
        <v>0</v>
      </c>
      <c r="AI32" s="53">
        <v>0</v>
      </c>
      <c r="AJ32" s="52">
        <v>0</v>
      </c>
      <c r="AK32" s="65">
        <v>0</v>
      </c>
      <c r="AL32" s="53">
        <v>0</v>
      </c>
      <c r="AM32" s="52">
        <v>0</v>
      </c>
      <c r="AN32" s="54">
        <v>0</v>
      </c>
      <c r="AO32" s="53">
        <v>0</v>
      </c>
      <c r="AP32" s="52">
        <v>0</v>
      </c>
      <c r="AQ32" s="54">
        <v>0</v>
      </c>
      <c r="AR32" s="271"/>
      <c r="AS32" s="268"/>
      <c r="AT32" s="8"/>
      <c r="AU32" s="8"/>
      <c r="AV32" s="8"/>
    </row>
    <row r="33" spans="1:49" s="9" customFormat="1" ht="16.5" customHeight="1" x14ac:dyDescent="0.2">
      <c r="A33" s="185"/>
      <c r="B33" s="261"/>
      <c r="C33" s="212"/>
      <c r="D33" s="14" t="s">
        <v>86</v>
      </c>
      <c r="E33" s="85">
        <f t="shared" ref="E33" si="31">H33+K33+N33+Q33+T33+W33+Z33+AC33+AF33+AI33+AL33+AO33</f>
        <v>20</v>
      </c>
      <c r="F33" s="85">
        <f t="shared" si="30"/>
        <v>20</v>
      </c>
      <c r="G33" s="54">
        <f t="shared" ref="G33" si="32">F33/E33*100</f>
        <v>100</v>
      </c>
      <c r="H33" s="53">
        <v>0</v>
      </c>
      <c r="I33" s="53">
        <v>0</v>
      </c>
      <c r="J33" s="54">
        <v>0</v>
      </c>
      <c r="K33" s="53">
        <v>0</v>
      </c>
      <c r="L33" s="53">
        <v>0</v>
      </c>
      <c r="M33" s="54">
        <v>0</v>
      </c>
      <c r="N33" s="53">
        <v>0</v>
      </c>
      <c r="O33" s="53">
        <v>0</v>
      </c>
      <c r="P33" s="54">
        <v>0</v>
      </c>
      <c r="Q33" s="53">
        <v>0</v>
      </c>
      <c r="R33" s="53">
        <v>0</v>
      </c>
      <c r="S33" s="54">
        <v>0</v>
      </c>
      <c r="T33" s="53">
        <v>0</v>
      </c>
      <c r="U33" s="53">
        <v>0</v>
      </c>
      <c r="V33" s="54">
        <v>0</v>
      </c>
      <c r="W33" s="53">
        <v>0</v>
      </c>
      <c r="X33" s="53">
        <v>0</v>
      </c>
      <c r="Y33" s="54">
        <v>0</v>
      </c>
      <c r="Z33" s="53">
        <v>0</v>
      </c>
      <c r="AA33" s="53">
        <v>0</v>
      </c>
      <c r="AB33" s="54">
        <v>0</v>
      </c>
      <c r="AC33" s="53">
        <v>0</v>
      </c>
      <c r="AD33" s="53">
        <v>0</v>
      </c>
      <c r="AE33" s="54">
        <v>0</v>
      </c>
      <c r="AF33" s="53">
        <v>0</v>
      </c>
      <c r="AG33" s="53">
        <v>0</v>
      </c>
      <c r="AH33" s="54">
        <v>0</v>
      </c>
      <c r="AI33" s="53">
        <v>0</v>
      </c>
      <c r="AJ33" s="52">
        <v>0</v>
      </c>
      <c r="AK33" s="65">
        <v>0</v>
      </c>
      <c r="AL33" s="53">
        <v>20</v>
      </c>
      <c r="AM33" s="52">
        <v>20</v>
      </c>
      <c r="AN33" s="112">
        <f>AM33/AL33*100</f>
        <v>100</v>
      </c>
      <c r="AO33" s="53">
        <v>0</v>
      </c>
      <c r="AP33" s="52">
        <v>0</v>
      </c>
      <c r="AQ33" s="54">
        <v>0</v>
      </c>
      <c r="AR33" s="271"/>
      <c r="AS33" s="268"/>
      <c r="AT33" s="8"/>
      <c r="AU33" s="8"/>
      <c r="AV33" s="8"/>
      <c r="AW33" s="8"/>
    </row>
    <row r="34" spans="1:49" s="9" customFormat="1" ht="39.75" customHeight="1" x14ac:dyDescent="0.2">
      <c r="A34" s="186"/>
      <c r="B34" s="262"/>
      <c r="C34" s="213"/>
      <c r="D34" s="14" t="s">
        <v>87</v>
      </c>
      <c r="E34" s="85">
        <v>0</v>
      </c>
      <c r="F34" s="85">
        <v>0</v>
      </c>
      <c r="G34" s="54">
        <v>0</v>
      </c>
      <c r="H34" s="53">
        <v>0</v>
      </c>
      <c r="I34" s="53">
        <v>0</v>
      </c>
      <c r="J34" s="54">
        <v>0</v>
      </c>
      <c r="K34" s="53">
        <v>0</v>
      </c>
      <c r="L34" s="53">
        <v>0</v>
      </c>
      <c r="M34" s="54">
        <v>0</v>
      </c>
      <c r="N34" s="53">
        <v>0</v>
      </c>
      <c r="O34" s="53">
        <v>0</v>
      </c>
      <c r="P34" s="54">
        <v>0</v>
      </c>
      <c r="Q34" s="53">
        <v>0</v>
      </c>
      <c r="R34" s="53">
        <v>0</v>
      </c>
      <c r="S34" s="38">
        <v>0</v>
      </c>
      <c r="T34" s="53">
        <v>0</v>
      </c>
      <c r="U34" s="53">
        <v>0</v>
      </c>
      <c r="V34" s="38">
        <v>0</v>
      </c>
      <c r="W34" s="53">
        <v>0</v>
      </c>
      <c r="X34" s="53">
        <v>0</v>
      </c>
      <c r="Y34" s="38">
        <v>0</v>
      </c>
      <c r="Z34" s="53">
        <v>0</v>
      </c>
      <c r="AA34" s="53">
        <v>0</v>
      </c>
      <c r="AB34" s="38">
        <v>0</v>
      </c>
      <c r="AC34" s="53">
        <v>0</v>
      </c>
      <c r="AD34" s="53">
        <v>0</v>
      </c>
      <c r="AE34" s="38">
        <v>0</v>
      </c>
      <c r="AF34" s="53">
        <v>0</v>
      </c>
      <c r="AG34" s="53">
        <v>0</v>
      </c>
      <c r="AH34" s="38">
        <v>0</v>
      </c>
      <c r="AI34" s="53">
        <f>AI46+AI47+AI48+AI49</f>
        <v>0</v>
      </c>
      <c r="AJ34" s="53">
        <v>0</v>
      </c>
      <c r="AK34" s="38">
        <v>0</v>
      </c>
      <c r="AL34" s="53">
        <v>0</v>
      </c>
      <c r="AM34" s="53">
        <v>0</v>
      </c>
      <c r="AN34" s="38">
        <v>0</v>
      </c>
      <c r="AO34" s="53">
        <v>0</v>
      </c>
      <c r="AP34" s="53">
        <v>0</v>
      </c>
      <c r="AQ34" s="38">
        <v>0</v>
      </c>
      <c r="AR34" s="272"/>
      <c r="AS34" s="269"/>
      <c r="AT34" s="8"/>
      <c r="AU34" s="8"/>
      <c r="AV34" s="8"/>
    </row>
    <row r="35" spans="1:49" s="114" customFormat="1" ht="16.5" customHeight="1" x14ac:dyDescent="0.2">
      <c r="A35" s="184" t="s">
        <v>50</v>
      </c>
      <c r="B35" s="260" t="s">
        <v>116</v>
      </c>
      <c r="C35" s="211" t="s">
        <v>117</v>
      </c>
      <c r="D35" s="113" t="s">
        <v>89</v>
      </c>
      <c r="E35" s="85">
        <f>SUM(E36:E38)</f>
        <v>20</v>
      </c>
      <c r="F35" s="85">
        <f>SUM(F36:F38)</f>
        <v>0</v>
      </c>
      <c r="G35" s="92">
        <f>F35/E35*100</f>
        <v>0</v>
      </c>
      <c r="H35" s="92">
        <f>SUM(H36:H38)</f>
        <v>0</v>
      </c>
      <c r="I35" s="92">
        <f>SUM(I36:I38)</f>
        <v>0</v>
      </c>
      <c r="J35" s="92">
        <v>0</v>
      </c>
      <c r="K35" s="92">
        <f>SUM(K36:K38)</f>
        <v>0</v>
      </c>
      <c r="L35" s="92">
        <f>SUM(L36:L38)</f>
        <v>0</v>
      </c>
      <c r="M35" s="92">
        <v>0</v>
      </c>
      <c r="N35" s="92">
        <f>SUM(N36:N38)</f>
        <v>0</v>
      </c>
      <c r="O35" s="92">
        <f>SUM(O36:O38)</f>
        <v>0</v>
      </c>
      <c r="P35" s="92">
        <v>0</v>
      </c>
      <c r="Q35" s="92">
        <f>SUM(Q36:Q38)</f>
        <v>0</v>
      </c>
      <c r="R35" s="92">
        <f>SUM(R36:R38)</f>
        <v>0</v>
      </c>
      <c r="S35" s="92">
        <v>0</v>
      </c>
      <c r="T35" s="92">
        <f>SUM(T36:T38)</f>
        <v>0</v>
      </c>
      <c r="U35" s="92">
        <f>SUM(U36:U38)</f>
        <v>0</v>
      </c>
      <c r="V35" s="92">
        <v>0</v>
      </c>
      <c r="W35" s="92">
        <f>SUM(W36:W38)</f>
        <v>0</v>
      </c>
      <c r="X35" s="92">
        <f>SUM(X36:X38)</f>
        <v>0</v>
      </c>
      <c r="Y35" s="92">
        <v>0</v>
      </c>
      <c r="Z35" s="92">
        <f>SUM(Z36:Z38)</f>
        <v>0</v>
      </c>
      <c r="AA35" s="92">
        <f>SUM(AA36:AA38)</f>
        <v>0</v>
      </c>
      <c r="AB35" s="92">
        <v>0</v>
      </c>
      <c r="AC35" s="92">
        <f>SUM(AC36:AC38)</f>
        <v>0</v>
      </c>
      <c r="AD35" s="92">
        <f>SUM(AD36:AD38)</f>
        <v>0</v>
      </c>
      <c r="AE35" s="92">
        <v>0</v>
      </c>
      <c r="AF35" s="92">
        <f>SUM(AF36:AF38)</f>
        <v>0</v>
      </c>
      <c r="AG35" s="92">
        <f>SUM(AG36:AG38)</f>
        <v>0</v>
      </c>
      <c r="AH35" s="92">
        <v>0</v>
      </c>
      <c r="AI35" s="92">
        <f>SUM(AI36:AI38)</f>
        <v>0</v>
      </c>
      <c r="AJ35" s="92">
        <f>SUM(AJ36:AJ38)</f>
        <v>0</v>
      </c>
      <c r="AK35" s="92">
        <v>0</v>
      </c>
      <c r="AL35" s="92">
        <f>SUM(AL36:AL38)</f>
        <v>20</v>
      </c>
      <c r="AM35" s="92">
        <f>SUM(AM36:AM38)</f>
        <v>0</v>
      </c>
      <c r="AN35" s="92">
        <v>0</v>
      </c>
      <c r="AO35" s="92">
        <f>SUM(AO36:AO38)</f>
        <v>0</v>
      </c>
      <c r="AP35" s="92">
        <f>SUM(AP36:AP38)</f>
        <v>0</v>
      </c>
      <c r="AQ35" s="92">
        <v>0</v>
      </c>
      <c r="AR35" s="270" t="s">
        <v>207</v>
      </c>
      <c r="AS35" s="153" t="s">
        <v>307</v>
      </c>
      <c r="AT35" s="88"/>
      <c r="AU35" s="88"/>
      <c r="AV35" s="88"/>
    </row>
    <row r="36" spans="1:49" s="9" customFormat="1" ht="16.5" customHeight="1" x14ac:dyDescent="0.2">
      <c r="A36" s="185"/>
      <c r="B36" s="261"/>
      <c r="C36" s="212"/>
      <c r="D36" s="23" t="s">
        <v>23</v>
      </c>
      <c r="E36" s="85">
        <f>H36+K36+N36+Q36+T36+W36+Z36+AC36+AF36+AI36+AL36+AO36</f>
        <v>0</v>
      </c>
      <c r="F36" s="85">
        <f>I36+L36+O36+R36+U36+X36+AA36+AD36+AG36+AJ36+AM36+AP36</f>
        <v>0</v>
      </c>
      <c r="G36" s="54">
        <v>0</v>
      </c>
      <c r="H36" s="53">
        <v>0</v>
      </c>
      <c r="I36" s="53">
        <v>0</v>
      </c>
      <c r="J36" s="60">
        <v>0</v>
      </c>
      <c r="K36" s="53">
        <v>0</v>
      </c>
      <c r="L36" s="53">
        <v>0</v>
      </c>
      <c r="M36" s="60">
        <v>0</v>
      </c>
      <c r="N36" s="53">
        <v>0</v>
      </c>
      <c r="O36" s="53">
        <v>0</v>
      </c>
      <c r="P36" s="60">
        <v>0</v>
      </c>
      <c r="Q36" s="53">
        <v>0</v>
      </c>
      <c r="R36" s="53">
        <v>0</v>
      </c>
      <c r="S36" s="60">
        <v>0</v>
      </c>
      <c r="T36" s="53">
        <v>0</v>
      </c>
      <c r="U36" s="53">
        <v>0</v>
      </c>
      <c r="V36" s="60">
        <v>0</v>
      </c>
      <c r="W36" s="53">
        <v>0</v>
      </c>
      <c r="X36" s="53">
        <v>0</v>
      </c>
      <c r="Y36" s="60">
        <v>0</v>
      </c>
      <c r="Z36" s="53">
        <v>0</v>
      </c>
      <c r="AA36" s="53">
        <v>0</v>
      </c>
      <c r="AB36" s="60">
        <v>0</v>
      </c>
      <c r="AC36" s="53">
        <v>0</v>
      </c>
      <c r="AD36" s="53">
        <v>0</v>
      </c>
      <c r="AE36" s="60">
        <v>0</v>
      </c>
      <c r="AF36" s="53">
        <v>0</v>
      </c>
      <c r="AG36" s="53">
        <v>0</v>
      </c>
      <c r="AH36" s="60">
        <v>0</v>
      </c>
      <c r="AI36" s="53">
        <v>0</v>
      </c>
      <c r="AJ36" s="52">
        <v>0</v>
      </c>
      <c r="AK36" s="65">
        <v>0</v>
      </c>
      <c r="AL36" s="53">
        <v>0</v>
      </c>
      <c r="AM36" s="52">
        <v>0</v>
      </c>
      <c r="AN36" s="54">
        <v>0</v>
      </c>
      <c r="AO36" s="53">
        <v>0</v>
      </c>
      <c r="AP36" s="52">
        <v>0</v>
      </c>
      <c r="AQ36" s="54">
        <v>0</v>
      </c>
      <c r="AR36" s="271"/>
      <c r="AS36" s="268"/>
      <c r="AT36" s="8"/>
      <c r="AU36" s="8"/>
      <c r="AV36" s="8"/>
    </row>
    <row r="37" spans="1:49" s="9" customFormat="1" ht="16.5" customHeight="1" x14ac:dyDescent="0.2">
      <c r="A37" s="185"/>
      <c r="B37" s="261"/>
      <c r="C37" s="212"/>
      <c r="D37" s="14" t="s">
        <v>24</v>
      </c>
      <c r="E37" s="85">
        <f>H37+K37+N37+Q37+T37+W37+Z37+AC37+AF37+AI37+AL37+AO37</f>
        <v>0</v>
      </c>
      <c r="F37" s="85">
        <f t="shared" ref="F37:F38" si="33">I37+L37+O37+R37+U37+X37+AA37+AD37+AG37+AJ37+AM37+AP37</f>
        <v>0</v>
      </c>
      <c r="G37" s="54">
        <v>0</v>
      </c>
      <c r="H37" s="53">
        <v>0</v>
      </c>
      <c r="I37" s="53">
        <v>0</v>
      </c>
      <c r="J37" s="60">
        <v>0</v>
      </c>
      <c r="K37" s="53">
        <v>0</v>
      </c>
      <c r="L37" s="53">
        <v>0</v>
      </c>
      <c r="M37" s="60">
        <v>0</v>
      </c>
      <c r="N37" s="53">
        <v>0</v>
      </c>
      <c r="O37" s="53">
        <v>0</v>
      </c>
      <c r="P37" s="60">
        <v>0</v>
      </c>
      <c r="Q37" s="53">
        <v>0</v>
      </c>
      <c r="R37" s="53">
        <v>0</v>
      </c>
      <c r="S37" s="60">
        <v>0</v>
      </c>
      <c r="T37" s="53">
        <v>0</v>
      </c>
      <c r="U37" s="53">
        <v>0</v>
      </c>
      <c r="V37" s="60">
        <v>0</v>
      </c>
      <c r="W37" s="53">
        <v>0</v>
      </c>
      <c r="X37" s="53">
        <v>0</v>
      </c>
      <c r="Y37" s="60">
        <v>0</v>
      </c>
      <c r="Z37" s="53">
        <v>0</v>
      </c>
      <c r="AA37" s="53">
        <v>0</v>
      </c>
      <c r="AB37" s="60">
        <v>0</v>
      </c>
      <c r="AC37" s="53">
        <v>0</v>
      </c>
      <c r="AD37" s="53">
        <v>0</v>
      </c>
      <c r="AE37" s="60">
        <v>0</v>
      </c>
      <c r="AF37" s="53">
        <v>0</v>
      </c>
      <c r="AG37" s="53">
        <v>0</v>
      </c>
      <c r="AH37" s="60">
        <v>0</v>
      </c>
      <c r="AI37" s="53">
        <v>0</v>
      </c>
      <c r="AJ37" s="52">
        <v>0</v>
      </c>
      <c r="AK37" s="65">
        <v>0</v>
      </c>
      <c r="AL37" s="53">
        <v>0</v>
      </c>
      <c r="AM37" s="52">
        <v>0</v>
      </c>
      <c r="AN37" s="54">
        <v>0</v>
      </c>
      <c r="AO37" s="53">
        <v>0</v>
      </c>
      <c r="AP37" s="52">
        <v>0</v>
      </c>
      <c r="AQ37" s="54">
        <v>0</v>
      </c>
      <c r="AR37" s="271"/>
      <c r="AS37" s="268"/>
      <c r="AT37" s="8"/>
      <c r="AU37" s="8"/>
      <c r="AV37" s="8"/>
    </row>
    <row r="38" spans="1:49" s="9" customFormat="1" ht="16.5" customHeight="1" x14ac:dyDescent="0.2">
      <c r="A38" s="185"/>
      <c r="B38" s="261"/>
      <c r="C38" s="212"/>
      <c r="D38" s="14" t="s">
        <v>86</v>
      </c>
      <c r="E38" s="85">
        <f t="shared" ref="E38" si="34">H38+K38+N38+Q38+T38+W38+Z38+AC38+AF38+AI38+AL38+AO38</f>
        <v>20</v>
      </c>
      <c r="F38" s="85">
        <f t="shared" si="33"/>
        <v>0</v>
      </c>
      <c r="G38" s="54">
        <f t="shared" ref="G38" si="35">F38/E38*100</f>
        <v>0</v>
      </c>
      <c r="H38" s="53">
        <v>0</v>
      </c>
      <c r="I38" s="53">
        <v>0</v>
      </c>
      <c r="J38" s="60">
        <v>0</v>
      </c>
      <c r="K38" s="53">
        <v>0</v>
      </c>
      <c r="L38" s="53">
        <v>0</v>
      </c>
      <c r="M38" s="60">
        <v>0</v>
      </c>
      <c r="N38" s="53">
        <v>0</v>
      </c>
      <c r="O38" s="53">
        <v>0</v>
      </c>
      <c r="P38" s="60">
        <v>0</v>
      </c>
      <c r="Q38" s="53">
        <v>0</v>
      </c>
      <c r="R38" s="53">
        <v>0</v>
      </c>
      <c r="S38" s="60">
        <v>0</v>
      </c>
      <c r="T38" s="53">
        <v>0</v>
      </c>
      <c r="U38" s="53">
        <v>0</v>
      </c>
      <c r="V38" s="60">
        <v>0</v>
      </c>
      <c r="W38" s="53">
        <v>0</v>
      </c>
      <c r="X38" s="53">
        <v>0</v>
      </c>
      <c r="Y38" s="60">
        <v>0</v>
      </c>
      <c r="Z38" s="53">
        <v>0</v>
      </c>
      <c r="AA38" s="53">
        <v>0</v>
      </c>
      <c r="AB38" s="60">
        <v>0</v>
      </c>
      <c r="AC38" s="53">
        <v>0</v>
      </c>
      <c r="AD38" s="53">
        <v>0</v>
      </c>
      <c r="AE38" s="60">
        <v>0</v>
      </c>
      <c r="AF38" s="53">
        <v>0</v>
      </c>
      <c r="AG38" s="53">
        <v>0</v>
      </c>
      <c r="AH38" s="60">
        <v>0</v>
      </c>
      <c r="AI38" s="53">
        <v>0</v>
      </c>
      <c r="AJ38" s="52">
        <v>0</v>
      </c>
      <c r="AK38" s="65">
        <v>0</v>
      </c>
      <c r="AL38" s="53">
        <v>20</v>
      </c>
      <c r="AM38" s="52">
        <v>0</v>
      </c>
      <c r="AN38" s="54">
        <v>0</v>
      </c>
      <c r="AO38" s="53">
        <v>0</v>
      </c>
      <c r="AP38" s="52">
        <v>0</v>
      </c>
      <c r="AQ38" s="54">
        <v>0</v>
      </c>
      <c r="AR38" s="271"/>
      <c r="AS38" s="268"/>
      <c r="AT38" s="8"/>
      <c r="AU38" s="8"/>
      <c r="AV38" s="8"/>
      <c r="AW38" s="8"/>
    </row>
    <row r="39" spans="1:49" s="9" customFormat="1" ht="60" customHeight="1" x14ac:dyDescent="0.2">
      <c r="A39" s="186"/>
      <c r="B39" s="262"/>
      <c r="C39" s="213"/>
      <c r="D39" s="15" t="s">
        <v>87</v>
      </c>
      <c r="E39" s="85">
        <v>0</v>
      </c>
      <c r="F39" s="85">
        <v>0</v>
      </c>
      <c r="G39" s="47">
        <v>0</v>
      </c>
      <c r="H39" s="53">
        <v>0</v>
      </c>
      <c r="I39" s="53">
        <v>0</v>
      </c>
      <c r="J39" s="60">
        <v>0</v>
      </c>
      <c r="K39" s="53">
        <v>0</v>
      </c>
      <c r="L39" s="53">
        <v>0</v>
      </c>
      <c r="M39" s="60">
        <v>0</v>
      </c>
      <c r="N39" s="53">
        <v>0</v>
      </c>
      <c r="O39" s="53">
        <v>0</v>
      </c>
      <c r="P39" s="60">
        <v>0</v>
      </c>
      <c r="Q39" s="53">
        <v>0</v>
      </c>
      <c r="R39" s="53">
        <v>0</v>
      </c>
      <c r="S39" s="38">
        <v>0</v>
      </c>
      <c r="T39" s="53">
        <v>0</v>
      </c>
      <c r="U39" s="53">
        <v>0</v>
      </c>
      <c r="V39" s="38">
        <v>0</v>
      </c>
      <c r="W39" s="53">
        <v>0</v>
      </c>
      <c r="X39" s="53">
        <v>0</v>
      </c>
      <c r="Y39" s="38">
        <v>0</v>
      </c>
      <c r="Z39" s="53">
        <v>0</v>
      </c>
      <c r="AA39" s="53">
        <v>0</v>
      </c>
      <c r="AB39" s="38">
        <v>0</v>
      </c>
      <c r="AC39" s="53">
        <v>0</v>
      </c>
      <c r="AD39" s="53">
        <v>0</v>
      </c>
      <c r="AE39" s="38">
        <v>0</v>
      </c>
      <c r="AF39" s="53">
        <v>0</v>
      </c>
      <c r="AG39" s="53">
        <v>0</v>
      </c>
      <c r="AH39" s="38">
        <v>0</v>
      </c>
      <c r="AI39" s="53">
        <v>0</v>
      </c>
      <c r="AJ39" s="53">
        <v>0</v>
      </c>
      <c r="AK39" s="38">
        <v>0</v>
      </c>
      <c r="AL39" s="53">
        <v>0</v>
      </c>
      <c r="AM39" s="53">
        <v>0</v>
      </c>
      <c r="AN39" s="38">
        <v>0</v>
      </c>
      <c r="AO39" s="53">
        <v>0</v>
      </c>
      <c r="AP39" s="53">
        <v>0</v>
      </c>
      <c r="AQ39" s="38">
        <v>0</v>
      </c>
      <c r="AR39" s="272"/>
      <c r="AS39" s="269"/>
      <c r="AT39" s="8"/>
      <c r="AU39" s="8"/>
      <c r="AV39" s="8"/>
    </row>
    <row r="40" spans="1:49" s="114" customFormat="1" ht="16.5" customHeight="1" x14ac:dyDescent="0.2">
      <c r="A40" s="293" t="s">
        <v>51</v>
      </c>
      <c r="B40" s="266" t="s">
        <v>118</v>
      </c>
      <c r="C40" s="211" t="s">
        <v>119</v>
      </c>
      <c r="D40" s="113" t="s">
        <v>89</v>
      </c>
      <c r="E40" s="85">
        <f>SUM(E41:E43)</f>
        <v>0</v>
      </c>
      <c r="F40" s="85">
        <f>SUM(F41:F43)</f>
        <v>0</v>
      </c>
      <c r="G40" s="92">
        <v>0</v>
      </c>
      <c r="H40" s="92">
        <f>SUM(H41:H43)</f>
        <v>0</v>
      </c>
      <c r="I40" s="92">
        <f>SUM(I41:I43)</f>
        <v>0</v>
      </c>
      <c r="J40" s="92">
        <v>0</v>
      </c>
      <c r="K40" s="92">
        <f>SUM(K41:K43)</f>
        <v>0</v>
      </c>
      <c r="L40" s="92">
        <f>SUM(L41:L43)</f>
        <v>0</v>
      </c>
      <c r="M40" s="92">
        <v>0</v>
      </c>
      <c r="N40" s="92">
        <f>SUM(N41:N43)</f>
        <v>0</v>
      </c>
      <c r="O40" s="92">
        <f>SUM(O41:O43)</f>
        <v>0</v>
      </c>
      <c r="P40" s="92">
        <v>0</v>
      </c>
      <c r="Q40" s="92">
        <f>SUM(Q41:Q43)</f>
        <v>0</v>
      </c>
      <c r="R40" s="92">
        <f>SUM(R41:R43)</f>
        <v>0</v>
      </c>
      <c r="S40" s="92">
        <v>0</v>
      </c>
      <c r="T40" s="92">
        <f>SUM(T41:T43)</f>
        <v>0</v>
      </c>
      <c r="U40" s="92">
        <f>SUM(U41:U43)</f>
        <v>0</v>
      </c>
      <c r="V40" s="92">
        <v>0</v>
      </c>
      <c r="W40" s="92">
        <f>SUM(W41:W43)</f>
        <v>0</v>
      </c>
      <c r="X40" s="92">
        <f>SUM(X41:X43)</f>
        <v>0</v>
      </c>
      <c r="Y40" s="92">
        <v>0</v>
      </c>
      <c r="Z40" s="92">
        <f>SUM(Z41:Z43)</f>
        <v>0</v>
      </c>
      <c r="AA40" s="92">
        <f>SUM(AA41:AA43)</f>
        <v>0</v>
      </c>
      <c r="AB40" s="92">
        <v>0</v>
      </c>
      <c r="AC40" s="92">
        <f>SUM(AC41:AC43)</f>
        <v>0</v>
      </c>
      <c r="AD40" s="92">
        <f>SUM(AD41:AD43)</f>
        <v>0</v>
      </c>
      <c r="AE40" s="92">
        <v>0</v>
      </c>
      <c r="AF40" s="92">
        <f>SUM(AF41:AF43)</f>
        <v>0</v>
      </c>
      <c r="AG40" s="92">
        <f>SUM(AG41:AG43)</f>
        <v>0</v>
      </c>
      <c r="AH40" s="92">
        <v>0</v>
      </c>
      <c r="AI40" s="92">
        <f>SUM(AI41:AI43)</f>
        <v>0</v>
      </c>
      <c r="AJ40" s="92">
        <f>SUM(AJ41:AJ43)</f>
        <v>0</v>
      </c>
      <c r="AK40" s="92">
        <v>0</v>
      </c>
      <c r="AL40" s="92">
        <f>SUM(AL41:AL43)</f>
        <v>0</v>
      </c>
      <c r="AM40" s="92">
        <f>SUM(AM41:AM43)</f>
        <v>0</v>
      </c>
      <c r="AN40" s="92">
        <v>0</v>
      </c>
      <c r="AO40" s="92">
        <f>SUM(AO41:AO43)</f>
        <v>0</v>
      </c>
      <c r="AP40" s="92">
        <f>SUM(AP41:AP43)</f>
        <v>0</v>
      </c>
      <c r="AQ40" s="92">
        <v>0</v>
      </c>
      <c r="AR40" s="270" t="s">
        <v>208</v>
      </c>
      <c r="AS40" s="153"/>
      <c r="AT40" s="88"/>
      <c r="AU40" s="88"/>
      <c r="AV40" s="88"/>
    </row>
    <row r="41" spans="1:49" s="9" customFormat="1" ht="16.5" customHeight="1" x14ac:dyDescent="0.2">
      <c r="A41" s="293"/>
      <c r="B41" s="266"/>
      <c r="C41" s="212"/>
      <c r="D41" s="23" t="s">
        <v>23</v>
      </c>
      <c r="E41" s="85">
        <f>H41+K41+N41+Q41+T41+W41+Z41+AC41+AF41+AI41+AL41+AO41</f>
        <v>0</v>
      </c>
      <c r="F41" s="85">
        <f>I41+L41+O41+R41+U41+X41+AA41+AD41+AG41+AJ41+AM41+AP41</f>
        <v>0</v>
      </c>
      <c r="G41" s="54">
        <v>0</v>
      </c>
      <c r="H41" s="53">
        <v>0</v>
      </c>
      <c r="I41" s="53">
        <v>0</v>
      </c>
      <c r="J41" s="60">
        <v>0</v>
      </c>
      <c r="K41" s="53">
        <v>0</v>
      </c>
      <c r="L41" s="53">
        <v>0</v>
      </c>
      <c r="M41" s="60">
        <v>0</v>
      </c>
      <c r="N41" s="53">
        <v>0</v>
      </c>
      <c r="O41" s="53">
        <v>0</v>
      </c>
      <c r="P41" s="60">
        <v>0</v>
      </c>
      <c r="Q41" s="53">
        <v>0</v>
      </c>
      <c r="R41" s="53">
        <v>0</v>
      </c>
      <c r="S41" s="60">
        <v>0</v>
      </c>
      <c r="T41" s="53">
        <v>0</v>
      </c>
      <c r="U41" s="53">
        <v>0</v>
      </c>
      <c r="V41" s="60">
        <v>0</v>
      </c>
      <c r="W41" s="53">
        <v>0</v>
      </c>
      <c r="X41" s="53">
        <v>0</v>
      </c>
      <c r="Y41" s="60">
        <v>0</v>
      </c>
      <c r="Z41" s="53">
        <v>0</v>
      </c>
      <c r="AA41" s="53">
        <v>0</v>
      </c>
      <c r="AB41" s="60">
        <v>0</v>
      </c>
      <c r="AC41" s="53">
        <v>0</v>
      </c>
      <c r="AD41" s="53">
        <v>0</v>
      </c>
      <c r="AE41" s="60">
        <v>0</v>
      </c>
      <c r="AF41" s="53">
        <v>0</v>
      </c>
      <c r="AG41" s="53">
        <v>0</v>
      </c>
      <c r="AH41" s="60">
        <v>0</v>
      </c>
      <c r="AI41" s="53">
        <v>0</v>
      </c>
      <c r="AJ41" s="52">
        <v>0</v>
      </c>
      <c r="AK41" s="65">
        <v>0</v>
      </c>
      <c r="AL41" s="53">
        <v>0</v>
      </c>
      <c r="AM41" s="52">
        <v>0</v>
      </c>
      <c r="AN41" s="54">
        <v>0</v>
      </c>
      <c r="AO41" s="53">
        <v>0</v>
      </c>
      <c r="AP41" s="52">
        <v>0</v>
      </c>
      <c r="AQ41" s="54">
        <v>0</v>
      </c>
      <c r="AR41" s="271"/>
      <c r="AS41" s="268"/>
      <c r="AT41" s="8"/>
      <c r="AU41" s="8"/>
      <c r="AV41" s="8"/>
    </row>
    <row r="42" spans="1:49" s="9" customFormat="1" ht="16.5" customHeight="1" x14ac:dyDescent="0.2">
      <c r="A42" s="293"/>
      <c r="B42" s="266"/>
      <c r="C42" s="212"/>
      <c r="D42" s="14" t="s">
        <v>24</v>
      </c>
      <c r="E42" s="85">
        <f>H42+K42+N42+Q42+T42+W42+Z42+AC42+AF42+AI42+AL42+AO42</f>
        <v>0</v>
      </c>
      <c r="F42" s="85">
        <f t="shared" ref="F42:F43" si="36">I42+L42+O42+R42+U42+X42+AA42+AD42+AG42+AJ42+AM42+AP42</f>
        <v>0</v>
      </c>
      <c r="G42" s="54">
        <v>0</v>
      </c>
      <c r="H42" s="53">
        <v>0</v>
      </c>
      <c r="I42" s="53">
        <v>0</v>
      </c>
      <c r="J42" s="60">
        <v>0</v>
      </c>
      <c r="K42" s="53">
        <v>0</v>
      </c>
      <c r="L42" s="53">
        <v>0</v>
      </c>
      <c r="M42" s="60">
        <v>0</v>
      </c>
      <c r="N42" s="53">
        <v>0</v>
      </c>
      <c r="O42" s="53">
        <v>0</v>
      </c>
      <c r="P42" s="60">
        <v>0</v>
      </c>
      <c r="Q42" s="53">
        <v>0</v>
      </c>
      <c r="R42" s="53">
        <v>0</v>
      </c>
      <c r="S42" s="60">
        <v>0</v>
      </c>
      <c r="T42" s="53">
        <v>0</v>
      </c>
      <c r="U42" s="53">
        <v>0</v>
      </c>
      <c r="V42" s="60">
        <v>0</v>
      </c>
      <c r="W42" s="53">
        <v>0</v>
      </c>
      <c r="X42" s="53">
        <v>0</v>
      </c>
      <c r="Y42" s="60">
        <v>0</v>
      </c>
      <c r="Z42" s="53">
        <v>0</v>
      </c>
      <c r="AA42" s="53">
        <v>0</v>
      </c>
      <c r="AB42" s="60">
        <v>0</v>
      </c>
      <c r="AC42" s="53">
        <v>0</v>
      </c>
      <c r="AD42" s="53">
        <v>0</v>
      </c>
      <c r="AE42" s="60">
        <v>0</v>
      </c>
      <c r="AF42" s="53">
        <v>0</v>
      </c>
      <c r="AG42" s="53">
        <v>0</v>
      </c>
      <c r="AH42" s="60">
        <v>0</v>
      </c>
      <c r="AI42" s="53">
        <v>0</v>
      </c>
      <c r="AJ42" s="52">
        <v>0</v>
      </c>
      <c r="AK42" s="65">
        <v>0</v>
      </c>
      <c r="AL42" s="53">
        <v>0</v>
      </c>
      <c r="AM42" s="52">
        <v>0</v>
      </c>
      <c r="AN42" s="54">
        <v>0</v>
      </c>
      <c r="AO42" s="53">
        <v>0</v>
      </c>
      <c r="AP42" s="52">
        <v>0</v>
      </c>
      <c r="AQ42" s="54">
        <v>0</v>
      </c>
      <c r="AR42" s="271"/>
      <c r="AS42" s="268"/>
      <c r="AT42" s="8"/>
      <c r="AU42" s="8"/>
      <c r="AV42" s="8"/>
    </row>
    <row r="43" spans="1:49" s="9" customFormat="1" ht="16.5" customHeight="1" x14ac:dyDescent="0.2">
      <c r="A43" s="293"/>
      <c r="B43" s="266"/>
      <c r="C43" s="212"/>
      <c r="D43" s="14" t="s">
        <v>86</v>
      </c>
      <c r="E43" s="85">
        <f t="shared" ref="E43" si="37">H43+K43+N43+Q43+T43+W43+Z43+AC43+AF43+AI43+AL43+AO43</f>
        <v>0</v>
      </c>
      <c r="F43" s="85">
        <f t="shared" si="36"/>
        <v>0</v>
      </c>
      <c r="G43" s="54">
        <v>0</v>
      </c>
      <c r="H43" s="53">
        <v>0</v>
      </c>
      <c r="I43" s="53">
        <v>0</v>
      </c>
      <c r="J43" s="60">
        <v>0</v>
      </c>
      <c r="K43" s="53">
        <v>0</v>
      </c>
      <c r="L43" s="53">
        <v>0</v>
      </c>
      <c r="M43" s="60">
        <v>0</v>
      </c>
      <c r="N43" s="53">
        <v>0</v>
      </c>
      <c r="O43" s="53">
        <v>0</v>
      </c>
      <c r="P43" s="60">
        <v>0</v>
      </c>
      <c r="Q43" s="53">
        <v>0</v>
      </c>
      <c r="R43" s="53">
        <v>0</v>
      </c>
      <c r="S43" s="60">
        <v>0</v>
      </c>
      <c r="T43" s="53">
        <v>0</v>
      </c>
      <c r="U43" s="53">
        <v>0</v>
      </c>
      <c r="V43" s="60">
        <v>0</v>
      </c>
      <c r="W43" s="53">
        <v>0</v>
      </c>
      <c r="X43" s="53">
        <v>0</v>
      </c>
      <c r="Y43" s="60">
        <v>0</v>
      </c>
      <c r="Z43" s="53">
        <v>0</v>
      </c>
      <c r="AA43" s="53">
        <v>0</v>
      </c>
      <c r="AB43" s="60">
        <v>0</v>
      </c>
      <c r="AC43" s="53">
        <v>0</v>
      </c>
      <c r="AD43" s="53">
        <v>0</v>
      </c>
      <c r="AE43" s="60">
        <v>0</v>
      </c>
      <c r="AF43" s="53">
        <v>0</v>
      </c>
      <c r="AG43" s="53">
        <v>0</v>
      </c>
      <c r="AH43" s="60">
        <v>0</v>
      </c>
      <c r="AI43" s="53">
        <v>0</v>
      </c>
      <c r="AJ43" s="52">
        <v>0</v>
      </c>
      <c r="AK43" s="65">
        <v>0</v>
      </c>
      <c r="AL43" s="53">
        <v>0</v>
      </c>
      <c r="AM43" s="52">
        <v>0</v>
      </c>
      <c r="AN43" s="54">
        <v>0</v>
      </c>
      <c r="AO43" s="53">
        <v>0</v>
      </c>
      <c r="AP43" s="52">
        <v>0</v>
      </c>
      <c r="AQ43" s="54">
        <v>0</v>
      </c>
      <c r="AR43" s="271"/>
      <c r="AS43" s="268"/>
      <c r="AT43" s="8"/>
      <c r="AU43" s="8"/>
      <c r="AV43" s="8"/>
      <c r="AW43" s="8"/>
    </row>
    <row r="44" spans="1:49" s="9" customFormat="1" ht="41.25" customHeight="1" x14ac:dyDescent="0.2">
      <c r="A44" s="293"/>
      <c r="B44" s="266"/>
      <c r="C44" s="213"/>
      <c r="D44" s="15" t="s">
        <v>87</v>
      </c>
      <c r="E44" s="85">
        <v>0</v>
      </c>
      <c r="F44" s="85">
        <v>0</v>
      </c>
      <c r="G44" s="54">
        <v>0</v>
      </c>
      <c r="H44" s="53">
        <v>0</v>
      </c>
      <c r="I44" s="53">
        <v>0</v>
      </c>
      <c r="J44" s="60">
        <v>0</v>
      </c>
      <c r="K44" s="53">
        <v>0</v>
      </c>
      <c r="L44" s="53">
        <v>0</v>
      </c>
      <c r="M44" s="60">
        <v>0</v>
      </c>
      <c r="N44" s="53">
        <v>0</v>
      </c>
      <c r="O44" s="53">
        <v>0</v>
      </c>
      <c r="P44" s="60">
        <v>0</v>
      </c>
      <c r="Q44" s="53">
        <v>0</v>
      </c>
      <c r="R44" s="53">
        <v>0</v>
      </c>
      <c r="S44" s="38">
        <v>0</v>
      </c>
      <c r="T44" s="53">
        <v>0</v>
      </c>
      <c r="U44" s="53">
        <v>0</v>
      </c>
      <c r="V44" s="38">
        <v>0</v>
      </c>
      <c r="W44" s="53">
        <v>0</v>
      </c>
      <c r="X44" s="53">
        <v>0</v>
      </c>
      <c r="Y44" s="38">
        <v>0</v>
      </c>
      <c r="Z44" s="53">
        <v>0</v>
      </c>
      <c r="AA44" s="53">
        <v>0</v>
      </c>
      <c r="AB44" s="38">
        <v>0</v>
      </c>
      <c r="AC44" s="53">
        <v>0</v>
      </c>
      <c r="AD44" s="53">
        <v>0</v>
      </c>
      <c r="AE44" s="38">
        <v>0</v>
      </c>
      <c r="AF44" s="53">
        <v>0</v>
      </c>
      <c r="AG44" s="53">
        <v>0</v>
      </c>
      <c r="AH44" s="38">
        <v>0</v>
      </c>
      <c r="AI44" s="53">
        <v>0</v>
      </c>
      <c r="AJ44" s="53">
        <v>0</v>
      </c>
      <c r="AK44" s="38">
        <v>0</v>
      </c>
      <c r="AL44" s="53">
        <v>0</v>
      </c>
      <c r="AM44" s="53">
        <v>0</v>
      </c>
      <c r="AN44" s="38">
        <v>0</v>
      </c>
      <c r="AO44" s="53">
        <v>0</v>
      </c>
      <c r="AP44" s="53">
        <v>0</v>
      </c>
      <c r="AQ44" s="38">
        <v>0</v>
      </c>
      <c r="AR44" s="272"/>
      <c r="AS44" s="269"/>
      <c r="AT44" s="8"/>
      <c r="AU44" s="8"/>
      <c r="AV44" s="8"/>
    </row>
    <row r="45" spans="1:49" s="114" customFormat="1" ht="28.5" customHeight="1" x14ac:dyDescent="0.2">
      <c r="A45" s="293" t="s">
        <v>52</v>
      </c>
      <c r="B45" s="266" t="s">
        <v>120</v>
      </c>
      <c r="C45" s="211" t="s">
        <v>121</v>
      </c>
      <c r="D45" s="113" t="s">
        <v>89</v>
      </c>
      <c r="E45" s="85">
        <f>SUM(E46:E48)</f>
        <v>0</v>
      </c>
      <c r="F45" s="85">
        <f>SUM(F46:F48)</f>
        <v>0</v>
      </c>
      <c r="G45" s="92">
        <v>0</v>
      </c>
      <c r="H45" s="92">
        <f>SUM(H46:H48)</f>
        <v>0</v>
      </c>
      <c r="I45" s="92">
        <f>SUM(I46:I48)</f>
        <v>0</v>
      </c>
      <c r="J45" s="92">
        <v>0</v>
      </c>
      <c r="K45" s="92">
        <f>SUM(K46:K48)</f>
        <v>0</v>
      </c>
      <c r="L45" s="92">
        <f>SUM(L46:L48)</f>
        <v>0</v>
      </c>
      <c r="M45" s="92">
        <v>0</v>
      </c>
      <c r="N45" s="92">
        <f>SUM(N46:N48)</f>
        <v>0</v>
      </c>
      <c r="O45" s="92">
        <f>SUM(O46:O48)</f>
        <v>0</v>
      </c>
      <c r="P45" s="92">
        <v>0</v>
      </c>
      <c r="Q45" s="92">
        <f>SUM(Q46:Q48)</f>
        <v>0</v>
      </c>
      <c r="R45" s="92">
        <f>SUM(R46:R48)</f>
        <v>0</v>
      </c>
      <c r="S45" s="92">
        <v>0</v>
      </c>
      <c r="T45" s="92">
        <f>SUM(T46:T48)</f>
        <v>0</v>
      </c>
      <c r="U45" s="92">
        <f>SUM(U46:U48)</f>
        <v>0</v>
      </c>
      <c r="V45" s="92">
        <v>0</v>
      </c>
      <c r="W45" s="92">
        <f>SUM(W46:W48)</f>
        <v>0</v>
      </c>
      <c r="X45" s="92">
        <f>SUM(X46:X48)</f>
        <v>0</v>
      </c>
      <c r="Y45" s="92">
        <v>0</v>
      </c>
      <c r="Z45" s="92">
        <f>SUM(Z46:Z48)</f>
        <v>0</v>
      </c>
      <c r="AA45" s="92">
        <f>SUM(AA46:AA48)</f>
        <v>0</v>
      </c>
      <c r="AB45" s="92">
        <v>0</v>
      </c>
      <c r="AC45" s="92">
        <f>SUM(AC46:AC48)</f>
        <v>0</v>
      </c>
      <c r="AD45" s="92">
        <f>SUM(AD46:AD48)</f>
        <v>0</v>
      </c>
      <c r="AE45" s="92">
        <v>0</v>
      </c>
      <c r="AF45" s="92">
        <f>SUM(AF46:AF48)</f>
        <v>0</v>
      </c>
      <c r="AG45" s="92">
        <f>SUM(AG46:AG48)</f>
        <v>0</v>
      </c>
      <c r="AH45" s="92">
        <v>0</v>
      </c>
      <c r="AI45" s="92">
        <f>SUM(AI46:AI48)</f>
        <v>0</v>
      </c>
      <c r="AJ45" s="92">
        <f>SUM(AJ46:AJ48)</f>
        <v>0</v>
      </c>
      <c r="AK45" s="92">
        <v>0</v>
      </c>
      <c r="AL45" s="92">
        <f>SUM(AL46:AL48)</f>
        <v>0</v>
      </c>
      <c r="AM45" s="92">
        <f>SUM(AM46:AM48)</f>
        <v>0</v>
      </c>
      <c r="AN45" s="92">
        <v>0</v>
      </c>
      <c r="AO45" s="92">
        <f>SUM(AO46:AO48)</f>
        <v>0</v>
      </c>
      <c r="AP45" s="92">
        <f>SUM(AP46:AP48)</f>
        <v>0</v>
      </c>
      <c r="AQ45" s="92">
        <v>0</v>
      </c>
      <c r="AR45" s="270" t="s">
        <v>209</v>
      </c>
      <c r="AS45" s="153"/>
      <c r="AT45" s="88"/>
      <c r="AU45" s="88"/>
      <c r="AV45" s="88"/>
    </row>
    <row r="46" spans="1:49" s="10" customFormat="1" ht="24.75" customHeight="1" x14ac:dyDescent="0.2">
      <c r="A46" s="293"/>
      <c r="B46" s="266"/>
      <c r="C46" s="212"/>
      <c r="D46" s="23" t="s">
        <v>23</v>
      </c>
      <c r="E46" s="85">
        <f>H46+K46+N46+Q46+T46+W46+Z46+AC46+AF46+AI46+AL46+AO46</f>
        <v>0</v>
      </c>
      <c r="F46" s="85">
        <f>I46+L46+O46+R46+U46+X46+AA46+AD46+AG46+AJ46+AM46+AP46</f>
        <v>0</v>
      </c>
      <c r="G46" s="54">
        <v>0</v>
      </c>
      <c r="H46" s="53">
        <v>0</v>
      </c>
      <c r="I46" s="53">
        <v>0</v>
      </c>
      <c r="J46" s="60">
        <v>0</v>
      </c>
      <c r="K46" s="53">
        <v>0</v>
      </c>
      <c r="L46" s="53">
        <v>0</v>
      </c>
      <c r="M46" s="60">
        <v>0</v>
      </c>
      <c r="N46" s="53">
        <v>0</v>
      </c>
      <c r="O46" s="53">
        <v>0</v>
      </c>
      <c r="P46" s="60">
        <v>0</v>
      </c>
      <c r="Q46" s="53">
        <v>0</v>
      </c>
      <c r="R46" s="53">
        <v>0</v>
      </c>
      <c r="S46" s="60">
        <v>0</v>
      </c>
      <c r="T46" s="53">
        <v>0</v>
      </c>
      <c r="U46" s="53">
        <v>0</v>
      </c>
      <c r="V46" s="60">
        <v>0</v>
      </c>
      <c r="W46" s="53">
        <v>0</v>
      </c>
      <c r="X46" s="53">
        <v>0</v>
      </c>
      <c r="Y46" s="60">
        <v>0</v>
      </c>
      <c r="Z46" s="53">
        <v>0</v>
      </c>
      <c r="AA46" s="53">
        <v>0</v>
      </c>
      <c r="AB46" s="60">
        <v>0</v>
      </c>
      <c r="AC46" s="53">
        <v>0</v>
      </c>
      <c r="AD46" s="53">
        <v>0</v>
      </c>
      <c r="AE46" s="60">
        <v>0</v>
      </c>
      <c r="AF46" s="53">
        <v>0</v>
      </c>
      <c r="AG46" s="53">
        <v>0</v>
      </c>
      <c r="AH46" s="60">
        <v>0</v>
      </c>
      <c r="AI46" s="53">
        <v>0</v>
      </c>
      <c r="AJ46" s="52">
        <v>0</v>
      </c>
      <c r="AK46" s="65">
        <v>0</v>
      </c>
      <c r="AL46" s="53">
        <v>0</v>
      </c>
      <c r="AM46" s="52">
        <v>0</v>
      </c>
      <c r="AN46" s="54">
        <v>0</v>
      </c>
      <c r="AO46" s="53">
        <v>0</v>
      </c>
      <c r="AP46" s="52">
        <v>0</v>
      </c>
      <c r="AQ46" s="54">
        <v>0</v>
      </c>
      <c r="AR46" s="271"/>
      <c r="AS46" s="268"/>
      <c r="AT46" s="8"/>
      <c r="AU46" s="8"/>
      <c r="AV46" s="8"/>
    </row>
    <row r="47" spans="1:49" s="10" customFormat="1" ht="25.5" customHeight="1" x14ac:dyDescent="0.2">
      <c r="A47" s="293"/>
      <c r="B47" s="266"/>
      <c r="C47" s="212"/>
      <c r="D47" s="14" t="s">
        <v>24</v>
      </c>
      <c r="E47" s="85">
        <f>H47+K47+N47+Q47+T47+W47+Z47+AC47+AF47+AI47+AL47+AO47</f>
        <v>0</v>
      </c>
      <c r="F47" s="85">
        <f t="shared" ref="F47:F48" si="38">I47+L47+O47+R47+U47+X47+AA47+AD47+AG47+AJ47+AM47+AP47</f>
        <v>0</v>
      </c>
      <c r="G47" s="54">
        <v>0</v>
      </c>
      <c r="H47" s="53">
        <v>0</v>
      </c>
      <c r="I47" s="53">
        <v>0</v>
      </c>
      <c r="J47" s="60">
        <v>0</v>
      </c>
      <c r="K47" s="53">
        <v>0</v>
      </c>
      <c r="L47" s="53">
        <v>0</v>
      </c>
      <c r="M47" s="60">
        <v>0</v>
      </c>
      <c r="N47" s="53">
        <v>0</v>
      </c>
      <c r="O47" s="53">
        <v>0</v>
      </c>
      <c r="P47" s="60">
        <v>0</v>
      </c>
      <c r="Q47" s="53">
        <v>0</v>
      </c>
      <c r="R47" s="53">
        <v>0</v>
      </c>
      <c r="S47" s="60">
        <v>0</v>
      </c>
      <c r="T47" s="53">
        <v>0</v>
      </c>
      <c r="U47" s="53">
        <v>0</v>
      </c>
      <c r="V47" s="60">
        <v>0</v>
      </c>
      <c r="W47" s="53">
        <v>0</v>
      </c>
      <c r="X47" s="53">
        <v>0</v>
      </c>
      <c r="Y47" s="60">
        <v>0</v>
      </c>
      <c r="Z47" s="53">
        <v>0</v>
      </c>
      <c r="AA47" s="53">
        <v>0</v>
      </c>
      <c r="AB47" s="60">
        <v>0</v>
      </c>
      <c r="AC47" s="53">
        <v>0</v>
      </c>
      <c r="AD47" s="53">
        <v>0</v>
      </c>
      <c r="AE47" s="60">
        <v>0</v>
      </c>
      <c r="AF47" s="53">
        <v>0</v>
      </c>
      <c r="AG47" s="53">
        <v>0</v>
      </c>
      <c r="AH47" s="60">
        <v>0</v>
      </c>
      <c r="AI47" s="53">
        <v>0</v>
      </c>
      <c r="AJ47" s="52">
        <v>0</v>
      </c>
      <c r="AK47" s="65">
        <v>0</v>
      </c>
      <c r="AL47" s="53">
        <v>0</v>
      </c>
      <c r="AM47" s="52">
        <v>0</v>
      </c>
      <c r="AN47" s="54">
        <v>0</v>
      </c>
      <c r="AO47" s="53">
        <v>0</v>
      </c>
      <c r="AP47" s="52">
        <v>0</v>
      </c>
      <c r="AQ47" s="54">
        <v>0</v>
      </c>
      <c r="AR47" s="271"/>
      <c r="AS47" s="268"/>
      <c r="AT47" s="8"/>
      <c r="AU47" s="8"/>
      <c r="AV47" s="8"/>
    </row>
    <row r="48" spans="1:49" s="9" customFormat="1" ht="22.5" customHeight="1" x14ac:dyDescent="0.2">
      <c r="A48" s="293"/>
      <c r="B48" s="266"/>
      <c r="C48" s="212"/>
      <c r="D48" s="14" t="s">
        <v>86</v>
      </c>
      <c r="E48" s="85">
        <f t="shared" ref="E48" si="39">H48+K48+N48+Q48+T48+W48+Z48+AC48+AF48+AI48+AL48+AO48</f>
        <v>0</v>
      </c>
      <c r="F48" s="85">
        <f t="shared" si="38"/>
        <v>0</v>
      </c>
      <c r="G48" s="54">
        <v>0</v>
      </c>
      <c r="H48" s="53">
        <v>0</v>
      </c>
      <c r="I48" s="53">
        <v>0</v>
      </c>
      <c r="J48" s="60">
        <v>0</v>
      </c>
      <c r="K48" s="53">
        <v>0</v>
      </c>
      <c r="L48" s="53">
        <v>0</v>
      </c>
      <c r="M48" s="60">
        <v>0</v>
      </c>
      <c r="N48" s="53">
        <v>0</v>
      </c>
      <c r="O48" s="53">
        <v>0</v>
      </c>
      <c r="P48" s="60">
        <v>0</v>
      </c>
      <c r="Q48" s="53">
        <v>0</v>
      </c>
      <c r="R48" s="53">
        <v>0</v>
      </c>
      <c r="S48" s="60">
        <v>0</v>
      </c>
      <c r="T48" s="53">
        <v>0</v>
      </c>
      <c r="U48" s="53">
        <v>0</v>
      </c>
      <c r="V48" s="60">
        <v>0</v>
      </c>
      <c r="W48" s="53">
        <v>0</v>
      </c>
      <c r="X48" s="53">
        <v>0</v>
      </c>
      <c r="Y48" s="60">
        <v>0</v>
      </c>
      <c r="Z48" s="53">
        <v>0</v>
      </c>
      <c r="AA48" s="53">
        <v>0</v>
      </c>
      <c r="AB48" s="60">
        <v>0</v>
      </c>
      <c r="AC48" s="53">
        <v>0</v>
      </c>
      <c r="AD48" s="53">
        <v>0</v>
      </c>
      <c r="AE48" s="60">
        <v>0</v>
      </c>
      <c r="AF48" s="53">
        <v>0</v>
      </c>
      <c r="AG48" s="53">
        <v>0</v>
      </c>
      <c r="AH48" s="60">
        <v>0</v>
      </c>
      <c r="AI48" s="53">
        <v>0</v>
      </c>
      <c r="AJ48" s="52">
        <v>0</v>
      </c>
      <c r="AK48" s="65">
        <v>0</v>
      </c>
      <c r="AL48" s="53">
        <v>0</v>
      </c>
      <c r="AM48" s="52">
        <v>0</v>
      </c>
      <c r="AN48" s="54">
        <v>0</v>
      </c>
      <c r="AO48" s="53">
        <v>0</v>
      </c>
      <c r="AP48" s="52">
        <v>0</v>
      </c>
      <c r="AQ48" s="54">
        <v>0</v>
      </c>
      <c r="AR48" s="271"/>
      <c r="AS48" s="268"/>
      <c r="AT48" s="8"/>
      <c r="AU48" s="8"/>
      <c r="AV48" s="8"/>
    </row>
    <row r="49" spans="1:49" s="9" customFormat="1" ht="42.75" customHeight="1" x14ac:dyDescent="0.2">
      <c r="A49" s="293"/>
      <c r="B49" s="266"/>
      <c r="C49" s="213"/>
      <c r="D49" s="15" t="s">
        <v>87</v>
      </c>
      <c r="E49" s="85">
        <v>0</v>
      </c>
      <c r="F49" s="85">
        <v>0</v>
      </c>
      <c r="G49" s="54">
        <v>0</v>
      </c>
      <c r="H49" s="53">
        <v>0</v>
      </c>
      <c r="I49" s="53">
        <v>0</v>
      </c>
      <c r="J49" s="60">
        <v>0</v>
      </c>
      <c r="K49" s="53">
        <v>0</v>
      </c>
      <c r="L49" s="53">
        <v>0</v>
      </c>
      <c r="M49" s="60">
        <v>0</v>
      </c>
      <c r="N49" s="53">
        <v>0</v>
      </c>
      <c r="O49" s="53">
        <v>0</v>
      </c>
      <c r="P49" s="60">
        <v>0</v>
      </c>
      <c r="Q49" s="53">
        <v>0</v>
      </c>
      <c r="R49" s="53">
        <v>0</v>
      </c>
      <c r="S49" s="38">
        <v>0</v>
      </c>
      <c r="T49" s="53">
        <v>0</v>
      </c>
      <c r="U49" s="53">
        <v>0</v>
      </c>
      <c r="V49" s="38">
        <v>0</v>
      </c>
      <c r="W49" s="53">
        <v>0</v>
      </c>
      <c r="X49" s="53">
        <v>0</v>
      </c>
      <c r="Y49" s="38">
        <v>0</v>
      </c>
      <c r="Z49" s="53">
        <v>0</v>
      </c>
      <c r="AA49" s="53">
        <v>0</v>
      </c>
      <c r="AB49" s="38">
        <v>0</v>
      </c>
      <c r="AC49" s="53">
        <v>0</v>
      </c>
      <c r="AD49" s="53">
        <v>0</v>
      </c>
      <c r="AE49" s="38">
        <v>0</v>
      </c>
      <c r="AF49" s="53">
        <v>0</v>
      </c>
      <c r="AG49" s="53">
        <v>0</v>
      </c>
      <c r="AH49" s="38">
        <v>0</v>
      </c>
      <c r="AI49" s="53">
        <v>0</v>
      </c>
      <c r="AJ49" s="53">
        <v>0</v>
      </c>
      <c r="AK49" s="38">
        <v>0</v>
      </c>
      <c r="AL49" s="53">
        <v>0</v>
      </c>
      <c r="AM49" s="53">
        <v>0</v>
      </c>
      <c r="AN49" s="38">
        <v>0</v>
      </c>
      <c r="AO49" s="53">
        <v>0</v>
      </c>
      <c r="AP49" s="53">
        <v>0</v>
      </c>
      <c r="AQ49" s="38">
        <v>0</v>
      </c>
      <c r="AR49" s="272"/>
      <c r="AS49" s="269"/>
      <c r="AT49" s="8"/>
      <c r="AU49" s="8"/>
      <c r="AV49" s="8"/>
    </row>
    <row r="50" spans="1:49" s="114" customFormat="1" ht="21" customHeight="1" x14ac:dyDescent="0.2">
      <c r="A50" s="298" t="s">
        <v>53</v>
      </c>
      <c r="B50" s="301" t="s">
        <v>122</v>
      </c>
      <c r="C50" s="295" t="s">
        <v>123</v>
      </c>
      <c r="D50" s="113" t="s">
        <v>89</v>
      </c>
      <c r="E50" s="85">
        <f>SUM(E51:E53)</f>
        <v>7225.5</v>
      </c>
      <c r="F50" s="85">
        <f>SUM(F51:F53)</f>
        <v>7225.5</v>
      </c>
      <c r="G50" s="92">
        <f>F50/E50*100</f>
        <v>100</v>
      </c>
      <c r="H50" s="92">
        <f>SUM(H51:H53)</f>
        <v>59.3</v>
      </c>
      <c r="I50" s="92">
        <f>SUM(I51:I53)</f>
        <v>59.3</v>
      </c>
      <c r="J50" s="92">
        <f>I50/H50*100</f>
        <v>100</v>
      </c>
      <c r="K50" s="92">
        <f>SUM(K51:K53)</f>
        <v>927.2</v>
      </c>
      <c r="L50" s="92">
        <f>SUM(L51:L53)</f>
        <v>927.2</v>
      </c>
      <c r="M50" s="92">
        <f>L50/K50*100</f>
        <v>100</v>
      </c>
      <c r="N50" s="92">
        <f>SUM(N51:N53)</f>
        <v>561.1</v>
      </c>
      <c r="O50" s="92">
        <f>SUM(O51:O53)</f>
        <v>503.5</v>
      </c>
      <c r="P50" s="92">
        <f>O50/N50*100</f>
        <v>89.734450187132424</v>
      </c>
      <c r="Q50" s="92">
        <f>SUM(Q51:Q53)</f>
        <v>600.4</v>
      </c>
      <c r="R50" s="92">
        <f>SUM(R51:R53)</f>
        <v>457</v>
      </c>
      <c r="S50" s="92">
        <f>R50/Q50*100</f>
        <v>76.115922718187875</v>
      </c>
      <c r="T50" s="92">
        <f>SUM(T51:T53)</f>
        <v>771.1</v>
      </c>
      <c r="U50" s="92">
        <f>SUM(U51:U53)</f>
        <v>724</v>
      </c>
      <c r="V50" s="92">
        <f>U50/T50*100</f>
        <v>93.891842821942674</v>
      </c>
      <c r="W50" s="92">
        <f>SUM(W51:W53)</f>
        <v>607.6</v>
      </c>
      <c r="X50" s="92">
        <f>SUM(X51:X53)</f>
        <v>592.1</v>
      </c>
      <c r="Y50" s="92">
        <f>X50/W50*100</f>
        <v>97.448979591836732</v>
      </c>
      <c r="Z50" s="92">
        <f>SUM(Z51:Z53)</f>
        <v>513.70000000000005</v>
      </c>
      <c r="AA50" s="92">
        <f>SUM(AA51:AA53)</f>
        <v>511.1</v>
      </c>
      <c r="AB50" s="92">
        <f>AA50/Z50*100</f>
        <v>99.493868016351954</v>
      </c>
      <c r="AC50" s="92">
        <f>SUM(AC51:AC53)</f>
        <v>422</v>
      </c>
      <c r="AD50" s="92">
        <f>SUM(AD51:AD53)</f>
        <v>419.7</v>
      </c>
      <c r="AE50" s="92">
        <f>AD50/AC50*100</f>
        <v>99.454976303317537</v>
      </c>
      <c r="AF50" s="92">
        <f>SUM(AF51:AF53)</f>
        <v>321.10000000000002</v>
      </c>
      <c r="AG50" s="92">
        <f>SUM(AG51:AG53)</f>
        <v>343</v>
      </c>
      <c r="AH50" s="92">
        <f>AG50/AF50*100</f>
        <v>106.820305200872</v>
      </c>
      <c r="AI50" s="92">
        <f>SUM(AI51:AI53)</f>
        <v>744.2</v>
      </c>
      <c r="AJ50" s="92">
        <f>SUM(AJ51:AJ53)</f>
        <v>744.2</v>
      </c>
      <c r="AK50" s="92">
        <f>AJ50/AI50*100</f>
        <v>100</v>
      </c>
      <c r="AL50" s="92">
        <f>SUM(AL51:AL53)</f>
        <v>533.29999999999995</v>
      </c>
      <c r="AM50" s="92">
        <f>SUM(AM51:AM53)</f>
        <v>543.29999999999995</v>
      </c>
      <c r="AN50" s="92">
        <f>AM50/AL50*100</f>
        <v>101.87511719482467</v>
      </c>
      <c r="AO50" s="92">
        <f>SUM(AO51:AO53)</f>
        <v>1164.5</v>
      </c>
      <c r="AP50" s="92">
        <f>SUM(AP51:AP53)</f>
        <v>1401.1</v>
      </c>
      <c r="AQ50" s="92">
        <f>AP50/AO50*100</f>
        <v>120.3177329325891</v>
      </c>
      <c r="AR50" s="270" t="s">
        <v>302</v>
      </c>
      <c r="AS50" s="270"/>
      <c r="AT50" s="88"/>
      <c r="AU50" s="88"/>
      <c r="AV50" s="88"/>
    </row>
    <row r="51" spans="1:49" s="89" customFormat="1" ht="28.5" customHeight="1" x14ac:dyDescent="0.2">
      <c r="A51" s="299"/>
      <c r="B51" s="302"/>
      <c r="C51" s="296"/>
      <c r="D51" s="83" t="s">
        <v>23</v>
      </c>
      <c r="E51" s="85">
        <f>H51+K51+N51+Q51+T51+W51+Z51+AC51+AF51+AI51+AL51+AO51</f>
        <v>0</v>
      </c>
      <c r="F51" s="85">
        <f>I51+L51+O51+R51+U51+X51+AA51+AD51+AG51+AJ51+AM51+AP51</f>
        <v>0</v>
      </c>
      <c r="G51" s="92">
        <v>0</v>
      </c>
      <c r="H51" s="53">
        <v>0</v>
      </c>
      <c r="I51" s="53">
        <v>0</v>
      </c>
      <c r="J51" s="92">
        <v>0</v>
      </c>
      <c r="K51" s="53">
        <v>0</v>
      </c>
      <c r="L51" s="53">
        <v>0</v>
      </c>
      <c r="M51" s="92">
        <v>0</v>
      </c>
      <c r="N51" s="53">
        <v>0</v>
      </c>
      <c r="O51" s="53">
        <v>0</v>
      </c>
      <c r="P51" s="92">
        <v>0</v>
      </c>
      <c r="Q51" s="53">
        <v>0</v>
      </c>
      <c r="R51" s="53">
        <v>0</v>
      </c>
      <c r="S51" s="92">
        <v>0</v>
      </c>
      <c r="T51" s="53">
        <v>0</v>
      </c>
      <c r="U51" s="53">
        <v>0</v>
      </c>
      <c r="V51" s="92">
        <v>0</v>
      </c>
      <c r="W51" s="53">
        <v>0</v>
      </c>
      <c r="X51" s="53">
        <v>0</v>
      </c>
      <c r="Y51" s="92">
        <v>0</v>
      </c>
      <c r="Z51" s="53">
        <v>0</v>
      </c>
      <c r="AA51" s="53">
        <v>0</v>
      </c>
      <c r="AB51" s="92">
        <v>0</v>
      </c>
      <c r="AC51" s="53">
        <v>0</v>
      </c>
      <c r="AD51" s="53">
        <v>0</v>
      </c>
      <c r="AE51" s="92">
        <v>0</v>
      </c>
      <c r="AF51" s="53">
        <v>0</v>
      </c>
      <c r="AG51" s="53">
        <v>0</v>
      </c>
      <c r="AH51" s="92">
        <v>0</v>
      </c>
      <c r="AI51" s="53">
        <v>0</v>
      </c>
      <c r="AJ51" s="92">
        <v>0</v>
      </c>
      <c r="AK51" s="92">
        <v>0</v>
      </c>
      <c r="AL51" s="53">
        <v>0</v>
      </c>
      <c r="AM51" s="92">
        <v>0</v>
      </c>
      <c r="AN51" s="92">
        <v>0</v>
      </c>
      <c r="AO51" s="53">
        <v>0</v>
      </c>
      <c r="AP51" s="92">
        <v>0</v>
      </c>
      <c r="AQ51" s="92">
        <v>0</v>
      </c>
      <c r="AR51" s="271"/>
      <c r="AS51" s="271"/>
      <c r="AT51" s="88"/>
      <c r="AU51" s="88"/>
      <c r="AV51" s="88"/>
    </row>
    <row r="52" spans="1:49" s="89" customFormat="1" ht="26.25" customHeight="1" x14ac:dyDescent="0.2">
      <c r="A52" s="299"/>
      <c r="B52" s="302"/>
      <c r="C52" s="296"/>
      <c r="D52" s="115" t="s">
        <v>24</v>
      </c>
      <c r="E52" s="85">
        <f>H52+K52+N52+Q52+T52+W52+Z52+AC52+AF52+AI52+AL52+AO52</f>
        <v>7225.5</v>
      </c>
      <c r="F52" s="85">
        <f t="shared" ref="F52:F53" si="40">I52+L52+O52+R52+U52+X52+AA52+AD52+AG52+AJ52+AM52+AP52</f>
        <v>7225.5</v>
      </c>
      <c r="G52" s="92">
        <f>F52/E52*100</f>
        <v>100</v>
      </c>
      <c r="H52" s="53">
        <v>59.3</v>
      </c>
      <c r="I52" s="53">
        <v>59.3</v>
      </c>
      <c r="J52" s="92">
        <f>I52/H52*100</f>
        <v>100</v>
      </c>
      <c r="K52" s="53">
        <v>927.2</v>
      </c>
      <c r="L52" s="53">
        <v>927.2</v>
      </c>
      <c r="M52" s="92">
        <f>L52/K52*100</f>
        <v>100</v>
      </c>
      <c r="N52" s="53">
        <f>566-4.9</f>
        <v>561.1</v>
      </c>
      <c r="O52" s="53">
        <v>503.5</v>
      </c>
      <c r="P52" s="92">
        <f>O52/N52*100</f>
        <v>89.734450187132424</v>
      </c>
      <c r="Q52" s="53">
        <f>607.6-7.2</f>
        <v>600.4</v>
      </c>
      <c r="R52" s="53">
        <v>457</v>
      </c>
      <c r="S52" s="92">
        <f>R52/Q52*100</f>
        <v>76.115922718187875</v>
      </c>
      <c r="T52" s="53">
        <f>607.6+166-2.5</f>
        <v>771.1</v>
      </c>
      <c r="U52" s="53">
        <v>724</v>
      </c>
      <c r="V52" s="92">
        <f>U52/T52*100</f>
        <v>93.891842821942674</v>
      </c>
      <c r="W52" s="53">
        <v>607.6</v>
      </c>
      <c r="X52" s="53">
        <v>592.1</v>
      </c>
      <c r="Y52" s="92">
        <f>X52/W52*100</f>
        <v>97.448979591836732</v>
      </c>
      <c r="Z52" s="53">
        <f>512-166+74.7+80+90-70-7</f>
        <v>513.70000000000005</v>
      </c>
      <c r="AA52" s="53">
        <v>511.1</v>
      </c>
      <c r="AB52" s="92">
        <f>AA52/Z52*100</f>
        <v>99.493868016351954</v>
      </c>
      <c r="AC52" s="53">
        <f>512-80-10</f>
        <v>422</v>
      </c>
      <c r="AD52" s="53">
        <v>419.7</v>
      </c>
      <c r="AE52" s="92">
        <f>AD52/AC52*100</f>
        <v>99.454976303317537</v>
      </c>
      <c r="AF52" s="53">
        <f>512.1-90-59*2+17</f>
        <v>321.10000000000002</v>
      </c>
      <c r="AG52" s="53">
        <v>343</v>
      </c>
      <c r="AH52" s="92">
        <f>AG52/AF52*100</f>
        <v>106.820305200872</v>
      </c>
      <c r="AI52" s="53">
        <f>268.5+400-62.6+138.3</f>
        <v>744.2</v>
      </c>
      <c r="AJ52" s="92">
        <v>744.2</v>
      </c>
      <c r="AK52" s="92">
        <f>AJ52/AI52*100</f>
        <v>100</v>
      </c>
      <c r="AL52" s="53">
        <f>268.5+403.1-138.3</f>
        <v>533.29999999999995</v>
      </c>
      <c r="AM52" s="92">
        <v>543.29999999999995</v>
      </c>
      <c r="AN52" s="92">
        <f>AM52/AL52*100</f>
        <v>101.87511719482467</v>
      </c>
      <c r="AO52" s="53">
        <f>536.8+627.7</f>
        <v>1164.5</v>
      </c>
      <c r="AP52" s="92">
        <v>1401.1</v>
      </c>
      <c r="AQ52" s="92">
        <f>AP52/AO52*100</f>
        <v>120.3177329325891</v>
      </c>
      <c r="AR52" s="271"/>
      <c r="AS52" s="271"/>
      <c r="AT52" s="88"/>
      <c r="AU52" s="88"/>
      <c r="AV52" s="88"/>
      <c r="AW52" s="88"/>
    </row>
    <row r="53" spans="1:49" s="89" customFormat="1" ht="27.75" customHeight="1" x14ac:dyDescent="0.2">
      <c r="A53" s="299"/>
      <c r="B53" s="302"/>
      <c r="C53" s="296"/>
      <c r="D53" s="115" t="s">
        <v>86</v>
      </c>
      <c r="E53" s="85">
        <f t="shared" ref="E53" si="41">H53+K53+N53+Q53+T53+W53+Z53+AC53+AF53+AI53+AL53+AO53</f>
        <v>0</v>
      </c>
      <c r="F53" s="85">
        <f t="shared" si="40"/>
        <v>0</v>
      </c>
      <c r="G53" s="92">
        <v>0</v>
      </c>
      <c r="H53" s="53">
        <v>0</v>
      </c>
      <c r="I53" s="53">
        <v>0</v>
      </c>
      <c r="J53" s="92">
        <v>0</v>
      </c>
      <c r="K53" s="53">
        <v>0</v>
      </c>
      <c r="L53" s="53">
        <v>0</v>
      </c>
      <c r="M53" s="92">
        <v>0</v>
      </c>
      <c r="N53" s="53">
        <v>0</v>
      </c>
      <c r="O53" s="53">
        <v>0</v>
      </c>
      <c r="P53" s="92">
        <v>0</v>
      </c>
      <c r="Q53" s="53">
        <v>0</v>
      </c>
      <c r="R53" s="53">
        <v>0</v>
      </c>
      <c r="S53" s="92">
        <v>0</v>
      </c>
      <c r="T53" s="53">
        <v>0</v>
      </c>
      <c r="U53" s="53">
        <v>0</v>
      </c>
      <c r="V53" s="92">
        <v>0</v>
      </c>
      <c r="W53" s="53">
        <v>0</v>
      </c>
      <c r="X53" s="53">
        <v>0</v>
      </c>
      <c r="Y53" s="92">
        <v>0</v>
      </c>
      <c r="Z53" s="53">
        <v>0</v>
      </c>
      <c r="AA53" s="53">
        <v>0</v>
      </c>
      <c r="AB53" s="92">
        <v>0</v>
      </c>
      <c r="AC53" s="53">
        <v>0</v>
      </c>
      <c r="AD53" s="53">
        <v>0</v>
      </c>
      <c r="AE53" s="92">
        <v>0</v>
      </c>
      <c r="AF53" s="53">
        <v>0</v>
      </c>
      <c r="AG53" s="53">
        <v>0</v>
      </c>
      <c r="AH53" s="92">
        <v>0</v>
      </c>
      <c r="AI53" s="53">
        <v>0</v>
      </c>
      <c r="AJ53" s="92">
        <v>0</v>
      </c>
      <c r="AK53" s="92">
        <v>0</v>
      </c>
      <c r="AL53" s="53">
        <v>0</v>
      </c>
      <c r="AM53" s="92">
        <v>0</v>
      </c>
      <c r="AN53" s="92">
        <v>0</v>
      </c>
      <c r="AO53" s="53">
        <v>0</v>
      </c>
      <c r="AP53" s="92">
        <v>0</v>
      </c>
      <c r="AQ53" s="92">
        <v>0</v>
      </c>
      <c r="AR53" s="271"/>
      <c r="AS53" s="271"/>
      <c r="AT53" s="88"/>
      <c r="AU53" s="88"/>
      <c r="AV53" s="88"/>
    </row>
    <row r="54" spans="1:49" s="89" customFormat="1" ht="29.25" customHeight="1" x14ac:dyDescent="0.2">
      <c r="A54" s="300"/>
      <c r="B54" s="303"/>
      <c r="C54" s="297"/>
      <c r="D54" s="116" t="s">
        <v>87</v>
      </c>
      <c r="E54" s="85">
        <v>0</v>
      </c>
      <c r="F54" s="85">
        <v>0</v>
      </c>
      <c r="G54" s="92">
        <v>0</v>
      </c>
      <c r="H54" s="53">
        <v>0</v>
      </c>
      <c r="I54" s="53">
        <v>0</v>
      </c>
      <c r="J54" s="92">
        <v>0</v>
      </c>
      <c r="K54" s="53">
        <v>0</v>
      </c>
      <c r="L54" s="53">
        <v>0</v>
      </c>
      <c r="M54" s="92">
        <v>0</v>
      </c>
      <c r="N54" s="53">
        <v>0</v>
      </c>
      <c r="O54" s="53">
        <v>0</v>
      </c>
      <c r="P54" s="92">
        <v>0</v>
      </c>
      <c r="Q54" s="53">
        <v>0</v>
      </c>
      <c r="R54" s="53">
        <v>0</v>
      </c>
      <c r="S54" s="53">
        <v>0</v>
      </c>
      <c r="T54" s="53">
        <v>0</v>
      </c>
      <c r="U54" s="53">
        <v>0</v>
      </c>
      <c r="V54" s="53">
        <v>0</v>
      </c>
      <c r="W54" s="53">
        <v>0</v>
      </c>
      <c r="X54" s="53">
        <v>0</v>
      </c>
      <c r="Y54" s="53">
        <v>0</v>
      </c>
      <c r="Z54" s="53">
        <v>0</v>
      </c>
      <c r="AA54" s="53">
        <v>0</v>
      </c>
      <c r="AB54" s="53">
        <v>0</v>
      </c>
      <c r="AC54" s="53">
        <v>0</v>
      </c>
      <c r="AD54" s="53">
        <v>0</v>
      </c>
      <c r="AE54" s="53">
        <v>0</v>
      </c>
      <c r="AF54" s="53">
        <v>0</v>
      </c>
      <c r="AG54" s="53">
        <v>0</v>
      </c>
      <c r="AH54" s="53">
        <v>0</v>
      </c>
      <c r="AI54" s="53">
        <v>0</v>
      </c>
      <c r="AJ54" s="53">
        <v>0</v>
      </c>
      <c r="AK54" s="53">
        <v>0</v>
      </c>
      <c r="AL54" s="53">
        <v>0</v>
      </c>
      <c r="AM54" s="53">
        <v>0</v>
      </c>
      <c r="AN54" s="53">
        <v>0</v>
      </c>
      <c r="AO54" s="53">
        <v>0</v>
      </c>
      <c r="AP54" s="53">
        <v>0</v>
      </c>
      <c r="AQ54" s="53">
        <v>0</v>
      </c>
      <c r="AR54" s="272"/>
      <c r="AS54" s="272"/>
      <c r="AT54" s="88"/>
      <c r="AU54" s="88"/>
      <c r="AV54" s="88"/>
    </row>
    <row r="55" spans="1:49" s="26" customFormat="1" ht="44.25" customHeight="1" x14ac:dyDescent="0.2">
      <c r="A55" s="184" t="s">
        <v>54</v>
      </c>
      <c r="B55" s="260" t="s">
        <v>124</v>
      </c>
      <c r="C55" s="211" t="s">
        <v>125</v>
      </c>
      <c r="D55" s="211" t="s">
        <v>27</v>
      </c>
      <c r="E55" s="134" t="s">
        <v>36</v>
      </c>
      <c r="F55" s="134" t="s">
        <v>36</v>
      </c>
      <c r="G55" s="131" t="s">
        <v>36</v>
      </c>
      <c r="H55" s="134" t="s">
        <v>36</v>
      </c>
      <c r="I55" s="134" t="s">
        <v>36</v>
      </c>
      <c r="J55" s="131" t="s">
        <v>36</v>
      </c>
      <c r="K55" s="134" t="s">
        <v>36</v>
      </c>
      <c r="L55" s="134" t="s">
        <v>36</v>
      </c>
      <c r="M55" s="131" t="s">
        <v>36</v>
      </c>
      <c r="N55" s="134" t="s">
        <v>36</v>
      </c>
      <c r="O55" s="134" t="s">
        <v>36</v>
      </c>
      <c r="P55" s="131" t="s">
        <v>36</v>
      </c>
      <c r="Q55" s="134" t="s">
        <v>36</v>
      </c>
      <c r="R55" s="134" t="s">
        <v>36</v>
      </c>
      <c r="S55" s="131" t="s">
        <v>36</v>
      </c>
      <c r="T55" s="134" t="s">
        <v>36</v>
      </c>
      <c r="U55" s="134" t="s">
        <v>36</v>
      </c>
      <c r="V55" s="131" t="s">
        <v>36</v>
      </c>
      <c r="W55" s="134" t="s">
        <v>36</v>
      </c>
      <c r="X55" s="134" t="s">
        <v>36</v>
      </c>
      <c r="Y55" s="131" t="s">
        <v>36</v>
      </c>
      <c r="Z55" s="134" t="s">
        <v>36</v>
      </c>
      <c r="AA55" s="134" t="s">
        <v>36</v>
      </c>
      <c r="AB55" s="131" t="s">
        <v>36</v>
      </c>
      <c r="AC55" s="134" t="s">
        <v>36</v>
      </c>
      <c r="AD55" s="134" t="s">
        <v>36</v>
      </c>
      <c r="AE55" s="131" t="s">
        <v>36</v>
      </c>
      <c r="AF55" s="134" t="s">
        <v>36</v>
      </c>
      <c r="AG55" s="134" t="s">
        <v>36</v>
      </c>
      <c r="AH55" s="131" t="s">
        <v>36</v>
      </c>
      <c r="AI55" s="134" t="s">
        <v>36</v>
      </c>
      <c r="AJ55" s="134" t="s">
        <v>36</v>
      </c>
      <c r="AK55" s="131" t="s">
        <v>36</v>
      </c>
      <c r="AL55" s="134" t="s">
        <v>36</v>
      </c>
      <c r="AM55" s="134" t="s">
        <v>36</v>
      </c>
      <c r="AN55" s="131" t="s">
        <v>36</v>
      </c>
      <c r="AO55" s="214" t="s">
        <v>36</v>
      </c>
      <c r="AP55" s="214" t="s">
        <v>36</v>
      </c>
      <c r="AQ55" s="215" t="s">
        <v>36</v>
      </c>
      <c r="AR55" s="270" t="s">
        <v>210</v>
      </c>
      <c r="AS55" s="273"/>
      <c r="AT55" s="8"/>
      <c r="AU55" s="8"/>
      <c r="AV55" s="8"/>
    </row>
    <row r="56" spans="1:49" s="9" customFormat="1" ht="40.5" customHeight="1" x14ac:dyDescent="0.2">
      <c r="A56" s="185"/>
      <c r="B56" s="261"/>
      <c r="C56" s="216"/>
      <c r="D56" s="206"/>
      <c r="E56" s="137"/>
      <c r="F56" s="137"/>
      <c r="G56" s="139"/>
      <c r="H56" s="137"/>
      <c r="I56" s="137"/>
      <c r="J56" s="139"/>
      <c r="K56" s="137"/>
      <c r="L56" s="137"/>
      <c r="M56" s="139"/>
      <c r="N56" s="137"/>
      <c r="O56" s="137"/>
      <c r="P56" s="139"/>
      <c r="Q56" s="137"/>
      <c r="R56" s="137"/>
      <c r="S56" s="139"/>
      <c r="T56" s="137"/>
      <c r="U56" s="137"/>
      <c r="V56" s="139"/>
      <c r="W56" s="137"/>
      <c r="X56" s="137"/>
      <c r="Y56" s="139"/>
      <c r="Z56" s="137"/>
      <c r="AA56" s="137"/>
      <c r="AB56" s="139"/>
      <c r="AC56" s="137"/>
      <c r="AD56" s="137"/>
      <c r="AE56" s="139"/>
      <c r="AF56" s="137"/>
      <c r="AG56" s="137"/>
      <c r="AH56" s="139"/>
      <c r="AI56" s="137"/>
      <c r="AJ56" s="137"/>
      <c r="AK56" s="139"/>
      <c r="AL56" s="137"/>
      <c r="AM56" s="137"/>
      <c r="AN56" s="139"/>
      <c r="AO56" s="214"/>
      <c r="AP56" s="214"/>
      <c r="AQ56" s="215"/>
      <c r="AR56" s="271"/>
      <c r="AS56" s="227"/>
      <c r="AT56" s="8"/>
      <c r="AU56" s="8"/>
      <c r="AV56" s="8"/>
    </row>
    <row r="57" spans="1:49" s="9" customFormat="1" ht="51.75" customHeight="1" x14ac:dyDescent="0.2">
      <c r="A57" s="186"/>
      <c r="B57" s="262"/>
      <c r="C57" s="217"/>
      <c r="D57" s="207"/>
      <c r="E57" s="138"/>
      <c r="F57" s="138"/>
      <c r="G57" s="140"/>
      <c r="H57" s="138"/>
      <c r="I57" s="138"/>
      <c r="J57" s="140"/>
      <c r="K57" s="138"/>
      <c r="L57" s="138"/>
      <c r="M57" s="140"/>
      <c r="N57" s="138"/>
      <c r="O57" s="138"/>
      <c r="P57" s="140"/>
      <c r="Q57" s="138"/>
      <c r="R57" s="138"/>
      <c r="S57" s="140"/>
      <c r="T57" s="138"/>
      <c r="U57" s="138"/>
      <c r="V57" s="140"/>
      <c r="W57" s="138"/>
      <c r="X57" s="138"/>
      <c r="Y57" s="140"/>
      <c r="Z57" s="138"/>
      <c r="AA57" s="138"/>
      <c r="AB57" s="140"/>
      <c r="AC57" s="138"/>
      <c r="AD57" s="138"/>
      <c r="AE57" s="140"/>
      <c r="AF57" s="138"/>
      <c r="AG57" s="138"/>
      <c r="AH57" s="140"/>
      <c r="AI57" s="138"/>
      <c r="AJ57" s="138"/>
      <c r="AK57" s="140"/>
      <c r="AL57" s="138"/>
      <c r="AM57" s="138"/>
      <c r="AN57" s="140"/>
      <c r="AO57" s="214"/>
      <c r="AP57" s="214"/>
      <c r="AQ57" s="215"/>
      <c r="AR57" s="272"/>
      <c r="AS57" s="228"/>
      <c r="AT57" s="8"/>
      <c r="AU57" s="8"/>
      <c r="AV57" s="8"/>
    </row>
    <row r="58" spans="1:49" s="26" customFormat="1" ht="36.75" customHeight="1" x14ac:dyDescent="0.2">
      <c r="A58" s="184" t="s">
        <v>55</v>
      </c>
      <c r="B58" s="260" t="s">
        <v>126</v>
      </c>
      <c r="C58" s="211" t="s">
        <v>176</v>
      </c>
      <c r="D58" s="211" t="s">
        <v>27</v>
      </c>
      <c r="E58" s="134" t="s">
        <v>36</v>
      </c>
      <c r="F58" s="134" t="s">
        <v>36</v>
      </c>
      <c r="G58" s="131" t="s">
        <v>36</v>
      </c>
      <c r="H58" s="134" t="s">
        <v>36</v>
      </c>
      <c r="I58" s="134" t="s">
        <v>36</v>
      </c>
      <c r="J58" s="131" t="s">
        <v>36</v>
      </c>
      <c r="K58" s="134" t="s">
        <v>36</v>
      </c>
      <c r="L58" s="134" t="s">
        <v>36</v>
      </c>
      <c r="M58" s="131" t="s">
        <v>36</v>
      </c>
      <c r="N58" s="134" t="s">
        <v>36</v>
      </c>
      <c r="O58" s="134" t="s">
        <v>36</v>
      </c>
      <c r="P58" s="131" t="s">
        <v>36</v>
      </c>
      <c r="Q58" s="134" t="s">
        <v>36</v>
      </c>
      <c r="R58" s="134" t="s">
        <v>36</v>
      </c>
      <c r="S58" s="131" t="s">
        <v>36</v>
      </c>
      <c r="T58" s="134" t="s">
        <v>36</v>
      </c>
      <c r="U58" s="134" t="s">
        <v>36</v>
      </c>
      <c r="V58" s="131" t="s">
        <v>36</v>
      </c>
      <c r="W58" s="134" t="s">
        <v>36</v>
      </c>
      <c r="X58" s="134" t="s">
        <v>36</v>
      </c>
      <c r="Y58" s="131" t="s">
        <v>36</v>
      </c>
      <c r="Z58" s="134" t="s">
        <v>36</v>
      </c>
      <c r="AA58" s="134" t="s">
        <v>36</v>
      </c>
      <c r="AB58" s="131" t="s">
        <v>36</v>
      </c>
      <c r="AC58" s="134" t="s">
        <v>36</v>
      </c>
      <c r="AD58" s="134" t="s">
        <v>36</v>
      </c>
      <c r="AE58" s="131" t="s">
        <v>36</v>
      </c>
      <c r="AF58" s="134" t="s">
        <v>36</v>
      </c>
      <c r="AG58" s="134" t="s">
        <v>36</v>
      </c>
      <c r="AH58" s="131" t="s">
        <v>36</v>
      </c>
      <c r="AI58" s="134" t="s">
        <v>36</v>
      </c>
      <c r="AJ58" s="134" t="s">
        <v>36</v>
      </c>
      <c r="AK58" s="131" t="s">
        <v>36</v>
      </c>
      <c r="AL58" s="134" t="s">
        <v>36</v>
      </c>
      <c r="AM58" s="134" t="s">
        <v>36</v>
      </c>
      <c r="AN58" s="131" t="s">
        <v>36</v>
      </c>
      <c r="AO58" s="214" t="s">
        <v>36</v>
      </c>
      <c r="AP58" s="214" t="s">
        <v>36</v>
      </c>
      <c r="AQ58" s="215" t="s">
        <v>36</v>
      </c>
      <c r="AR58" s="270" t="s">
        <v>211</v>
      </c>
      <c r="AS58" s="273"/>
      <c r="AT58" s="8"/>
      <c r="AU58" s="8"/>
      <c r="AV58" s="8"/>
    </row>
    <row r="59" spans="1:49" s="9" customFormat="1" ht="34.5" customHeight="1" x14ac:dyDescent="0.2">
      <c r="A59" s="218"/>
      <c r="B59" s="261"/>
      <c r="C59" s="216"/>
      <c r="D59" s="206"/>
      <c r="E59" s="137"/>
      <c r="F59" s="137"/>
      <c r="G59" s="139"/>
      <c r="H59" s="137"/>
      <c r="I59" s="137"/>
      <c r="J59" s="139"/>
      <c r="K59" s="137"/>
      <c r="L59" s="137"/>
      <c r="M59" s="139"/>
      <c r="N59" s="137"/>
      <c r="O59" s="137"/>
      <c r="P59" s="139"/>
      <c r="Q59" s="137"/>
      <c r="R59" s="137"/>
      <c r="S59" s="139"/>
      <c r="T59" s="137"/>
      <c r="U59" s="137"/>
      <c r="V59" s="139"/>
      <c r="W59" s="137"/>
      <c r="X59" s="137"/>
      <c r="Y59" s="139"/>
      <c r="Z59" s="137"/>
      <c r="AA59" s="137"/>
      <c r="AB59" s="139"/>
      <c r="AC59" s="137"/>
      <c r="AD59" s="137"/>
      <c r="AE59" s="139"/>
      <c r="AF59" s="137"/>
      <c r="AG59" s="137"/>
      <c r="AH59" s="139"/>
      <c r="AI59" s="137"/>
      <c r="AJ59" s="137"/>
      <c r="AK59" s="139"/>
      <c r="AL59" s="137"/>
      <c r="AM59" s="137"/>
      <c r="AN59" s="139"/>
      <c r="AO59" s="214"/>
      <c r="AP59" s="214"/>
      <c r="AQ59" s="215"/>
      <c r="AR59" s="271"/>
      <c r="AS59" s="227"/>
      <c r="AT59" s="8"/>
      <c r="AU59" s="8"/>
      <c r="AV59" s="8"/>
    </row>
    <row r="60" spans="1:49" s="9" customFormat="1" ht="33.75" customHeight="1" x14ac:dyDescent="0.2">
      <c r="A60" s="219"/>
      <c r="B60" s="262"/>
      <c r="C60" s="217"/>
      <c r="D60" s="207"/>
      <c r="E60" s="138"/>
      <c r="F60" s="138"/>
      <c r="G60" s="140"/>
      <c r="H60" s="138"/>
      <c r="I60" s="138"/>
      <c r="J60" s="140"/>
      <c r="K60" s="138"/>
      <c r="L60" s="138"/>
      <c r="M60" s="140"/>
      <c r="N60" s="138"/>
      <c r="O60" s="138"/>
      <c r="P60" s="140"/>
      <c r="Q60" s="138"/>
      <c r="R60" s="138"/>
      <c r="S60" s="140"/>
      <c r="T60" s="138"/>
      <c r="U60" s="138"/>
      <c r="V60" s="140"/>
      <c r="W60" s="138"/>
      <c r="X60" s="138"/>
      <c r="Y60" s="140"/>
      <c r="Z60" s="138"/>
      <c r="AA60" s="138"/>
      <c r="AB60" s="140"/>
      <c r="AC60" s="138"/>
      <c r="AD60" s="138"/>
      <c r="AE60" s="140"/>
      <c r="AF60" s="138"/>
      <c r="AG60" s="138"/>
      <c r="AH60" s="140"/>
      <c r="AI60" s="138"/>
      <c r="AJ60" s="138"/>
      <c r="AK60" s="140"/>
      <c r="AL60" s="138"/>
      <c r="AM60" s="138"/>
      <c r="AN60" s="140"/>
      <c r="AO60" s="214"/>
      <c r="AP60" s="214"/>
      <c r="AQ60" s="215"/>
      <c r="AR60" s="272"/>
      <c r="AS60" s="228"/>
      <c r="AT60" s="8"/>
      <c r="AU60" s="8"/>
      <c r="AV60" s="8"/>
    </row>
    <row r="61" spans="1:49" s="114" customFormat="1" ht="23.25" customHeight="1" x14ac:dyDescent="0.2">
      <c r="A61" s="184" t="s">
        <v>56</v>
      </c>
      <c r="B61" s="260" t="s">
        <v>127</v>
      </c>
      <c r="C61" s="263" t="s">
        <v>179</v>
      </c>
      <c r="D61" s="117" t="s">
        <v>89</v>
      </c>
      <c r="E61" s="85">
        <f>SUM(E62:E64)</f>
        <v>260</v>
      </c>
      <c r="F61" s="85">
        <f>SUM(F62:F64)</f>
        <v>260</v>
      </c>
      <c r="G61" s="92">
        <f>F61/E61*100</f>
        <v>100</v>
      </c>
      <c r="H61" s="92">
        <f>SUM(H62:H64)</f>
        <v>0</v>
      </c>
      <c r="I61" s="92">
        <f>SUM(I62:I64)</f>
        <v>0</v>
      </c>
      <c r="J61" s="92">
        <v>0</v>
      </c>
      <c r="K61" s="92">
        <f>SUM(K62:K64)</f>
        <v>0</v>
      </c>
      <c r="L61" s="92">
        <f>SUM(L62:L64)</f>
        <v>0</v>
      </c>
      <c r="M61" s="92">
        <v>0</v>
      </c>
      <c r="N61" s="92">
        <f>SUM(N62:N64)</f>
        <v>0</v>
      </c>
      <c r="O61" s="92">
        <f>SUM(O62:O64)</f>
        <v>0</v>
      </c>
      <c r="P61" s="92">
        <v>0</v>
      </c>
      <c r="Q61" s="92">
        <f>SUM(Q62:Q64)</f>
        <v>0</v>
      </c>
      <c r="R61" s="92">
        <f>SUM(R62:R64)</f>
        <v>0</v>
      </c>
      <c r="S61" s="92">
        <v>0</v>
      </c>
      <c r="T61" s="92">
        <f>SUM(T62:T64)</f>
        <v>0</v>
      </c>
      <c r="U61" s="92">
        <f>SUM(U62:U64)</f>
        <v>0</v>
      </c>
      <c r="V61" s="92">
        <v>0</v>
      </c>
      <c r="W61" s="92">
        <f>SUM(W62:W64)</f>
        <v>0</v>
      </c>
      <c r="X61" s="92">
        <f>SUM(X62:X64)</f>
        <v>0</v>
      </c>
      <c r="Y61" s="92">
        <v>0</v>
      </c>
      <c r="Z61" s="92">
        <f>SUM(Z62:Z64)</f>
        <v>0</v>
      </c>
      <c r="AA61" s="92">
        <f>SUM(AA62:AA64)</f>
        <v>0</v>
      </c>
      <c r="AB61" s="92">
        <v>0</v>
      </c>
      <c r="AC61" s="92">
        <f>SUM(AC62:AC64)</f>
        <v>0</v>
      </c>
      <c r="AD61" s="92">
        <f>SUM(AD62:AD64)</f>
        <v>0</v>
      </c>
      <c r="AE61" s="92">
        <v>0</v>
      </c>
      <c r="AF61" s="92">
        <f>SUM(AF62:AF64)</f>
        <v>0</v>
      </c>
      <c r="AG61" s="92">
        <f>SUM(AG62:AG64)</f>
        <v>0</v>
      </c>
      <c r="AH61" s="92">
        <v>0</v>
      </c>
      <c r="AI61" s="92">
        <f>SUM(AI62:AI64)</f>
        <v>0</v>
      </c>
      <c r="AJ61" s="92">
        <f>SUM(AJ62:AJ64)</f>
        <v>0</v>
      </c>
      <c r="AK61" s="92">
        <v>0</v>
      </c>
      <c r="AL61" s="92">
        <f>SUM(AL62:AL64)</f>
        <v>0</v>
      </c>
      <c r="AM61" s="92">
        <f>SUM(AM62:AM64)</f>
        <v>0</v>
      </c>
      <c r="AN61" s="92">
        <v>0</v>
      </c>
      <c r="AO61" s="92">
        <f>SUM(AO62:AO64)</f>
        <v>260</v>
      </c>
      <c r="AP61" s="92">
        <f>SUM(AP62:AP64)</f>
        <v>260</v>
      </c>
      <c r="AQ61" s="111">
        <f>AP61/AO61*100</f>
        <v>100</v>
      </c>
      <c r="AR61" s="270" t="s">
        <v>212</v>
      </c>
      <c r="AS61" s="313"/>
      <c r="AT61" s="88"/>
      <c r="AU61" s="88"/>
      <c r="AV61" s="88"/>
    </row>
    <row r="62" spans="1:49" s="9" customFormat="1" ht="22.5" customHeight="1" x14ac:dyDescent="0.2">
      <c r="A62" s="185"/>
      <c r="B62" s="261"/>
      <c r="C62" s="264"/>
      <c r="D62" s="23" t="s">
        <v>85</v>
      </c>
      <c r="E62" s="85">
        <f>H62+K62+N62+Q62+T62+W62+Z62+AC62+AF62+AI62+AL62+AO62</f>
        <v>0</v>
      </c>
      <c r="F62" s="85">
        <f>I62+L62+O62+R62+U62+X62+AA62+AD62+AG62+AJ62+AM62+AP62</f>
        <v>0</v>
      </c>
      <c r="G62" s="54">
        <v>0</v>
      </c>
      <c r="H62" s="53">
        <v>0</v>
      </c>
      <c r="I62" s="53">
        <v>0</v>
      </c>
      <c r="J62" s="54">
        <v>0</v>
      </c>
      <c r="K62" s="53">
        <v>0</v>
      </c>
      <c r="L62" s="53">
        <v>0</v>
      </c>
      <c r="M62" s="54">
        <v>0</v>
      </c>
      <c r="N62" s="53">
        <v>0</v>
      </c>
      <c r="O62" s="53">
        <v>0</v>
      </c>
      <c r="P62" s="54">
        <v>0</v>
      </c>
      <c r="Q62" s="53">
        <v>0</v>
      </c>
      <c r="R62" s="53">
        <v>0</v>
      </c>
      <c r="S62" s="54">
        <v>0</v>
      </c>
      <c r="T62" s="99">
        <v>0</v>
      </c>
      <c r="U62" s="53">
        <v>0</v>
      </c>
      <c r="V62" s="54">
        <v>0</v>
      </c>
      <c r="W62" s="99">
        <v>0</v>
      </c>
      <c r="X62" s="53">
        <v>0</v>
      </c>
      <c r="Y62" s="54">
        <v>0</v>
      </c>
      <c r="Z62" s="53">
        <v>0</v>
      </c>
      <c r="AA62" s="53">
        <v>0</v>
      </c>
      <c r="AB62" s="54">
        <v>0</v>
      </c>
      <c r="AC62" s="53">
        <v>0</v>
      </c>
      <c r="AD62" s="53">
        <v>0</v>
      </c>
      <c r="AE62" s="54">
        <v>0</v>
      </c>
      <c r="AF62" s="53">
        <v>0</v>
      </c>
      <c r="AG62" s="53">
        <v>0</v>
      </c>
      <c r="AH62" s="54">
        <v>0</v>
      </c>
      <c r="AI62" s="53">
        <v>0</v>
      </c>
      <c r="AJ62" s="52">
        <v>0</v>
      </c>
      <c r="AK62" s="65">
        <v>0</v>
      </c>
      <c r="AL62" s="53">
        <v>0</v>
      </c>
      <c r="AM62" s="52">
        <v>0</v>
      </c>
      <c r="AN62" s="54">
        <v>0</v>
      </c>
      <c r="AO62" s="53">
        <v>0</v>
      </c>
      <c r="AP62" s="52">
        <v>0</v>
      </c>
      <c r="AQ62" s="54">
        <v>0</v>
      </c>
      <c r="AR62" s="271"/>
      <c r="AS62" s="314"/>
      <c r="AT62" s="8"/>
      <c r="AU62" s="8"/>
      <c r="AV62" s="8"/>
    </row>
    <row r="63" spans="1:49" s="9" customFormat="1" ht="24.75" customHeight="1" x14ac:dyDescent="0.2">
      <c r="A63" s="185"/>
      <c r="B63" s="261"/>
      <c r="C63" s="264"/>
      <c r="D63" s="14" t="s">
        <v>24</v>
      </c>
      <c r="E63" s="85">
        <f>H63+K63+N63+Q63+T63+W63+Z63+AC63+AF63+AI63+AL63+AO63</f>
        <v>0</v>
      </c>
      <c r="F63" s="85">
        <f t="shared" ref="F63:F64" si="42">I63+L63+O63+R63+U63+X63+AA63+AD63+AG63+AJ63+AM63+AP63</f>
        <v>0</v>
      </c>
      <c r="G63" s="54">
        <v>0</v>
      </c>
      <c r="H63" s="53">
        <v>0</v>
      </c>
      <c r="I63" s="53">
        <v>0</v>
      </c>
      <c r="J63" s="54">
        <v>0</v>
      </c>
      <c r="K63" s="53">
        <v>0</v>
      </c>
      <c r="L63" s="53">
        <v>0</v>
      </c>
      <c r="M63" s="54">
        <v>0</v>
      </c>
      <c r="N63" s="53">
        <v>0</v>
      </c>
      <c r="O63" s="53">
        <v>0</v>
      </c>
      <c r="P63" s="54">
        <v>0</v>
      </c>
      <c r="Q63" s="53">
        <v>0</v>
      </c>
      <c r="R63" s="53">
        <v>0</v>
      </c>
      <c r="S63" s="54">
        <v>0</v>
      </c>
      <c r="T63" s="99">
        <v>0</v>
      </c>
      <c r="U63" s="53">
        <v>0</v>
      </c>
      <c r="V63" s="54">
        <v>0</v>
      </c>
      <c r="W63" s="99">
        <v>0</v>
      </c>
      <c r="X63" s="53">
        <v>0</v>
      </c>
      <c r="Y63" s="54">
        <v>0</v>
      </c>
      <c r="Z63" s="53">
        <v>0</v>
      </c>
      <c r="AA63" s="53">
        <v>0</v>
      </c>
      <c r="AB63" s="54">
        <v>0</v>
      </c>
      <c r="AC63" s="53">
        <v>0</v>
      </c>
      <c r="AD63" s="53">
        <v>0</v>
      </c>
      <c r="AE63" s="54">
        <v>0</v>
      </c>
      <c r="AF63" s="53">
        <v>0</v>
      </c>
      <c r="AG63" s="53">
        <v>0</v>
      </c>
      <c r="AH63" s="54">
        <v>0</v>
      </c>
      <c r="AI63" s="53">
        <v>0</v>
      </c>
      <c r="AJ63" s="52">
        <v>0</v>
      </c>
      <c r="AK63" s="65">
        <v>0</v>
      </c>
      <c r="AL63" s="53">
        <v>0</v>
      </c>
      <c r="AM63" s="52">
        <v>0</v>
      </c>
      <c r="AN63" s="54">
        <v>0</v>
      </c>
      <c r="AO63" s="53">
        <v>0</v>
      </c>
      <c r="AP63" s="52">
        <v>0</v>
      </c>
      <c r="AQ63" s="54">
        <v>0</v>
      </c>
      <c r="AR63" s="271"/>
      <c r="AS63" s="314"/>
      <c r="AT63" s="8"/>
      <c r="AU63" s="8"/>
      <c r="AV63" s="8"/>
    </row>
    <row r="64" spans="1:49" s="9" customFormat="1" ht="26.25" customHeight="1" x14ac:dyDescent="0.2">
      <c r="A64" s="185"/>
      <c r="B64" s="261"/>
      <c r="C64" s="264"/>
      <c r="D64" s="14" t="s">
        <v>86</v>
      </c>
      <c r="E64" s="85">
        <f t="shared" ref="E64" si="43">H64+K64+N64+Q64+T64+W64+Z64+AC64+AF64+AI64+AL64+AO64</f>
        <v>260</v>
      </c>
      <c r="F64" s="85">
        <f t="shared" si="42"/>
        <v>260</v>
      </c>
      <c r="G64" s="54">
        <f t="shared" ref="G64" si="44">F64/E64*100</f>
        <v>100</v>
      </c>
      <c r="H64" s="53">
        <v>0</v>
      </c>
      <c r="I64" s="53">
        <v>0</v>
      </c>
      <c r="J64" s="54">
        <v>0</v>
      </c>
      <c r="K64" s="53">
        <v>0</v>
      </c>
      <c r="L64" s="53">
        <v>0</v>
      </c>
      <c r="M64" s="54">
        <v>0</v>
      </c>
      <c r="N64" s="53">
        <v>0</v>
      </c>
      <c r="O64" s="53">
        <v>0</v>
      </c>
      <c r="P64" s="54">
        <v>0</v>
      </c>
      <c r="Q64" s="53">
        <v>0</v>
      </c>
      <c r="R64" s="53">
        <v>0</v>
      </c>
      <c r="S64" s="54">
        <v>0</v>
      </c>
      <c r="T64" s="99">
        <v>0</v>
      </c>
      <c r="U64" s="53">
        <v>0</v>
      </c>
      <c r="V64" s="54">
        <v>0</v>
      </c>
      <c r="W64" s="99">
        <v>0</v>
      </c>
      <c r="X64" s="53">
        <v>0</v>
      </c>
      <c r="Y64" s="54">
        <v>0</v>
      </c>
      <c r="Z64" s="53">
        <v>0</v>
      </c>
      <c r="AA64" s="53">
        <v>0</v>
      </c>
      <c r="AB64" s="54">
        <v>0</v>
      </c>
      <c r="AC64" s="53">
        <v>0</v>
      </c>
      <c r="AD64" s="53">
        <v>0</v>
      </c>
      <c r="AE64" s="54">
        <v>0</v>
      </c>
      <c r="AF64" s="53">
        <v>0</v>
      </c>
      <c r="AG64" s="53">
        <v>0</v>
      </c>
      <c r="AH64" s="54">
        <v>0</v>
      </c>
      <c r="AI64" s="53">
        <v>0</v>
      </c>
      <c r="AJ64" s="52">
        <v>0</v>
      </c>
      <c r="AK64" s="65">
        <v>0</v>
      </c>
      <c r="AL64" s="53">
        <v>0</v>
      </c>
      <c r="AM64" s="52">
        <v>0</v>
      </c>
      <c r="AN64" s="54">
        <v>0</v>
      </c>
      <c r="AO64" s="53">
        <v>260</v>
      </c>
      <c r="AP64" s="52">
        <v>260</v>
      </c>
      <c r="AQ64" s="111">
        <f>AP64/AO64*100</f>
        <v>100</v>
      </c>
      <c r="AR64" s="271"/>
      <c r="AS64" s="314"/>
      <c r="AT64" s="8"/>
      <c r="AU64" s="8"/>
      <c r="AV64" s="8"/>
    </row>
    <row r="65" spans="1:48" s="9" customFormat="1" ht="31.5" customHeight="1" x14ac:dyDescent="0.2">
      <c r="A65" s="186"/>
      <c r="B65" s="262"/>
      <c r="C65" s="265"/>
      <c r="D65" s="14" t="s">
        <v>87</v>
      </c>
      <c r="E65" s="85">
        <v>0</v>
      </c>
      <c r="F65" s="85">
        <v>0</v>
      </c>
      <c r="G65" s="54">
        <v>0</v>
      </c>
      <c r="H65" s="53">
        <v>0</v>
      </c>
      <c r="I65" s="53">
        <v>0</v>
      </c>
      <c r="J65" s="54">
        <v>0</v>
      </c>
      <c r="K65" s="53">
        <v>0</v>
      </c>
      <c r="L65" s="53">
        <v>0</v>
      </c>
      <c r="M65" s="54">
        <v>0</v>
      </c>
      <c r="N65" s="53">
        <v>0</v>
      </c>
      <c r="O65" s="53">
        <v>0</v>
      </c>
      <c r="P65" s="54">
        <v>0</v>
      </c>
      <c r="Q65" s="53">
        <v>0</v>
      </c>
      <c r="R65" s="53">
        <v>0</v>
      </c>
      <c r="S65" s="38">
        <v>0</v>
      </c>
      <c r="T65" s="53">
        <v>0</v>
      </c>
      <c r="U65" s="53">
        <v>0</v>
      </c>
      <c r="V65" s="38">
        <v>0</v>
      </c>
      <c r="W65" s="53">
        <v>0</v>
      </c>
      <c r="X65" s="53">
        <v>0</v>
      </c>
      <c r="Y65" s="38">
        <v>0</v>
      </c>
      <c r="Z65" s="53">
        <v>0</v>
      </c>
      <c r="AA65" s="53">
        <v>0</v>
      </c>
      <c r="AB65" s="38">
        <v>0</v>
      </c>
      <c r="AC65" s="53">
        <v>0</v>
      </c>
      <c r="AD65" s="53">
        <v>0</v>
      </c>
      <c r="AE65" s="38">
        <v>0</v>
      </c>
      <c r="AF65" s="53">
        <v>0</v>
      </c>
      <c r="AG65" s="53">
        <v>0</v>
      </c>
      <c r="AH65" s="38">
        <v>0</v>
      </c>
      <c r="AI65" s="53">
        <f>AI77+AI78+AI79+AI80</f>
        <v>0</v>
      </c>
      <c r="AJ65" s="53">
        <v>0</v>
      </c>
      <c r="AK65" s="38">
        <v>0</v>
      </c>
      <c r="AL65" s="53">
        <v>0</v>
      </c>
      <c r="AM65" s="53">
        <v>0</v>
      </c>
      <c r="AN65" s="38">
        <v>0</v>
      </c>
      <c r="AO65" s="53">
        <v>0</v>
      </c>
      <c r="AP65" s="53">
        <v>0</v>
      </c>
      <c r="AQ65" s="38">
        <v>0</v>
      </c>
      <c r="AR65" s="272"/>
      <c r="AS65" s="315"/>
      <c r="AT65" s="8"/>
      <c r="AU65" s="8"/>
      <c r="AV65" s="8"/>
    </row>
    <row r="66" spans="1:48" s="9" customFormat="1" ht="31.5" customHeight="1" x14ac:dyDescent="0.2">
      <c r="A66" s="184" t="s">
        <v>105</v>
      </c>
      <c r="B66" s="260" t="s">
        <v>106</v>
      </c>
      <c r="C66" s="263" t="s">
        <v>180</v>
      </c>
      <c r="D66" s="332" t="s">
        <v>27</v>
      </c>
      <c r="E66" s="134" t="s">
        <v>36</v>
      </c>
      <c r="F66" s="134" t="s">
        <v>36</v>
      </c>
      <c r="G66" s="131" t="s">
        <v>36</v>
      </c>
      <c r="H66" s="134" t="s">
        <v>36</v>
      </c>
      <c r="I66" s="134" t="s">
        <v>36</v>
      </c>
      <c r="J66" s="131" t="s">
        <v>36</v>
      </c>
      <c r="K66" s="134" t="s">
        <v>36</v>
      </c>
      <c r="L66" s="134" t="s">
        <v>36</v>
      </c>
      <c r="M66" s="131" t="s">
        <v>36</v>
      </c>
      <c r="N66" s="134" t="s">
        <v>36</v>
      </c>
      <c r="O66" s="134" t="s">
        <v>36</v>
      </c>
      <c r="P66" s="131" t="s">
        <v>36</v>
      </c>
      <c r="Q66" s="134" t="s">
        <v>36</v>
      </c>
      <c r="R66" s="134" t="s">
        <v>36</v>
      </c>
      <c r="S66" s="131" t="s">
        <v>36</v>
      </c>
      <c r="T66" s="134" t="s">
        <v>36</v>
      </c>
      <c r="U66" s="134" t="s">
        <v>36</v>
      </c>
      <c r="V66" s="131" t="s">
        <v>36</v>
      </c>
      <c r="W66" s="134" t="s">
        <v>36</v>
      </c>
      <c r="X66" s="134" t="s">
        <v>36</v>
      </c>
      <c r="Y66" s="131" t="s">
        <v>36</v>
      </c>
      <c r="Z66" s="134" t="s">
        <v>36</v>
      </c>
      <c r="AA66" s="134" t="s">
        <v>36</v>
      </c>
      <c r="AB66" s="131" t="s">
        <v>36</v>
      </c>
      <c r="AC66" s="134" t="s">
        <v>36</v>
      </c>
      <c r="AD66" s="134" t="s">
        <v>36</v>
      </c>
      <c r="AE66" s="131" t="s">
        <v>36</v>
      </c>
      <c r="AF66" s="134" t="s">
        <v>36</v>
      </c>
      <c r="AG66" s="134" t="s">
        <v>36</v>
      </c>
      <c r="AH66" s="131" t="s">
        <v>36</v>
      </c>
      <c r="AI66" s="134" t="s">
        <v>36</v>
      </c>
      <c r="AJ66" s="134" t="s">
        <v>36</v>
      </c>
      <c r="AK66" s="131" t="s">
        <v>36</v>
      </c>
      <c r="AL66" s="134" t="s">
        <v>36</v>
      </c>
      <c r="AM66" s="134" t="s">
        <v>36</v>
      </c>
      <c r="AN66" s="131" t="s">
        <v>36</v>
      </c>
      <c r="AO66" s="134" t="s">
        <v>36</v>
      </c>
      <c r="AP66" s="134" t="s">
        <v>36</v>
      </c>
      <c r="AQ66" s="131" t="s">
        <v>36</v>
      </c>
      <c r="AR66" s="270" t="s">
        <v>213</v>
      </c>
      <c r="AS66" s="313"/>
      <c r="AT66" s="8"/>
      <c r="AU66" s="8"/>
      <c r="AV66" s="8"/>
    </row>
    <row r="67" spans="1:48" s="9" customFormat="1" ht="31.5" customHeight="1" x14ac:dyDescent="0.2">
      <c r="A67" s="185"/>
      <c r="B67" s="261"/>
      <c r="C67" s="264"/>
      <c r="D67" s="333"/>
      <c r="E67" s="137"/>
      <c r="F67" s="137"/>
      <c r="G67" s="139"/>
      <c r="H67" s="137"/>
      <c r="I67" s="137"/>
      <c r="J67" s="139"/>
      <c r="K67" s="137"/>
      <c r="L67" s="137"/>
      <c r="M67" s="139"/>
      <c r="N67" s="137"/>
      <c r="O67" s="137"/>
      <c r="P67" s="139"/>
      <c r="Q67" s="137"/>
      <c r="R67" s="137"/>
      <c r="S67" s="139"/>
      <c r="T67" s="137"/>
      <c r="U67" s="137"/>
      <c r="V67" s="139"/>
      <c r="W67" s="137"/>
      <c r="X67" s="137"/>
      <c r="Y67" s="139"/>
      <c r="Z67" s="137"/>
      <c r="AA67" s="137"/>
      <c r="AB67" s="139"/>
      <c r="AC67" s="137"/>
      <c r="AD67" s="137"/>
      <c r="AE67" s="139"/>
      <c r="AF67" s="137"/>
      <c r="AG67" s="137"/>
      <c r="AH67" s="139"/>
      <c r="AI67" s="137"/>
      <c r="AJ67" s="137"/>
      <c r="AK67" s="139"/>
      <c r="AL67" s="137"/>
      <c r="AM67" s="137"/>
      <c r="AN67" s="139"/>
      <c r="AO67" s="137"/>
      <c r="AP67" s="137"/>
      <c r="AQ67" s="139"/>
      <c r="AR67" s="271"/>
      <c r="AS67" s="314"/>
      <c r="AT67" s="8"/>
      <c r="AU67" s="8"/>
      <c r="AV67" s="8"/>
    </row>
    <row r="68" spans="1:48" s="9" customFormat="1" ht="31.5" customHeight="1" x14ac:dyDescent="0.2">
      <c r="A68" s="185"/>
      <c r="B68" s="261"/>
      <c r="C68" s="264"/>
      <c r="D68" s="333"/>
      <c r="E68" s="137"/>
      <c r="F68" s="137"/>
      <c r="G68" s="139"/>
      <c r="H68" s="137"/>
      <c r="I68" s="137"/>
      <c r="J68" s="139"/>
      <c r="K68" s="137"/>
      <c r="L68" s="137"/>
      <c r="M68" s="139"/>
      <c r="N68" s="137"/>
      <c r="O68" s="137"/>
      <c r="P68" s="139"/>
      <c r="Q68" s="137"/>
      <c r="R68" s="137"/>
      <c r="S68" s="139"/>
      <c r="T68" s="137"/>
      <c r="U68" s="137"/>
      <c r="V68" s="139"/>
      <c r="W68" s="137"/>
      <c r="X68" s="137"/>
      <c r="Y68" s="139"/>
      <c r="Z68" s="137"/>
      <c r="AA68" s="137"/>
      <c r="AB68" s="139"/>
      <c r="AC68" s="137"/>
      <c r="AD68" s="137"/>
      <c r="AE68" s="139"/>
      <c r="AF68" s="137"/>
      <c r="AG68" s="137"/>
      <c r="AH68" s="139"/>
      <c r="AI68" s="137"/>
      <c r="AJ68" s="137"/>
      <c r="AK68" s="139"/>
      <c r="AL68" s="137"/>
      <c r="AM68" s="137"/>
      <c r="AN68" s="139"/>
      <c r="AO68" s="137"/>
      <c r="AP68" s="137"/>
      <c r="AQ68" s="139"/>
      <c r="AR68" s="271"/>
      <c r="AS68" s="314"/>
      <c r="AT68" s="8"/>
      <c r="AU68" s="8"/>
      <c r="AV68" s="8"/>
    </row>
    <row r="69" spans="1:48" s="9" customFormat="1" ht="31.5" customHeight="1" x14ac:dyDescent="0.2">
      <c r="A69" s="185"/>
      <c r="B69" s="261"/>
      <c r="C69" s="264"/>
      <c r="D69" s="333"/>
      <c r="E69" s="137"/>
      <c r="F69" s="137"/>
      <c r="G69" s="139"/>
      <c r="H69" s="137"/>
      <c r="I69" s="137"/>
      <c r="J69" s="139"/>
      <c r="K69" s="137"/>
      <c r="L69" s="137"/>
      <c r="M69" s="139"/>
      <c r="N69" s="137"/>
      <c r="O69" s="137"/>
      <c r="P69" s="139"/>
      <c r="Q69" s="137"/>
      <c r="R69" s="137"/>
      <c r="S69" s="139"/>
      <c r="T69" s="137"/>
      <c r="U69" s="137"/>
      <c r="V69" s="139"/>
      <c r="W69" s="137"/>
      <c r="X69" s="137"/>
      <c r="Y69" s="139"/>
      <c r="Z69" s="137"/>
      <c r="AA69" s="137"/>
      <c r="AB69" s="139"/>
      <c r="AC69" s="137"/>
      <c r="AD69" s="137"/>
      <c r="AE69" s="139"/>
      <c r="AF69" s="137"/>
      <c r="AG69" s="137"/>
      <c r="AH69" s="139"/>
      <c r="AI69" s="137"/>
      <c r="AJ69" s="137"/>
      <c r="AK69" s="139"/>
      <c r="AL69" s="137"/>
      <c r="AM69" s="137"/>
      <c r="AN69" s="139"/>
      <c r="AO69" s="137"/>
      <c r="AP69" s="137"/>
      <c r="AQ69" s="139"/>
      <c r="AR69" s="271"/>
      <c r="AS69" s="314"/>
      <c r="AT69" s="8"/>
      <c r="AU69" s="8"/>
      <c r="AV69" s="8"/>
    </row>
    <row r="70" spans="1:48" s="9" customFormat="1" ht="29.25" customHeight="1" x14ac:dyDescent="0.2">
      <c r="A70" s="186"/>
      <c r="B70" s="262"/>
      <c r="C70" s="265"/>
      <c r="D70" s="334"/>
      <c r="E70" s="138"/>
      <c r="F70" s="138"/>
      <c r="G70" s="140"/>
      <c r="H70" s="138"/>
      <c r="I70" s="138"/>
      <c r="J70" s="140"/>
      <c r="K70" s="138"/>
      <c r="L70" s="138"/>
      <c r="M70" s="140"/>
      <c r="N70" s="138"/>
      <c r="O70" s="138"/>
      <c r="P70" s="140"/>
      <c r="Q70" s="138"/>
      <c r="R70" s="138"/>
      <c r="S70" s="140"/>
      <c r="T70" s="138"/>
      <c r="U70" s="138"/>
      <c r="V70" s="140"/>
      <c r="W70" s="138"/>
      <c r="X70" s="138"/>
      <c r="Y70" s="140"/>
      <c r="Z70" s="138"/>
      <c r="AA70" s="138"/>
      <c r="AB70" s="140"/>
      <c r="AC70" s="138"/>
      <c r="AD70" s="138"/>
      <c r="AE70" s="140"/>
      <c r="AF70" s="138"/>
      <c r="AG70" s="138"/>
      <c r="AH70" s="140"/>
      <c r="AI70" s="138"/>
      <c r="AJ70" s="138"/>
      <c r="AK70" s="140"/>
      <c r="AL70" s="138"/>
      <c r="AM70" s="138"/>
      <c r="AN70" s="140"/>
      <c r="AO70" s="138"/>
      <c r="AP70" s="138"/>
      <c r="AQ70" s="140"/>
      <c r="AR70" s="272"/>
      <c r="AS70" s="315"/>
      <c r="AT70" s="8"/>
      <c r="AU70" s="8"/>
      <c r="AV70" s="8"/>
    </row>
    <row r="71" spans="1:48" s="126" customFormat="1" ht="16.5" customHeight="1" x14ac:dyDescent="0.2">
      <c r="A71" s="256" t="s">
        <v>46</v>
      </c>
      <c r="B71" s="160" t="s">
        <v>26</v>
      </c>
      <c r="C71" s="161"/>
      <c r="D71" s="122" t="s">
        <v>89</v>
      </c>
      <c r="E71" s="123">
        <f>SUM(E72:E74)</f>
        <v>253</v>
      </c>
      <c r="F71" s="123">
        <f>SUM(F72:F74)</f>
        <v>253</v>
      </c>
      <c r="G71" s="48">
        <f>F71/E71*100</f>
        <v>100</v>
      </c>
      <c r="H71" s="48">
        <f>SUM(H72:H74)</f>
        <v>0</v>
      </c>
      <c r="I71" s="48">
        <f>SUM(I72:I74)</f>
        <v>0</v>
      </c>
      <c r="J71" s="48">
        <v>0</v>
      </c>
      <c r="K71" s="48">
        <f>SUM(K72:K74)</f>
        <v>0</v>
      </c>
      <c r="L71" s="48">
        <f>SUM(L72:L74)</f>
        <v>0</v>
      </c>
      <c r="M71" s="48">
        <v>0</v>
      </c>
      <c r="N71" s="48">
        <f>SUM(N72:N74)</f>
        <v>18</v>
      </c>
      <c r="O71" s="48">
        <f>SUM(O72:O74)</f>
        <v>9.9</v>
      </c>
      <c r="P71" s="48">
        <f>O71/N71*100</f>
        <v>55.000000000000007</v>
      </c>
      <c r="Q71" s="48">
        <f>SUM(Q72:Q74)</f>
        <v>40</v>
      </c>
      <c r="R71" s="48">
        <f>SUM(R72:R74)</f>
        <v>48.1</v>
      </c>
      <c r="S71" s="48">
        <f>R71/Q71*100</f>
        <v>120.25000000000001</v>
      </c>
      <c r="T71" s="48">
        <f>SUM(T72:T74)</f>
        <v>0</v>
      </c>
      <c r="U71" s="48">
        <f>SUM(U72:U74)</f>
        <v>0</v>
      </c>
      <c r="V71" s="48">
        <v>0</v>
      </c>
      <c r="W71" s="48">
        <f>SUM(W72:W74)</f>
        <v>150</v>
      </c>
      <c r="X71" s="48">
        <f>SUM(X72:X74)</f>
        <v>0</v>
      </c>
      <c r="Y71" s="48">
        <f>X71/W71*100</f>
        <v>0</v>
      </c>
      <c r="Z71" s="48">
        <f>SUM(Z72:Z74)</f>
        <v>0</v>
      </c>
      <c r="AA71" s="48">
        <f>SUM(AA72:AA74)</f>
        <v>0</v>
      </c>
      <c r="AB71" s="48">
        <v>0</v>
      </c>
      <c r="AC71" s="48">
        <f>SUM(AC72:AC74)</f>
        <v>0</v>
      </c>
      <c r="AD71" s="48">
        <f>SUM(AD72:AD74)</f>
        <v>0</v>
      </c>
      <c r="AE71" s="48">
        <v>0</v>
      </c>
      <c r="AF71" s="48">
        <f>SUM(AF72:AF74)</f>
        <v>45</v>
      </c>
      <c r="AG71" s="48">
        <f>SUM(AG72:AG74)</f>
        <v>23.6</v>
      </c>
      <c r="AH71" s="48">
        <f>AG71/AF71*100</f>
        <v>52.44444444444445</v>
      </c>
      <c r="AI71" s="48">
        <f>SUM(AI72:AI74)</f>
        <v>0</v>
      </c>
      <c r="AJ71" s="48">
        <f>SUM(AJ72:AJ74)</f>
        <v>0</v>
      </c>
      <c r="AK71" s="48">
        <v>0</v>
      </c>
      <c r="AL71" s="48">
        <f>SUM(AL72:AL74)</f>
        <v>0</v>
      </c>
      <c r="AM71" s="48">
        <f>SUM(AM72:AM74)</f>
        <v>21.4</v>
      </c>
      <c r="AN71" s="48">
        <v>0</v>
      </c>
      <c r="AO71" s="48">
        <f>SUM(AO72:AO74)</f>
        <v>0</v>
      </c>
      <c r="AP71" s="48">
        <f>SUM(AP72:AP74)</f>
        <v>150</v>
      </c>
      <c r="AQ71" s="48">
        <v>0</v>
      </c>
      <c r="AR71" s="320"/>
      <c r="AS71" s="320"/>
      <c r="AT71" s="124"/>
      <c r="AU71" s="124"/>
      <c r="AV71" s="124"/>
    </row>
    <row r="72" spans="1:48" s="126" customFormat="1" ht="25.5" customHeight="1" x14ac:dyDescent="0.2">
      <c r="A72" s="256"/>
      <c r="B72" s="160"/>
      <c r="C72" s="161"/>
      <c r="D72" s="49" t="s">
        <v>85</v>
      </c>
      <c r="E72" s="123">
        <f>H72+K72+N72+Q72+T72+W72+Z72+AC72+AF72+AI72+AL72+AO72</f>
        <v>0</v>
      </c>
      <c r="F72" s="123">
        <f>I72+L72+O72+R72+U72+X72+AA72+AD72+AG72+AJ72+AM72+AP72</f>
        <v>0</v>
      </c>
      <c r="G72" s="48">
        <v>0</v>
      </c>
      <c r="H72" s="48">
        <v>0</v>
      </c>
      <c r="I72" s="48">
        <v>0</v>
      </c>
      <c r="J72" s="48">
        <v>0</v>
      </c>
      <c r="K72" s="48">
        <v>0</v>
      </c>
      <c r="L72" s="48">
        <v>0</v>
      </c>
      <c r="M72" s="48">
        <v>0</v>
      </c>
      <c r="N72" s="48">
        <v>0</v>
      </c>
      <c r="O72" s="48">
        <v>0</v>
      </c>
      <c r="P72" s="48">
        <v>0</v>
      </c>
      <c r="Q72" s="50">
        <v>0</v>
      </c>
      <c r="R72" s="48">
        <v>0</v>
      </c>
      <c r="S72" s="48">
        <v>0</v>
      </c>
      <c r="T72" s="127">
        <v>0</v>
      </c>
      <c r="U72" s="48">
        <v>0</v>
      </c>
      <c r="V72" s="48">
        <v>0</v>
      </c>
      <c r="W72" s="127">
        <v>0</v>
      </c>
      <c r="X72" s="48">
        <v>0</v>
      </c>
      <c r="Y72" s="48">
        <v>0</v>
      </c>
      <c r="Z72" s="50">
        <v>0</v>
      </c>
      <c r="AA72" s="48">
        <v>0</v>
      </c>
      <c r="AB72" s="48">
        <v>0</v>
      </c>
      <c r="AC72" s="50">
        <v>0</v>
      </c>
      <c r="AD72" s="48">
        <v>0</v>
      </c>
      <c r="AE72" s="48">
        <v>0</v>
      </c>
      <c r="AF72" s="50">
        <v>0</v>
      </c>
      <c r="AG72" s="48">
        <v>0</v>
      </c>
      <c r="AH72" s="48">
        <v>0</v>
      </c>
      <c r="AI72" s="50">
        <v>0</v>
      </c>
      <c r="AJ72" s="48">
        <v>0</v>
      </c>
      <c r="AK72" s="48">
        <v>0</v>
      </c>
      <c r="AL72" s="50">
        <v>0</v>
      </c>
      <c r="AM72" s="48">
        <v>0</v>
      </c>
      <c r="AN72" s="48">
        <v>0</v>
      </c>
      <c r="AO72" s="50">
        <v>0</v>
      </c>
      <c r="AP72" s="48">
        <v>0</v>
      </c>
      <c r="AQ72" s="48">
        <v>0</v>
      </c>
      <c r="AR72" s="321"/>
      <c r="AS72" s="321"/>
      <c r="AT72" s="124"/>
      <c r="AU72" s="124"/>
      <c r="AV72" s="124"/>
    </row>
    <row r="73" spans="1:48" s="126" customFormat="1" ht="24" customHeight="1" x14ac:dyDescent="0.2">
      <c r="A73" s="256"/>
      <c r="B73" s="160"/>
      <c r="C73" s="161"/>
      <c r="D73" s="51" t="s">
        <v>24</v>
      </c>
      <c r="E73" s="123">
        <f>H73+K73+N73+Q73+T73+W73+Z73+AC73+AF73+AI73+AL73+AO73</f>
        <v>0</v>
      </c>
      <c r="F73" s="123">
        <f t="shared" ref="F73:F74" si="45">I73+L73+O73+R73+U73+X73+AA73+AD73+AG73+AJ73+AM73+AP73</f>
        <v>0</v>
      </c>
      <c r="G73" s="48">
        <v>0</v>
      </c>
      <c r="H73" s="48">
        <f>H78+H83+H90</f>
        <v>0</v>
      </c>
      <c r="I73" s="48">
        <f>I78+I83+I90</f>
        <v>0</v>
      </c>
      <c r="J73" s="48">
        <v>0</v>
      </c>
      <c r="K73" s="48">
        <f t="shared" ref="K73:L73" si="46">K78+K83+K90</f>
        <v>0</v>
      </c>
      <c r="L73" s="48">
        <f t="shared" si="46"/>
        <v>0</v>
      </c>
      <c r="M73" s="48">
        <v>0</v>
      </c>
      <c r="N73" s="48">
        <f t="shared" ref="N73:O73" si="47">N78+N83+N90</f>
        <v>0</v>
      </c>
      <c r="O73" s="48">
        <f t="shared" si="47"/>
        <v>0</v>
      </c>
      <c r="P73" s="48">
        <v>0</v>
      </c>
      <c r="Q73" s="48">
        <f t="shared" ref="Q73:R73" si="48">Q78+Q83+Q90</f>
        <v>0</v>
      </c>
      <c r="R73" s="48">
        <f t="shared" si="48"/>
        <v>0</v>
      </c>
      <c r="S73" s="48">
        <v>0</v>
      </c>
      <c r="T73" s="48">
        <f t="shared" ref="T73:U73" si="49">T78+T83+T90</f>
        <v>0</v>
      </c>
      <c r="U73" s="48">
        <f t="shared" si="49"/>
        <v>0</v>
      </c>
      <c r="V73" s="48">
        <v>0</v>
      </c>
      <c r="W73" s="48">
        <f t="shared" ref="W73:X73" si="50">W78+W83+W90</f>
        <v>0</v>
      </c>
      <c r="X73" s="48">
        <f t="shared" si="50"/>
        <v>0</v>
      </c>
      <c r="Y73" s="48">
        <v>0</v>
      </c>
      <c r="Z73" s="48">
        <f t="shared" ref="Z73:AA73" si="51">Z78+Z83+Z90</f>
        <v>0</v>
      </c>
      <c r="AA73" s="48">
        <f t="shared" si="51"/>
        <v>0</v>
      </c>
      <c r="AB73" s="48">
        <v>0</v>
      </c>
      <c r="AC73" s="48">
        <f t="shared" ref="AC73:AD73" si="52">AC78+AC83+AC90</f>
        <v>0</v>
      </c>
      <c r="AD73" s="48">
        <f t="shared" si="52"/>
        <v>0</v>
      </c>
      <c r="AE73" s="48">
        <v>0</v>
      </c>
      <c r="AF73" s="48">
        <f t="shared" ref="AF73:AG73" si="53">AF78+AF83+AF90</f>
        <v>0</v>
      </c>
      <c r="AG73" s="48">
        <f t="shared" si="53"/>
        <v>0</v>
      </c>
      <c r="AH73" s="48">
        <v>0</v>
      </c>
      <c r="AI73" s="48">
        <f t="shared" ref="AI73:AJ73" si="54">AI78+AI83+AI90</f>
        <v>0</v>
      </c>
      <c r="AJ73" s="48">
        <f t="shared" si="54"/>
        <v>0</v>
      </c>
      <c r="AK73" s="48">
        <v>0</v>
      </c>
      <c r="AL73" s="48">
        <f t="shared" ref="AL73:AM73" si="55">AL78+AL83+AL90</f>
        <v>0</v>
      </c>
      <c r="AM73" s="48">
        <f t="shared" si="55"/>
        <v>0</v>
      </c>
      <c r="AN73" s="48">
        <v>0</v>
      </c>
      <c r="AO73" s="48">
        <f t="shared" ref="AO73:AP73" si="56">AO78+AO83+AO90</f>
        <v>0</v>
      </c>
      <c r="AP73" s="48">
        <f t="shared" si="56"/>
        <v>0</v>
      </c>
      <c r="AQ73" s="48">
        <v>0</v>
      </c>
      <c r="AR73" s="321"/>
      <c r="AS73" s="321"/>
      <c r="AT73" s="124"/>
      <c r="AU73" s="124"/>
      <c r="AV73" s="124"/>
    </row>
    <row r="74" spans="1:48" s="126" customFormat="1" ht="23.25" customHeight="1" x14ac:dyDescent="0.2">
      <c r="A74" s="256"/>
      <c r="B74" s="160"/>
      <c r="C74" s="161"/>
      <c r="D74" s="51" t="s">
        <v>86</v>
      </c>
      <c r="E74" s="123">
        <f t="shared" ref="E74" si="57">H74+K74+N74+Q74+T74+W74+Z74+AC74+AF74+AI74+AL74+AO74</f>
        <v>253</v>
      </c>
      <c r="F74" s="123">
        <f t="shared" si="45"/>
        <v>253</v>
      </c>
      <c r="G74" s="48">
        <f t="shared" ref="G74" si="58">F74/E74*100</f>
        <v>100</v>
      </c>
      <c r="H74" s="48">
        <f>H79+H84+H91</f>
        <v>0</v>
      </c>
      <c r="I74" s="48">
        <f>I79+I84+I91</f>
        <v>0</v>
      </c>
      <c r="J74" s="48">
        <v>0</v>
      </c>
      <c r="K74" s="48">
        <f t="shared" ref="K74:L74" si="59">K79+K84+K91</f>
        <v>0</v>
      </c>
      <c r="L74" s="48">
        <f t="shared" si="59"/>
        <v>0</v>
      </c>
      <c r="M74" s="48">
        <v>0</v>
      </c>
      <c r="N74" s="48">
        <f t="shared" ref="N74:O74" si="60">N79+N84+N91</f>
        <v>18</v>
      </c>
      <c r="O74" s="48">
        <f t="shared" si="60"/>
        <v>9.9</v>
      </c>
      <c r="P74" s="48">
        <f>O74/N74*100</f>
        <v>55.000000000000007</v>
      </c>
      <c r="Q74" s="48">
        <f t="shared" ref="Q74:R74" si="61">Q79+Q84+Q91</f>
        <v>40</v>
      </c>
      <c r="R74" s="48">
        <f t="shared" si="61"/>
        <v>48.1</v>
      </c>
      <c r="S74" s="48">
        <f>R74/Q74*100</f>
        <v>120.25000000000001</v>
      </c>
      <c r="T74" s="48">
        <f t="shared" ref="T74:U74" si="62">T79+T84+T91</f>
        <v>0</v>
      </c>
      <c r="U74" s="48">
        <f t="shared" si="62"/>
        <v>0</v>
      </c>
      <c r="V74" s="48">
        <v>0</v>
      </c>
      <c r="W74" s="48">
        <f t="shared" ref="W74:X74" si="63">W79+W84+W91</f>
        <v>150</v>
      </c>
      <c r="X74" s="48">
        <f t="shared" si="63"/>
        <v>0</v>
      </c>
      <c r="Y74" s="48">
        <f>X74/W74*100</f>
        <v>0</v>
      </c>
      <c r="Z74" s="48">
        <f t="shared" ref="Z74:AA74" si="64">Z79+Z84+Z91</f>
        <v>0</v>
      </c>
      <c r="AA74" s="48">
        <f t="shared" si="64"/>
        <v>0</v>
      </c>
      <c r="AB74" s="48">
        <v>0</v>
      </c>
      <c r="AC74" s="48">
        <f t="shared" ref="AC74:AD74" si="65">AC79+AC84+AC91</f>
        <v>0</v>
      </c>
      <c r="AD74" s="48">
        <f t="shared" si="65"/>
        <v>0</v>
      </c>
      <c r="AE74" s="48">
        <v>0</v>
      </c>
      <c r="AF74" s="48">
        <f t="shared" ref="AF74:AG74" si="66">AF79+AF84+AF91</f>
        <v>45</v>
      </c>
      <c r="AG74" s="48">
        <f t="shared" si="66"/>
        <v>23.6</v>
      </c>
      <c r="AH74" s="48">
        <f>AG74/AF74*100</f>
        <v>52.44444444444445</v>
      </c>
      <c r="AI74" s="48">
        <f t="shared" ref="AI74:AJ74" si="67">AI79+AI84+AI91</f>
        <v>0</v>
      </c>
      <c r="AJ74" s="48">
        <f t="shared" si="67"/>
        <v>0</v>
      </c>
      <c r="AK74" s="48">
        <v>0</v>
      </c>
      <c r="AL74" s="48">
        <f t="shared" ref="AL74:AM74" si="68">AL79+AL84+AL91</f>
        <v>0</v>
      </c>
      <c r="AM74" s="48">
        <f t="shared" si="68"/>
        <v>21.4</v>
      </c>
      <c r="AN74" s="48">
        <v>0</v>
      </c>
      <c r="AO74" s="48">
        <f t="shared" ref="AO74:AP74" si="69">AO79+AO84+AO91</f>
        <v>0</v>
      </c>
      <c r="AP74" s="48">
        <f t="shared" si="69"/>
        <v>150</v>
      </c>
      <c r="AQ74" s="48">
        <v>0</v>
      </c>
      <c r="AR74" s="321"/>
      <c r="AS74" s="321"/>
      <c r="AT74" s="124"/>
      <c r="AU74" s="124"/>
      <c r="AV74" s="124"/>
    </row>
    <row r="75" spans="1:48" s="126" customFormat="1" ht="23.25" customHeight="1" x14ac:dyDescent="0.2">
      <c r="A75" s="257"/>
      <c r="B75" s="163"/>
      <c r="C75" s="164"/>
      <c r="D75" s="51" t="s">
        <v>87</v>
      </c>
      <c r="E75" s="123">
        <v>0</v>
      </c>
      <c r="F75" s="123">
        <v>0</v>
      </c>
      <c r="G75" s="48">
        <v>0</v>
      </c>
      <c r="H75" s="48">
        <v>0</v>
      </c>
      <c r="I75" s="48">
        <v>0</v>
      </c>
      <c r="J75" s="48">
        <v>0</v>
      </c>
      <c r="K75" s="48">
        <v>0</v>
      </c>
      <c r="L75" s="48">
        <v>0</v>
      </c>
      <c r="M75" s="48">
        <v>0</v>
      </c>
      <c r="N75" s="48">
        <v>0</v>
      </c>
      <c r="O75" s="48">
        <v>0</v>
      </c>
      <c r="P75" s="48">
        <v>0</v>
      </c>
      <c r="Q75" s="50">
        <v>0</v>
      </c>
      <c r="R75" s="128">
        <v>0</v>
      </c>
      <c r="S75" s="50">
        <v>0</v>
      </c>
      <c r="T75" s="127">
        <v>0</v>
      </c>
      <c r="U75" s="128">
        <v>0</v>
      </c>
      <c r="V75" s="50">
        <v>0</v>
      </c>
      <c r="W75" s="127">
        <v>0</v>
      </c>
      <c r="X75" s="50">
        <v>0</v>
      </c>
      <c r="Y75" s="50">
        <v>0</v>
      </c>
      <c r="Z75" s="50">
        <v>0</v>
      </c>
      <c r="AA75" s="50">
        <v>0</v>
      </c>
      <c r="AB75" s="50">
        <v>0</v>
      </c>
      <c r="AC75" s="50">
        <v>0</v>
      </c>
      <c r="AD75" s="50">
        <v>0</v>
      </c>
      <c r="AE75" s="50">
        <v>0</v>
      </c>
      <c r="AF75" s="50">
        <v>0</v>
      </c>
      <c r="AG75" s="50">
        <v>0</v>
      </c>
      <c r="AH75" s="50">
        <v>0</v>
      </c>
      <c r="AI75" s="50">
        <v>0</v>
      </c>
      <c r="AJ75" s="50">
        <v>0</v>
      </c>
      <c r="AK75" s="50">
        <v>0</v>
      </c>
      <c r="AL75" s="50">
        <v>0</v>
      </c>
      <c r="AM75" s="50">
        <v>0</v>
      </c>
      <c r="AN75" s="50">
        <v>0</v>
      </c>
      <c r="AO75" s="50">
        <v>0</v>
      </c>
      <c r="AP75" s="50">
        <v>0</v>
      </c>
      <c r="AQ75" s="50">
        <v>0</v>
      </c>
      <c r="AR75" s="322"/>
      <c r="AS75" s="322"/>
      <c r="AT75" s="124"/>
      <c r="AU75" s="124"/>
      <c r="AV75" s="124"/>
    </row>
    <row r="76" spans="1:48" s="114" customFormat="1" ht="16.5" customHeight="1" x14ac:dyDescent="0.2">
      <c r="A76" s="293" t="s">
        <v>47</v>
      </c>
      <c r="B76" s="266" t="s">
        <v>128</v>
      </c>
      <c r="C76" s="267" t="s">
        <v>181</v>
      </c>
      <c r="D76" s="113" t="s">
        <v>89</v>
      </c>
      <c r="E76" s="85">
        <f>SUM(E77:E79)</f>
        <v>103</v>
      </c>
      <c r="F76" s="85">
        <f>SUM(F77:F79)</f>
        <v>103</v>
      </c>
      <c r="G76" s="92">
        <f>F76/E76*100</f>
        <v>100</v>
      </c>
      <c r="H76" s="92">
        <f>SUM(H77:H79)</f>
        <v>0</v>
      </c>
      <c r="I76" s="92">
        <f>SUM(I77:I79)</f>
        <v>0</v>
      </c>
      <c r="J76" s="92">
        <v>0</v>
      </c>
      <c r="K76" s="92">
        <f>SUM(K77:K79)</f>
        <v>0</v>
      </c>
      <c r="L76" s="92">
        <f>SUM(L77:L79)</f>
        <v>0</v>
      </c>
      <c r="M76" s="92">
        <v>0</v>
      </c>
      <c r="N76" s="92">
        <f>SUM(N77:N79)</f>
        <v>18</v>
      </c>
      <c r="O76" s="92">
        <f>SUM(O77:O79)</f>
        <v>9.9</v>
      </c>
      <c r="P76" s="92">
        <f>O76/N76*100</f>
        <v>55.000000000000007</v>
      </c>
      <c r="Q76" s="92">
        <f>SUM(Q77:Q79)</f>
        <v>40</v>
      </c>
      <c r="R76" s="92">
        <f>SUM(R77:R79)</f>
        <v>48.1</v>
      </c>
      <c r="S76" s="92">
        <f>R76/Q76*100</f>
        <v>120.25000000000001</v>
      </c>
      <c r="T76" s="92">
        <f>SUM(T77:T79)</f>
        <v>0</v>
      </c>
      <c r="U76" s="92">
        <f>SUM(U77:U79)</f>
        <v>0</v>
      </c>
      <c r="V76" s="92">
        <v>0</v>
      </c>
      <c r="W76" s="92">
        <f>SUM(W77:W79)</f>
        <v>0</v>
      </c>
      <c r="X76" s="92">
        <f>SUM(X77:X79)</f>
        <v>0</v>
      </c>
      <c r="Y76" s="92">
        <v>0</v>
      </c>
      <c r="Z76" s="92">
        <f>SUM(Z77:Z79)</f>
        <v>0</v>
      </c>
      <c r="AA76" s="92">
        <f>SUM(AA77:AA79)</f>
        <v>0</v>
      </c>
      <c r="AB76" s="92">
        <v>0</v>
      </c>
      <c r="AC76" s="92">
        <f>SUM(AC77:AC79)</f>
        <v>0</v>
      </c>
      <c r="AD76" s="92">
        <f>SUM(AD77:AD79)</f>
        <v>0</v>
      </c>
      <c r="AE76" s="92">
        <v>0</v>
      </c>
      <c r="AF76" s="92">
        <f>SUM(AF77:AF79)</f>
        <v>45</v>
      </c>
      <c r="AG76" s="92">
        <f>SUM(AG77:AG79)</f>
        <v>23.6</v>
      </c>
      <c r="AH76" s="92">
        <f>AG76/AF76*100</f>
        <v>52.44444444444445</v>
      </c>
      <c r="AI76" s="92">
        <f>SUM(AI77:AI79)</f>
        <v>0</v>
      </c>
      <c r="AJ76" s="92">
        <f>SUM(AJ77:AJ79)</f>
        <v>0</v>
      </c>
      <c r="AK76" s="92">
        <v>0</v>
      </c>
      <c r="AL76" s="92">
        <f>SUM(AL77:AL79)</f>
        <v>0</v>
      </c>
      <c r="AM76" s="92">
        <f>SUM(AM77:AM79)</f>
        <v>21.4</v>
      </c>
      <c r="AN76" s="92">
        <v>100</v>
      </c>
      <c r="AO76" s="92">
        <f>SUM(AO77:AO79)</f>
        <v>0</v>
      </c>
      <c r="AP76" s="92">
        <f>SUM(AP77:AP79)</f>
        <v>0</v>
      </c>
      <c r="AQ76" s="92">
        <v>0</v>
      </c>
      <c r="AR76" s="317" t="s">
        <v>214</v>
      </c>
      <c r="AS76" s="323"/>
      <c r="AT76" s="88"/>
      <c r="AU76" s="88"/>
      <c r="AV76" s="88"/>
    </row>
    <row r="77" spans="1:48" s="9" customFormat="1" ht="16.5" customHeight="1" x14ac:dyDescent="0.2">
      <c r="A77" s="294"/>
      <c r="B77" s="304"/>
      <c r="C77" s="305"/>
      <c r="D77" s="23" t="s">
        <v>85</v>
      </c>
      <c r="E77" s="85">
        <f>H77+K77+N77+Q77+T77+W77+Z77+AC77+AF77+AI77+AL77+AO77</f>
        <v>0</v>
      </c>
      <c r="F77" s="85">
        <f>I77+L77+O77+R77+U77+X77+AA77+AD77+AG77+AJ77+AM77+AP77</f>
        <v>0</v>
      </c>
      <c r="G77" s="54">
        <v>0</v>
      </c>
      <c r="H77" s="53">
        <v>0</v>
      </c>
      <c r="I77" s="53">
        <v>0</v>
      </c>
      <c r="J77" s="54">
        <v>0</v>
      </c>
      <c r="K77" s="53">
        <v>0</v>
      </c>
      <c r="L77" s="53">
        <v>0</v>
      </c>
      <c r="M77" s="54">
        <v>0</v>
      </c>
      <c r="N77" s="53">
        <v>0</v>
      </c>
      <c r="O77" s="53">
        <v>0</v>
      </c>
      <c r="P77" s="54">
        <v>0</v>
      </c>
      <c r="Q77" s="53">
        <v>0</v>
      </c>
      <c r="R77" s="53">
        <v>0</v>
      </c>
      <c r="S77" s="54">
        <v>0</v>
      </c>
      <c r="T77" s="99">
        <v>0</v>
      </c>
      <c r="U77" s="53">
        <v>0</v>
      </c>
      <c r="V77" s="54">
        <v>0</v>
      </c>
      <c r="W77" s="99">
        <v>0</v>
      </c>
      <c r="X77" s="53">
        <v>0</v>
      </c>
      <c r="Y77" s="54">
        <v>0</v>
      </c>
      <c r="Z77" s="53">
        <v>0</v>
      </c>
      <c r="AA77" s="53">
        <v>0</v>
      </c>
      <c r="AB77" s="54">
        <v>0</v>
      </c>
      <c r="AC77" s="53">
        <v>0</v>
      </c>
      <c r="AD77" s="53">
        <v>0</v>
      </c>
      <c r="AE77" s="54">
        <v>0</v>
      </c>
      <c r="AF77" s="53">
        <v>0</v>
      </c>
      <c r="AG77" s="53">
        <v>0</v>
      </c>
      <c r="AH77" s="54">
        <v>0</v>
      </c>
      <c r="AI77" s="53">
        <v>0</v>
      </c>
      <c r="AJ77" s="52">
        <v>0</v>
      </c>
      <c r="AK77" s="65">
        <v>0</v>
      </c>
      <c r="AL77" s="53">
        <v>0</v>
      </c>
      <c r="AM77" s="52">
        <v>0</v>
      </c>
      <c r="AN77" s="54">
        <v>0</v>
      </c>
      <c r="AO77" s="53">
        <v>0</v>
      </c>
      <c r="AP77" s="52">
        <v>0</v>
      </c>
      <c r="AQ77" s="54">
        <v>0</v>
      </c>
      <c r="AR77" s="318"/>
      <c r="AS77" s="323"/>
      <c r="AT77" s="8"/>
      <c r="AU77" s="8"/>
      <c r="AV77" s="8"/>
    </row>
    <row r="78" spans="1:48" s="9" customFormat="1" ht="16.5" customHeight="1" x14ac:dyDescent="0.2">
      <c r="A78" s="294"/>
      <c r="B78" s="304"/>
      <c r="C78" s="305"/>
      <c r="D78" s="14" t="s">
        <v>24</v>
      </c>
      <c r="E78" s="85">
        <f>H78+K78+N78+Q78+T78+W78+Z78+AC78+AF78+AI78+AL78+AO78</f>
        <v>0</v>
      </c>
      <c r="F78" s="85">
        <f t="shared" ref="F78:F79" si="70">I78+L78+O78+R78+U78+X78+AA78+AD78+AG78+AJ78+AM78+AP78</f>
        <v>0</v>
      </c>
      <c r="G78" s="54">
        <v>0</v>
      </c>
      <c r="H78" s="53">
        <v>0</v>
      </c>
      <c r="I78" s="53">
        <v>0</v>
      </c>
      <c r="J78" s="54">
        <v>0</v>
      </c>
      <c r="K78" s="53">
        <v>0</v>
      </c>
      <c r="L78" s="53">
        <v>0</v>
      </c>
      <c r="M78" s="54">
        <v>0</v>
      </c>
      <c r="N78" s="53">
        <v>0</v>
      </c>
      <c r="O78" s="53">
        <v>0</v>
      </c>
      <c r="P78" s="54">
        <v>0</v>
      </c>
      <c r="Q78" s="53">
        <v>0</v>
      </c>
      <c r="R78" s="53">
        <v>0</v>
      </c>
      <c r="S78" s="54">
        <v>0</v>
      </c>
      <c r="T78" s="99">
        <v>0</v>
      </c>
      <c r="U78" s="53">
        <v>0</v>
      </c>
      <c r="V78" s="54">
        <v>0</v>
      </c>
      <c r="W78" s="99">
        <v>0</v>
      </c>
      <c r="X78" s="53">
        <v>0</v>
      </c>
      <c r="Y78" s="54">
        <v>0</v>
      </c>
      <c r="Z78" s="53">
        <v>0</v>
      </c>
      <c r="AA78" s="53">
        <v>0</v>
      </c>
      <c r="AB78" s="54">
        <v>0</v>
      </c>
      <c r="AC78" s="53">
        <v>0</v>
      </c>
      <c r="AD78" s="53">
        <v>0</v>
      </c>
      <c r="AE78" s="54">
        <v>0</v>
      </c>
      <c r="AF78" s="53">
        <v>0</v>
      </c>
      <c r="AG78" s="53">
        <v>0</v>
      </c>
      <c r="AH78" s="54">
        <v>0</v>
      </c>
      <c r="AI78" s="53">
        <v>0</v>
      </c>
      <c r="AJ78" s="52">
        <v>0</v>
      </c>
      <c r="AK78" s="65">
        <v>0</v>
      </c>
      <c r="AL78" s="53">
        <v>0</v>
      </c>
      <c r="AM78" s="52">
        <v>0</v>
      </c>
      <c r="AN78" s="54">
        <v>0</v>
      </c>
      <c r="AO78" s="53">
        <v>0</v>
      </c>
      <c r="AP78" s="52">
        <v>0</v>
      </c>
      <c r="AQ78" s="54">
        <v>0</v>
      </c>
      <c r="AR78" s="318"/>
      <c r="AS78" s="323"/>
      <c r="AT78" s="8"/>
      <c r="AU78" s="8"/>
      <c r="AV78" s="8"/>
    </row>
    <row r="79" spans="1:48" s="9" customFormat="1" ht="16.5" customHeight="1" x14ac:dyDescent="0.2">
      <c r="A79" s="294"/>
      <c r="B79" s="304"/>
      <c r="C79" s="305"/>
      <c r="D79" s="14" t="s">
        <v>86</v>
      </c>
      <c r="E79" s="85">
        <f t="shared" ref="E79" si="71">H79+K79+N79+Q79+T79+W79+Z79+AC79+AF79+AI79+AL79+AO79</f>
        <v>103</v>
      </c>
      <c r="F79" s="85">
        <f t="shared" si="70"/>
        <v>103</v>
      </c>
      <c r="G79" s="54">
        <f t="shared" ref="G79" si="72">F79/E79*100</f>
        <v>100</v>
      </c>
      <c r="H79" s="53">
        <v>0</v>
      </c>
      <c r="I79" s="53">
        <v>0</v>
      </c>
      <c r="J79" s="54">
        <v>0</v>
      </c>
      <c r="K79" s="53">
        <v>0</v>
      </c>
      <c r="L79" s="53">
        <v>0</v>
      </c>
      <c r="M79" s="54">
        <v>0</v>
      </c>
      <c r="N79" s="53">
        <v>18</v>
      </c>
      <c r="O79" s="53">
        <v>9.9</v>
      </c>
      <c r="P79" s="54">
        <f>O79/N79*100</f>
        <v>55.000000000000007</v>
      </c>
      <c r="Q79" s="53">
        <v>40</v>
      </c>
      <c r="R79" s="53">
        <v>48.1</v>
      </c>
      <c r="S79" s="59">
        <f>R79/Q79*100</f>
        <v>120.25000000000001</v>
      </c>
      <c r="T79" s="99">
        <v>0</v>
      </c>
      <c r="U79" s="53">
        <v>0</v>
      </c>
      <c r="V79" s="54">
        <v>0</v>
      </c>
      <c r="W79" s="99">
        <v>0</v>
      </c>
      <c r="X79" s="53">
        <v>0</v>
      </c>
      <c r="Y79" s="54">
        <v>0</v>
      </c>
      <c r="Z79" s="53">
        <v>0</v>
      </c>
      <c r="AA79" s="53">
        <v>0</v>
      </c>
      <c r="AB79" s="54">
        <v>0</v>
      </c>
      <c r="AC79" s="53">
        <v>0</v>
      </c>
      <c r="AD79" s="53">
        <v>0</v>
      </c>
      <c r="AE79" s="54">
        <v>0</v>
      </c>
      <c r="AF79" s="53">
        <v>45</v>
      </c>
      <c r="AG79" s="53">
        <v>23.6</v>
      </c>
      <c r="AH79" s="54">
        <f>AG79/AF79*100</f>
        <v>52.44444444444445</v>
      </c>
      <c r="AI79" s="53">
        <v>0</v>
      </c>
      <c r="AJ79" s="52">
        <v>0</v>
      </c>
      <c r="AK79" s="65">
        <v>0</v>
      </c>
      <c r="AL79" s="53">
        <v>0</v>
      </c>
      <c r="AM79" s="52">
        <v>21.4</v>
      </c>
      <c r="AN79" s="54">
        <v>100</v>
      </c>
      <c r="AO79" s="53">
        <v>0</v>
      </c>
      <c r="AP79" s="52">
        <v>0</v>
      </c>
      <c r="AQ79" s="54">
        <v>0</v>
      </c>
      <c r="AR79" s="318"/>
      <c r="AS79" s="323"/>
      <c r="AT79" s="8"/>
      <c r="AU79" s="8"/>
      <c r="AV79" s="8"/>
    </row>
    <row r="80" spans="1:48" s="9" customFormat="1" ht="28.5" customHeight="1" x14ac:dyDescent="0.2">
      <c r="A80" s="294"/>
      <c r="B80" s="304"/>
      <c r="C80" s="305"/>
      <c r="D80" s="14" t="s">
        <v>87</v>
      </c>
      <c r="E80" s="85">
        <v>0</v>
      </c>
      <c r="F80" s="85">
        <v>0</v>
      </c>
      <c r="G80" s="54">
        <v>0</v>
      </c>
      <c r="H80" s="53">
        <v>0</v>
      </c>
      <c r="I80" s="53">
        <v>0</v>
      </c>
      <c r="J80" s="54">
        <v>0</v>
      </c>
      <c r="K80" s="53">
        <v>0</v>
      </c>
      <c r="L80" s="53">
        <v>0</v>
      </c>
      <c r="M80" s="54">
        <v>0</v>
      </c>
      <c r="N80" s="53">
        <v>0</v>
      </c>
      <c r="O80" s="53">
        <v>0</v>
      </c>
      <c r="P80" s="54">
        <v>0</v>
      </c>
      <c r="Q80" s="53">
        <v>0</v>
      </c>
      <c r="R80" s="53">
        <v>0</v>
      </c>
      <c r="S80" s="38">
        <v>0</v>
      </c>
      <c r="T80" s="53">
        <v>0</v>
      </c>
      <c r="U80" s="53">
        <v>0</v>
      </c>
      <c r="V80" s="38">
        <v>0</v>
      </c>
      <c r="W80" s="53">
        <v>0</v>
      </c>
      <c r="X80" s="53">
        <v>0</v>
      </c>
      <c r="Y80" s="38">
        <v>0</v>
      </c>
      <c r="Z80" s="53">
        <v>0</v>
      </c>
      <c r="AA80" s="53">
        <v>0</v>
      </c>
      <c r="AB80" s="38">
        <v>0</v>
      </c>
      <c r="AC80" s="53">
        <v>0</v>
      </c>
      <c r="AD80" s="53">
        <v>0</v>
      </c>
      <c r="AE80" s="38">
        <v>0</v>
      </c>
      <c r="AF80" s="53">
        <v>0</v>
      </c>
      <c r="AG80" s="53">
        <v>0</v>
      </c>
      <c r="AH80" s="38">
        <v>0</v>
      </c>
      <c r="AI80" s="53">
        <v>0</v>
      </c>
      <c r="AJ80" s="53">
        <v>0</v>
      </c>
      <c r="AK80" s="38">
        <v>0</v>
      </c>
      <c r="AL80" s="53">
        <v>0</v>
      </c>
      <c r="AM80" s="53">
        <v>0</v>
      </c>
      <c r="AN80" s="38">
        <v>0</v>
      </c>
      <c r="AO80" s="53">
        <v>0</v>
      </c>
      <c r="AP80" s="53">
        <v>0</v>
      </c>
      <c r="AQ80" s="38">
        <v>0</v>
      </c>
      <c r="AR80" s="319"/>
      <c r="AS80" s="323"/>
      <c r="AT80" s="8"/>
      <c r="AU80" s="8"/>
      <c r="AV80" s="8"/>
    </row>
    <row r="81" spans="1:48" s="114" customFormat="1" ht="16.5" customHeight="1" x14ac:dyDescent="0.2">
      <c r="A81" s="293" t="s">
        <v>57</v>
      </c>
      <c r="B81" s="266" t="s">
        <v>129</v>
      </c>
      <c r="C81" s="335" t="s">
        <v>130</v>
      </c>
      <c r="D81" s="113" t="s">
        <v>89</v>
      </c>
      <c r="E81" s="85">
        <f>SUM(E82:E84)</f>
        <v>150</v>
      </c>
      <c r="F81" s="85">
        <f>SUM(F82:F84)</f>
        <v>150</v>
      </c>
      <c r="G81" s="92">
        <f>F81/E81*100</f>
        <v>100</v>
      </c>
      <c r="H81" s="92">
        <f>SUM(H82:H84)</f>
        <v>0</v>
      </c>
      <c r="I81" s="92">
        <f>SUM(I82:I84)</f>
        <v>0</v>
      </c>
      <c r="J81" s="92">
        <v>0</v>
      </c>
      <c r="K81" s="92">
        <f>SUM(K82:K84)</f>
        <v>0</v>
      </c>
      <c r="L81" s="92">
        <f>SUM(L82:L84)</f>
        <v>0</v>
      </c>
      <c r="M81" s="92">
        <v>0</v>
      </c>
      <c r="N81" s="92">
        <f>SUM(N82:N84)</f>
        <v>0</v>
      </c>
      <c r="O81" s="92">
        <f>SUM(O82:O84)</f>
        <v>0</v>
      </c>
      <c r="P81" s="92">
        <v>0</v>
      </c>
      <c r="Q81" s="92">
        <f>SUM(Q82:Q84)</f>
        <v>0</v>
      </c>
      <c r="R81" s="92">
        <f>SUM(R82:R84)</f>
        <v>0</v>
      </c>
      <c r="S81" s="92">
        <v>0</v>
      </c>
      <c r="T81" s="92">
        <f>SUM(T82:T84)</f>
        <v>0</v>
      </c>
      <c r="U81" s="92">
        <f>SUM(U82:U84)</f>
        <v>0</v>
      </c>
      <c r="V81" s="92">
        <v>0</v>
      </c>
      <c r="W81" s="92">
        <f>SUM(W82:W84)</f>
        <v>150</v>
      </c>
      <c r="X81" s="92">
        <f>SUM(X82:X84)</f>
        <v>0</v>
      </c>
      <c r="Y81" s="92">
        <v>0</v>
      </c>
      <c r="Z81" s="92">
        <f>SUM(Z82:Z84)</f>
        <v>0</v>
      </c>
      <c r="AA81" s="92">
        <f>SUM(AA82:AA84)</f>
        <v>0</v>
      </c>
      <c r="AB81" s="92">
        <v>0</v>
      </c>
      <c r="AC81" s="92">
        <f>SUM(AC82:AC84)</f>
        <v>0</v>
      </c>
      <c r="AD81" s="92">
        <f>SUM(AD82:AD84)</f>
        <v>0</v>
      </c>
      <c r="AE81" s="92">
        <v>0</v>
      </c>
      <c r="AF81" s="92">
        <f>SUM(AF82:AF84)</f>
        <v>0</v>
      </c>
      <c r="AG81" s="92">
        <f>SUM(AG82:AG84)</f>
        <v>0</v>
      </c>
      <c r="AH81" s="92">
        <v>0</v>
      </c>
      <c r="AI81" s="92">
        <f>SUM(AI82:AI84)</f>
        <v>0</v>
      </c>
      <c r="AJ81" s="92">
        <f>SUM(AJ82:AJ84)</f>
        <v>0</v>
      </c>
      <c r="AK81" s="92">
        <v>0</v>
      </c>
      <c r="AL81" s="92">
        <f>SUM(AL82:AL84)</f>
        <v>0</v>
      </c>
      <c r="AM81" s="92">
        <f>SUM(AM82:AM84)</f>
        <v>0</v>
      </c>
      <c r="AN81" s="92">
        <v>0</v>
      </c>
      <c r="AO81" s="92">
        <f>SUM(AO82:AO84)</f>
        <v>0</v>
      </c>
      <c r="AP81" s="92">
        <f>SUM(AP82:AP84)</f>
        <v>150</v>
      </c>
      <c r="AQ81" s="92">
        <v>100</v>
      </c>
      <c r="AR81" s="316" t="s">
        <v>215</v>
      </c>
      <c r="AS81" s="270"/>
      <c r="AT81" s="88"/>
      <c r="AU81" s="88"/>
      <c r="AV81" s="88"/>
    </row>
    <row r="82" spans="1:48" s="9" customFormat="1" ht="16.5" customHeight="1" x14ac:dyDescent="0.2">
      <c r="A82" s="293"/>
      <c r="B82" s="266"/>
      <c r="C82" s="336"/>
      <c r="D82" s="23" t="s">
        <v>85</v>
      </c>
      <c r="E82" s="85">
        <f>H82+K82+N82+Q82+T82+W82+Z82+AC82+AF82+AI82+AL82+AO82</f>
        <v>0</v>
      </c>
      <c r="F82" s="85">
        <f>I82+L82+O82+R82+U82+X82+AA82+AD82+AG82+AJ82+AM82+AP82</f>
        <v>0</v>
      </c>
      <c r="G82" s="54">
        <v>0</v>
      </c>
      <c r="H82" s="53">
        <v>0</v>
      </c>
      <c r="I82" s="53">
        <v>0</v>
      </c>
      <c r="J82" s="54">
        <v>0</v>
      </c>
      <c r="K82" s="53">
        <v>0</v>
      </c>
      <c r="L82" s="53">
        <v>0</v>
      </c>
      <c r="M82" s="54">
        <v>0</v>
      </c>
      <c r="N82" s="53">
        <v>0</v>
      </c>
      <c r="O82" s="53">
        <v>0</v>
      </c>
      <c r="P82" s="54">
        <v>0</v>
      </c>
      <c r="Q82" s="53">
        <v>0</v>
      </c>
      <c r="R82" s="53">
        <v>0</v>
      </c>
      <c r="S82" s="54">
        <v>0</v>
      </c>
      <c r="T82" s="99">
        <v>0</v>
      </c>
      <c r="U82" s="53">
        <v>0</v>
      </c>
      <c r="V82" s="54">
        <v>0</v>
      </c>
      <c r="W82" s="99">
        <v>0</v>
      </c>
      <c r="X82" s="53">
        <v>0</v>
      </c>
      <c r="Y82" s="54">
        <v>0</v>
      </c>
      <c r="Z82" s="53">
        <v>0</v>
      </c>
      <c r="AA82" s="53">
        <v>0</v>
      </c>
      <c r="AB82" s="54">
        <v>0</v>
      </c>
      <c r="AC82" s="53">
        <v>0</v>
      </c>
      <c r="AD82" s="53">
        <v>0</v>
      </c>
      <c r="AE82" s="54">
        <v>0</v>
      </c>
      <c r="AF82" s="53">
        <v>0</v>
      </c>
      <c r="AG82" s="53">
        <v>0</v>
      </c>
      <c r="AH82" s="54">
        <v>0</v>
      </c>
      <c r="AI82" s="53">
        <v>0</v>
      </c>
      <c r="AJ82" s="52">
        <v>0</v>
      </c>
      <c r="AK82" s="65">
        <v>0</v>
      </c>
      <c r="AL82" s="53">
        <v>0</v>
      </c>
      <c r="AM82" s="52">
        <v>0</v>
      </c>
      <c r="AN82" s="54">
        <v>0</v>
      </c>
      <c r="AO82" s="53">
        <v>0</v>
      </c>
      <c r="AP82" s="52">
        <v>0</v>
      </c>
      <c r="AQ82" s="54">
        <v>0</v>
      </c>
      <c r="AR82" s="316"/>
      <c r="AS82" s="271"/>
      <c r="AT82" s="8"/>
      <c r="AU82" s="8"/>
      <c r="AV82" s="8"/>
    </row>
    <row r="83" spans="1:48" s="9" customFormat="1" ht="16.5" customHeight="1" x14ac:dyDescent="0.2">
      <c r="A83" s="293"/>
      <c r="B83" s="266"/>
      <c r="C83" s="336"/>
      <c r="D83" s="14" t="s">
        <v>24</v>
      </c>
      <c r="E83" s="85">
        <f>H83+K83+N83+Q83+T83+W83+Z83+AC83+AF83+AI83+AL83+AO83</f>
        <v>0</v>
      </c>
      <c r="F83" s="85">
        <f t="shared" ref="F83:F84" si="73">I83+L83+O83+R83+U83+X83+AA83+AD83+AG83+AJ83+AM83+AP83</f>
        <v>0</v>
      </c>
      <c r="G83" s="54">
        <v>0</v>
      </c>
      <c r="H83" s="53">
        <v>0</v>
      </c>
      <c r="I83" s="53">
        <v>0</v>
      </c>
      <c r="J83" s="54">
        <v>0</v>
      </c>
      <c r="K83" s="53">
        <v>0</v>
      </c>
      <c r="L83" s="53">
        <v>0</v>
      </c>
      <c r="M83" s="54">
        <v>0</v>
      </c>
      <c r="N83" s="53">
        <v>0</v>
      </c>
      <c r="O83" s="53">
        <v>0</v>
      </c>
      <c r="P83" s="54">
        <v>0</v>
      </c>
      <c r="Q83" s="53">
        <v>0</v>
      </c>
      <c r="R83" s="53">
        <v>0</v>
      </c>
      <c r="S83" s="54">
        <v>0</v>
      </c>
      <c r="T83" s="99">
        <v>0</v>
      </c>
      <c r="U83" s="53">
        <v>0</v>
      </c>
      <c r="V83" s="54">
        <v>0</v>
      </c>
      <c r="W83" s="99">
        <v>0</v>
      </c>
      <c r="X83" s="53">
        <v>0</v>
      </c>
      <c r="Y83" s="54">
        <v>0</v>
      </c>
      <c r="Z83" s="53">
        <v>0</v>
      </c>
      <c r="AA83" s="53">
        <v>0</v>
      </c>
      <c r="AB83" s="54">
        <v>0</v>
      </c>
      <c r="AC83" s="53">
        <v>0</v>
      </c>
      <c r="AD83" s="53">
        <v>0</v>
      </c>
      <c r="AE83" s="54">
        <v>0</v>
      </c>
      <c r="AF83" s="53">
        <v>0</v>
      </c>
      <c r="AG83" s="53">
        <v>0</v>
      </c>
      <c r="AH83" s="54">
        <v>0</v>
      </c>
      <c r="AI83" s="53">
        <v>0</v>
      </c>
      <c r="AJ83" s="52">
        <v>0</v>
      </c>
      <c r="AK83" s="65">
        <v>0</v>
      </c>
      <c r="AL83" s="53">
        <v>0</v>
      </c>
      <c r="AM83" s="52">
        <v>0</v>
      </c>
      <c r="AN83" s="54">
        <v>0</v>
      </c>
      <c r="AO83" s="53">
        <v>0</v>
      </c>
      <c r="AP83" s="52">
        <v>0</v>
      </c>
      <c r="AQ83" s="54">
        <v>0</v>
      </c>
      <c r="AR83" s="316"/>
      <c r="AS83" s="271"/>
      <c r="AT83" s="8"/>
      <c r="AU83" s="8"/>
      <c r="AV83" s="8"/>
    </row>
    <row r="84" spans="1:48" s="9" customFormat="1" ht="16.5" customHeight="1" x14ac:dyDescent="0.2">
      <c r="A84" s="293"/>
      <c r="B84" s="266"/>
      <c r="C84" s="336"/>
      <c r="D84" s="14" t="s">
        <v>86</v>
      </c>
      <c r="E84" s="85">
        <f t="shared" ref="E84" si="74">H84+K84+N84+Q84+T84+W84+Z84+AC84+AF84+AI84+AL84+AO84</f>
        <v>150</v>
      </c>
      <c r="F84" s="85">
        <f t="shared" si="73"/>
        <v>150</v>
      </c>
      <c r="G84" s="54">
        <f t="shared" ref="G84" si="75">F84/E84*100</f>
        <v>100</v>
      </c>
      <c r="H84" s="53">
        <v>0</v>
      </c>
      <c r="I84" s="53">
        <v>0</v>
      </c>
      <c r="J84" s="54">
        <v>0</v>
      </c>
      <c r="K84" s="53">
        <v>0</v>
      </c>
      <c r="L84" s="53">
        <v>0</v>
      </c>
      <c r="M84" s="54">
        <v>0</v>
      </c>
      <c r="N84" s="53">
        <v>0</v>
      </c>
      <c r="O84" s="53">
        <v>0</v>
      </c>
      <c r="P84" s="54">
        <v>0</v>
      </c>
      <c r="Q84" s="53">
        <v>0</v>
      </c>
      <c r="R84" s="53">
        <v>0</v>
      </c>
      <c r="S84" s="54">
        <v>0</v>
      </c>
      <c r="T84" s="99">
        <v>0</v>
      </c>
      <c r="U84" s="53">
        <v>0</v>
      </c>
      <c r="V84" s="54">
        <v>0</v>
      </c>
      <c r="W84" s="99">
        <v>150</v>
      </c>
      <c r="X84" s="53">
        <v>0</v>
      </c>
      <c r="Y84" s="54">
        <v>0</v>
      </c>
      <c r="Z84" s="53">
        <v>0</v>
      </c>
      <c r="AA84" s="53">
        <v>0</v>
      </c>
      <c r="AB84" s="54">
        <v>0</v>
      </c>
      <c r="AC84" s="53">
        <v>0</v>
      </c>
      <c r="AD84" s="53">
        <v>0</v>
      </c>
      <c r="AE84" s="54">
        <v>0</v>
      </c>
      <c r="AF84" s="53">
        <v>0</v>
      </c>
      <c r="AG84" s="53">
        <v>0</v>
      </c>
      <c r="AH84" s="54">
        <v>0</v>
      </c>
      <c r="AI84" s="53">
        <v>0</v>
      </c>
      <c r="AJ84" s="52">
        <v>0</v>
      </c>
      <c r="AK84" s="65">
        <v>0</v>
      </c>
      <c r="AL84" s="53">
        <v>0</v>
      </c>
      <c r="AM84" s="52">
        <v>0</v>
      </c>
      <c r="AN84" s="54">
        <v>0</v>
      </c>
      <c r="AO84" s="53">
        <v>0</v>
      </c>
      <c r="AP84" s="52">
        <v>150</v>
      </c>
      <c r="AQ84" s="54">
        <v>100</v>
      </c>
      <c r="AR84" s="316"/>
      <c r="AS84" s="271"/>
      <c r="AT84" s="8"/>
      <c r="AU84" s="8"/>
      <c r="AV84" s="8"/>
    </row>
    <row r="85" spans="1:48" s="9" customFormat="1" ht="28.5" customHeight="1" x14ac:dyDescent="0.2">
      <c r="A85" s="293"/>
      <c r="B85" s="266"/>
      <c r="C85" s="336"/>
      <c r="D85" s="14" t="s">
        <v>87</v>
      </c>
      <c r="E85" s="85">
        <v>0</v>
      </c>
      <c r="F85" s="85">
        <v>0</v>
      </c>
      <c r="G85" s="47">
        <v>0</v>
      </c>
      <c r="H85" s="53">
        <v>0</v>
      </c>
      <c r="I85" s="53">
        <v>0</v>
      </c>
      <c r="J85" s="47">
        <v>0</v>
      </c>
      <c r="K85" s="53">
        <v>0</v>
      </c>
      <c r="L85" s="53">
        <v>0</v>
      </c>
      <c r="M85" s="47">
        <v>0</v>
      </c>
      <c r="N85" s="53">
        <v>0</v>
      </c>
      <c r="O85" s="53">
        <v>0</v>
      </c>
      <c r="P85" s="47">
        <v>0</v>
      </c>
      <c r="Q85" s="53">
        <v>0</v>
      </c>
      <c r="R85" s="53">
        <v>0</v>
      </c>
      <c r="S85" s="38">
        <v>0</v>
      </c>
      <c r="T85" s="53">
        <v>0</v>
      </c>
      <c r="U85" s="53">
        <v>0</v>
      </c>
      <c r="V85" s="38">
        <v>0</v>
      </c>
      <c r="W85" s="53">
        <v>0</v>
      </c>
      <c r="X85" s="53">
        <v>0</v>
      </c>
      <c r="Y85" s="38">
        <v>0</v>
      </c>
      <c r="Z85" s="53">
        <v>0</v>
      </c>
      <c r="AA85" s="53">
        <v>0</v>
      </c>
      <c r="AB85" s="38">
        <v>0</v>
      </c>
      <c r="AC85" s="53">
        <v>0</v>
      </c>
      <c r="AD85" s="53">
        <v>0</v>
      </c>
      <c r="AE85" s="38">
        <v>0</v>
      </c>
      <c r="AF85" s="53">
        <v>0</v>
      </c>
      <c r="AG85" s="53">
        <v>0</v>
      </c>
      <c r="AH85" s="38">
        <v>0</v>
      </c>
      <c r="AI85" s="53">
        <f>AI97+AI98+AI99+AI100</f>
        <v>0</v>
      </c>
      <c r="AJ85" s="53">
        <v>0</v>
      </c>
      <c r="AK85" s="38">
        <v>0</v>
      </c>
      <c r="AL85" s="53">
        <v>0</v>
      </c>
      <c r="AM85" s="53">
        <v>0</v>
      </c>
      <c r="AN85" s="38">
        <v>0</v>
      </c>
      <c r="AO85" s="53">
        <v>0</v>
      </c>
      <c r="AP85" s="53">
        <v>0</v>
      </c>
      <c r="AQ85" s="38">
        <v>0</v>
      </c>
      <c r="AR85" s="316"/>
      <c r="AS85" s="272"/>
      <c r="AT85" s="8"/>
      <c r="AU85" s="8"/>
      <c r="AV85" s="8"/>
    </row>
    <row r="86" spans="1:48" s="26" customFormat="1" ht="243.75" customHeight="1" x14ac:dyDescent="0.2">
      <c r="A86" s="29" t="s">
        <v>58</v>
      </c>
      <c r="B86" s="44" t="s">
        <v>131</v>
      </c>
      <c r="C86" s="45" t="s">
        <v>132</v>
      </c>
      <c r="D86" s="23" t="s">
        <v>27</v>
      </c>
      <c r="E86" s="52" t="s">
        <v>36</v>
      </c>
      <c r="F86" s="52" t="s">
        <v>36</v>
      </c>
      <c r="G86" s="42" t="s">
        <v>36</v>
      </c>
      <c r="H86" s="52" t="s">
        <v>36</v>
      </c>
      <c r="I86" s="52" t="s">
        <v>36</v>
      </c>
      <c r="J86" s="42" t="s">
        <v>36</v>
      </c>
      <c r="K86" s="52" t="s">
        <v>36</v>
      </c>
      <c r="L86" s="52" t="s">
        <v>36</v>
      </c>
      <c r="M86" s="42" t="s">
        <v>36</v>
      </c>
      <c r="N86" s="52" t="s">
        <v>36</v>
      </c>
      <c r="O86" s="52" t="s">
        <v>36</v>
      </c>
      <c r="P86" s="42" t="s">
        <v>36</v>
      </c>
      <c r="Q86" s="53" t="s">
        <v>36</v>
      </c>
      <c r="R86" s="53" t="s">
        <v>36</v>
      </c>
      <c r="S86" s="13" t="s">
        <v>36</v>
      </c>
      <c r="T86" s="53" t="s">
        <v>36</v>
      </c>
      <c r="U86" s="53" t="s">
        <v>36</v>
      </c>
      <c r="V86" s="13" t="s">
        <v>36</v>
      </c>
      <c r="W86" s="53" t="s">
        <v>36</v>
      </c>
      <c r="X86" s="53" t="s">
        <v>36</v>
      </c>
      <c r="Y86" s="13" t="s">
        <v>36</v>
      </c>
      <c r="Z86" s="53" t="s">
        <v>36</v>
      </c>
      <c r="AA86" s="53" t="s">
        <v>36</v>
      </c>
      <c r="AB86" s="13" t="s">
        <v>36</v>
      </c>
      <c r="AC86" s="53" t="s">
        <v>36</v>
      </c>
      <c r="AD86" s="53" t="s">
        <v>36</v>
      </c>
      <c r="AE86" s="13" t="s">
        <v>36</v>
      </c>
      <c r="AF86" s="53" t="s">
        <v>36</v>
      </c>
      <c r="AG86" s="53" t="s">
        <v>36</v>
      </c>
      <c r="AH86" s="13" t="s">
        <v>36</v>
      </c>
      <c r="AI86" s="53" t="s">
        <v>36</v>
      </c>
      <c r="AJ86" s="53" t="s">
        <v>36</v>
      </c>
      <c r="AK86" s="38" t="s">
        <v>36</v>
      </c>
      <c r="AL86" s="53" t="s">
        <v>36</v>
      </c>
      <c r="AM86" s="53" t="s">
        <v>36</v>
      </c>
      <c r="AN86" s="13" t="s">
        <v>36</v>
      </c>
      <c r="AO86" s="52" t="s">
        <v>36</v>
      </c>
      <c r="AP86" s="52" t="s">
        <v>36</v>
      </c>
      <c r="AQ86" s="47" t="s">
        <v>36</v>
      </c>
      <c r="AR86" s="62" t="s">
        <v>216</v>
      </c>
      <c r="AS86" s="13"/>
      <c r="AT86" s="8"/>
      <c r="AU86" s="8"/>
      <c r="AV86" s="8"/>
    </row>
    <row r="87" spans="1:48" s="26" customFormat="1" ht="112.5" customHeight="1" x14ac:dyDescent="0.2">
      <c r="A87" s="29" t="s">
        <v>59</v>
      </c>
      <c r="B87" s="44" t="s">
        <v>133</v>
      </c>
      <c r="C87" s="58" t="s">
        <v>176</v>
      </c>
      <c r="D87" s="23" t="s">
        <v>27</v>
      </c>
      <c r="E87" s="52" t="s">
        <v>36</v>
      </c>
      <c r="F87" s="52" t="s">
        <v>36</v>
      </c>
      <c r="G87" s="42" t="s">
        <v>36</v>
      </c>
      <c r="H87" s="52" t="s">
        <v>36</v>
      </c>
      <c r="I87" s="52" t="s">
        <v>36</v>
      </c>
      <c r="J87" s="42" t="s">
        <v>36</v>
      </c>
      <c r="K87" s="52" t="s">
        <v>36</v>
      </c>
      <c r="L87" s="52" t="s">
        <v>36</v>
      </c>
      <c r="M87" s="42" t="s">
        <v>36</v>
      </c>
      <c r="N87" s="52" t="s">
        <v>36</v>
      </c>
      <c r="O87" s="52" t="s">
        <v>36</v>
      </c>
      <c r="P87" s="42" t="s">
        <v>36</v>
      </c>
      <c r="Q87" s="53" t="s">
        <v>36</v>
      </c>
      <c r="R87" s="53" t="s">
        <v>36</v>
      </c>
      <c r="S87" s="13" t="s">
        <v>36</v>
      </c>
      <c r="T87" s="53" t="s">
        <v>36</v>
      </c>
      <c r="U87" s="53" t="s">
        <v>36</v>
      </c>
      <c r="V87" s="13" t="s">
        <v>36</v>
      </c>
      <c r="W87" s="53" t="s">
        <v>36</v>
      </c>
      <c r="X87" s="53" t="s">
        <v>36</v>
      </c>
      <c r="Y87" s="13" t="s">
        <v>36</v>
      </c>
      <c r="Z87" s="53" t="s">
        <v>36</v>
      </c>
      <c r="AA87" s="53" t="s">
        <v>36</v>
      </c>
      <c r="AB87" s="13" t="s">
        <v>36</v>
      </c>
      <c r="AC87" s="53" t="s">
        <v>36</v>
      </c>
      <c r="AD87" s="53" t="s">
        <v>36</v>
      </c>
      <c r="AE87" s="13" t="s">
        <v>36</v>
      </c>
      <c r="AF87" s="53" t="s">
        <v>36</v>
      </c>
      <c r="AG87" s="53" t="s">
        <v>36</v>
      </c>
      <c r="AH87" s="13" t="s">
        <v>36</v>
      </c>
      <c r="AI87" s="53" t="s">
        <v>36</v>
      </c>
      <c r="AJ87" s="53" t="s">
        <v>36</v>
      </c>
      <c r="AK87" s="38" t="s">
        <v>36</v>
      </c>
      <c r="AL87" s="53" t="s">
        <v>36</v>
      </c>
      <c r="AM87" s="53" t="s">
        <v>36</v>
      </c>
      <c r="AN87" s="13" t="s">
        <v>36</v>
      </c>
      <c r="AO87" s="52" t="s">
        <v>36</v>
      </c>
      <c r="AP87" s="52" t="s">
        <v>36</v>
      </c>
      <c r="AQ87" s="47" t="s">
        <v>36</v>
      </c>
      <c r="AR87" s="63" t="s">
        <v>217</v>
      </c>
      <c r="AS87" s="16"/>
      <c r="AT87" s="8"/>
      <c r="AU87" s="8"/>
      <c r="AV87" s="8"/>
    </row>
    <row r="88" spans="1:48" s="119" customFormat="1" ht="16.5" customHeight="1" x14ac:dyDescent="0.2">
      <c r="A88" s="293" t="s">
        <v>83</v>
      </c>
      <c r="B88" s="266" t="s">
        <v>134</v>
      </c>
      <c r="C88" s="267" t="s">
        <v>182</v>
      </c>
      <c r="D88" s="118" t="s">
        <v>89</v>
      </c>
      <c r="E88" s="85">
        <f>SUM(E89:E91)</f>
        <v>0</v>
      </c>
      <c r="F88" s="85">
        <f>SUM(F89:F91)</f>
        <v>0</v>
      </c>
      <c r="G88" s="92">
        <v>0</v>
      </c>
      <c r="H88" s="92">
        <f>SUM(H89:H91)</f>
        <v>0</v>
      </c>
      <c r="I88" s="92">
        <f>SUM(I89:I91)</f>
        <v>0</v>
      </c>
      <c r="J88" s="92">
        <v>0</v>
      </c>
      <c r="K88" s="92">
        <f>SUM(K89:K91)</f>
        <v>0</v>
      </c>
      <c r="L88" s="92">
        <f>SUM(L89:L91)</f>
        <v>0</v>
      </c>
      <c r="M88" s="92">
        <v>0</v>
      </c>
      <c r="N88" s="92">
        <f>SUM(N89:N91)</f>
        <v>0</v>
      </c>
      <c r="O88" s="92">
        <f>SUM(O89:O91)</f>
        <v>0</v>
      </c>
      <c r="P88" s="92">
        <v>0</v>
      </c>
      <c r="Q88" s="92">
        <f>SUM(Q89:Q91)</f>
        <v>0</v>
      </c>
      <c r="R88" s="92">
        <f>SUM(R89:R91)</f>
        <v>0</v>
      </c>
      <c r="S88" s="92">
        <v>0</v>
      </c>
      <c r="T88" s="92">
        <f>SUM(T89:T91)</f>
        <v>0</v>
      </c>
      <c r="U88" s="92">
        <f>SUM(U89:U91)</f>
        <v>0</v>
      </c>
      <c r="V88" s="92">
        <v>0</v>
      </c>
      <c r="W88" s="92">
        <f>SUM(W89:W91)</f>
        <v>0</v>
      </c>
      <c r="X88" s="92">
        <f>SUM(X89:X91)</f>
        <v>0</v>
      </c>
      <c r="Y88" s="92">
        <v>0</v>
      </c>
      <c r="Z88" s="92">
        <f>SUM(Z89:Z91)</f>
        <v>0</v>
      </c>
      <c r="AA88" s="92">
        <f>SUM(AA89:AA91)</f>
        <v>0</v>
      </c>
      <c r="AB88" s="92">
        <v>0</v>
      </c>
      <c r="AC88" s="92">
        <f>SUM(AC89:AC91)</f>
        <v>0</v>
      </c>
      <c r="AD88" s="92">
        <f>SUM(AD89:AD91)</f>
        <v>0</v>
      </c>
      <c r="AE88" s="92">
        <v>0</v>
      </c>
      <c r="AF88" s="92">
        <f>SUM(AF89:AF91)</f>
        <v>0</v>
      </c>
      <c r="AG88" s="92">
        <f>SUM(AG89:AG91)</f>
        <v>0</v>
      </c>
      <c r="AH88" s="92">
        <v>0</v>
      </c>
      <c r="AI88" s="92">
        <f>SUM(AI89:AI91)</f>
        <v>0</v>
      </c>
      <c r="AJ88" s="92">
        <f>SUM(AJ89:AJ91)</f>
        <v>0</v>
      </c>
      <c r="AK88" s="92">
        <v>0</v>
      </c>
      <c r="AL88" s="92">
        <f>SUM(AL89:AL91)</f>
        <v>0</v>
      </c>
      <c r="AM88" s="92">
        <f>SUM(AM89:AM91)</f>
        <v>0</v>
      </c>
      <c r="AN88" s="92">
        <v>0</v>
      </c>
      <c r="AO88" s="92">
        <f>SUM(AO89:AO91)</f>
        <v>0</v>
      </c>
      <c r="AP88" s="92">
        <f>SUM(AP89:AP91)</f>
        <v>0</v>
      </c>
      <c r="AQ88" s="92">
        <v>0</v>
      </c>
      <c r="AR88" s="153" t="s">
        <v>218</v>
      </c>
      <c r="AS88" s="153"/>
      <c r="AT88" s="88"/>
      <c r="AU88" s="88"/>
      <c r="AV88" s="88"/>
    </row>
    <row r="89" spans="1:48" s="26" customFormat="1" ht="20.25" customHeight="1" x14ac:dyDescent="0.2">
      <c r="A89" s="293"/>
      <c r="B89" s="266"/>
      <c r="C89" s="267"/>
      <c r="D89" s="23" t="s">
        <v>85</v>
      </c>
      <c r="E89" s="85">
        <f>H89+K89+N89+Q89+T89+W89+Z89+AC89+AF89+AI89+AL89+AO89</f>
        <v>0</v>
      </c>
      <c r="F89" s="85">
        <f>I89+L89+O89+R89+U89+X89+AA89+AD89+AG89+AJ89+AM89+AP89</f>
        <v>0</v>
      </c>
      <c r="G89" s="54">
        <v>0</v>
      </c>
      <c r="H89" s="53">
        <v>0</v>
      </c>
      <c r="I89" s="53">
        <v>0</v>
      </c>
      <c r="J89" s="54">
        <v>0</v>
      </c>
      <c r="K89" s="53">
        <v>0</v>
      </c>
      <c r="L89" s="53">
        <v>0</v>
      </c>
      <c r="M89" s="54">
        <v>0</v>
      </c>
      <c r="N89" s="53">
        <v>0</v>
      </c>
      <c r="O89" s="53">
        <v>0</v>
      </c>
      <c r="P89" s="54">
        <v>0</v>
      </c>
      <c r="Q89" s="53">
        <v>0</v>
      </c>
      <c r="R89" s="53">
        <v>0</v>
      </c>
      <c r="S89" s="54">
        <v>0</v>
      </c>
      <c r="T89" s="99">
        <v>0</v>
      </c>
      <c r="U89" s="53">
        <v>0</v>
      </c>
      <c r="V89" s="54">
        <v>0</v>
      </c>
      <c r="W89" s="99">
        <v>0</v>
      </c>
      <c r="X89" s="53">
        <v>0</v>
      </c>
      <c r="Y89" s="54">
        <v>0</v>
      </c>
      <c r="Z89" s="53">
        <v>0</v>
      </c>
      <c r="AA89" s="53">
        <v>0</v>
      </c>
      <c r="AB89" s="54">
        <v>0</v>
      </c>
      <c r="AC89" s="53">
        <v>0</v>
      </c>
      <c r="AD89" s="53">
        <v>0</v>
      </c>
      <c r="AE89" s="54">
        <v>0</v>
      </c>
      <c r="AF89" s="53">
        <v>0</v>
      </c>
      <c r="AG89" s="53">
        <v>0</v>
      </c>
      <c r="AH89" s="54">
        <v>0</v>
      </c>
      <c r="AI89" s="53">
        <v>0</v>
      </c>
      <c r="AJ89" s="52">
        <v>0</v>
      </c>
      <c r="AK89" s="65">
        <v>0</v>
      </c>
      <c r="AL89" s="53">
        <v>0</v>
      </c>
      <c r="AM89" s="52">
        <v>0</v>
      </c>
      <c r="AN89" s="54">
        <v>0</v>
      </c>
      <c r="AO89" s="53">
        <v>0</v>
      </c>
      <c r="AP89" s="52">
        <v>0</v>
      </c>
      <c r="AQ89" s="54">
        <v>0</v>
      </c>
      <c r="AR89" s="268"/>
      <c r="AS89" s="268"/>
      <c r="AT89" s="8"/>
      <c r="AU89" s="8"/>
      <c r="AV89" s="8"/>
    </row>
    <row r="90" spans="1:48" s="26" customFormat="1" ht="24.75" customHeight="1" x14ac:dyDescent="0.2">
      <c r="A90" s="293"/>
      <c r="B90" s="266"/>
      <c r="C90" s="267"/>
      <c r="D90" s="14" t="s">
        <v>24</v>
      </c>
      <c r="E90" s="85">
        <f>H90+K90+N90+Q90+T90+W90+Z90+AC90+AF90+AI90+AL90+AO90</f>
        <v>0</v>
      </c>
      <c r="F90" s="85">
        <f t="shared" ref="F90:F91" si="76">I90+L90+O90+R90+U90+X90+AA90+AD90+AG90+AJ90+AM90+AP90</f>
        <v>0</v>
      </c>
      <c r="G90" s="54">
        <v>0</v>
      </c>
      <c r="H90" s="53">
        <v>0</v>
      </c>
      <c r="I90" s="53">
        <v>0</v>
      </c>
      <c r="J90" s="54">
        <v>0</v>
      </c>
      <c r="K90" s="53">
        <v>0</v>
      </c>
      <c r="L90" s="53">
        <v>0</v>
      </c>
      <c r="M90" s="54">
        <v>0</v>
      </c>
      <c r="N90" s="53">
        <v>0</v>
      </c>
      <c r="O90" s="53">
        <v>0</v>
      </c>
      <c r="P90" s="54">
        <v>0</v>
      </c>
      <c r="Q90" s="53">
        <v>0</v>
      </c>
      <c r="R90" s="53">
        <v>0</v>
      </c>
      <c r="S90" s="54">
        <v>0</v>
      </c>
      <c r="T90" s="99">
        <v>0</v>
      </c>
      <c r="U90" s="53">
        <v>0</v>
      </c>
      <c r="V90" s="54">
        <v>0</v>
      </c>
      <c r="W90" s="99">
        <v>0</v>
      </c>
      <c r="X90" s="53">
        <v>0</v>
      </c>
      <c r="Y90" s="54">
        <v>0</v>
      </c>
      <c r="Z90" s="53">
        <v>0</v>
      </c>
      <c r="AA90" s="53">
        <v>0</v>
      </c>
      <c r="AB90" s="54">
        <v>0</v>
      </c>
      <c r="AC90" s="53">
        <v>0</v>
      </c>
      <c r="AD90" s="53">
        <v>0</v>
      </c>
      <c r="AE90" s="54">
        <v>0</v>
      </c>
      <c r="AF90" s="53">
        <v>0</v>
      </c>
      <c r="AG90" s="53">
        <v>0</v>
      </c>
      <c r="AH90" s="54">
        <v>0</v>
      </c>
      <c r="AI90" s="53">
        <v>0</v>
      </c>
      <c r="AJ90" s="52">
        <v>0</v>
      </c>
      <c r="AK90" s="65">
        <v>0</v>
      </c>
      <c r="AL90" s="53">
        <v>0</v>
      </c>
      <c r="AM90" s="52">
        <v>0</v>
      </c>
      <c r="AN90" s="54">
        <v>0</v>
      </c>
      <c r="AO90" s="53">
        <v>0</v>
      </c>
      <c r="AP90" s="52">
        <v>0</v>
      </c>
      <c r="AQ90" s="54">
        <v>0</v>
      </c>
      <c r="AR90" s="268"/>
      <c r="AS90" s="268"/>
      <c r="AT90" s="8"/>
      <c r="AU90" s="8"/>
      <c r="AV90" s="8"/>
    </row>
    <row r="91" spans="1:48" s="26" customFormat="1" ht="16.5" customHeight="1" x14ac:dyDescent="0.2">
      <c r="A91" s="293"/>
      <c r="B91" s="266"/>
      <c r="C91" s="267"/>
      <c r="D91" s="14" t="s">
        <v>86</v>
      </c>
      <c r="E91" s="85">
        <f t="shared" ref="E91" si="77">H91+K91+N91+Q91+T91+W91+Z91+AC91+AF91+AI91+AL91+AO91</f>
        <v>0</v>
      </c>
      <c r="F91" s="85">
        <f t="shared" si="76"/>
        <v>0</v>
      </c>
      <c r="G91" s="54">
        <v>0</v>
      </c>
      <c r="H91" s="53">
        <v>0</v>
      </c>
      <c r="I91" s="53">
        <v>0</v>
      </c>
      <c r="J91" s="54">
        <v>0</v>
      </c>
      <c r="K91" s="53">
        <v>0</v>
      </c>
      <c r="L91" s="53">
        <v>0</v>
      </c>
      <c r="M91" s="54">
        <v>0</v>
      </c>
      <c r="N91" s="53">
        <v>0</v>
      </c>
      <c r="O91" s="53">
        <v>0</v>
      </c>
      <c r="P91" s="54">
        <v>0</v>
      </c>
      <c r="Q91" s="53">
        <v>0</v>
      </c>
      <c r="R91" s="53">
        <v>0</v>
      </c>
      <c r="S91" s="54">
        <v>0</v>
      </c>
      <c r="T91" s="99">
        <v>0</v>
      </c>
      <c r="U91" s="53">
        <v>0</v>
      </c>
      <c r="V91" s="54">
        <v>0</v>
      </c>
      <c r="W91" s="99">
        <v>0</v>
      </c>
      <c r="X91" s="53">
        <v>0</v>
      </c>
      <c r="Y91" s="54">
        <v>0</v>
      </c>
      <c r="Z91" s="53">
        <v>0</v>
      </c>
      <c r="AA91" s="53">
        <v>0</v>
      </c>
      <c r="AB91" s="54">
        <v>0</v>
      </c>
      <c r="AC91" s="53">
        <v>0</v>
      </c>
      <c r="AD91" s="53">
        <v>0</v>
      </c>
      <c r="AE91" s="54">
        <v>0</v>
      </c>
      <c r="AF91" s="53">
        <v>0</v>
      </c>
      <c r="AG91" s="53">
        <v>0</v>
      </c>
      <c r="AH91" s="54">
        <v>0</v>
      </c>
      <c r="AI91" s="53">
        <v>0</v>
      </c>
      <c r="AJ91" s="52">
        <v>0</v>
      </c>
      <c r="AK91" s="65">
        <v>0</v>
      </c>
      <c r="AL91" s="53">
        <v>0</v>
      </c>
      <c r="AM91" s="52">
        <v>0</v>
      </c>
      <c r="AN91" s="54">
        <v>0</v>
      </c>
      <c r="AO91" s="53">
        <v>0</v>
      </c>
      <c r="AP91" s="52">
        <v>0</v>
      </c>
      <c r="AQ91" s="54">
        <v>0</v>
      </c>
      <c r="AR91" s="268"/>
      <c r="AS91" s="268"/>
      <c r="AT91" s="8"/>
      <c r="AU91" s="8"/>
      <c r="AV91" s="8"/>
    </row>
    <row r="92" spans="1:48" s="26" customFormat="1" ht="29.25" customHeight="1" x14ac:dyDescent="0.2">
      <c r="A92" s="293"/>
      <c r="B92" s="266"/>
      <c r="C92" s="267"/>
      <c r="D92" s="14" t="s">
        <v>87</v>
      </c>
      <c r="E92" s="85">
        <v>0</v>
      </c>
      <c r="F92" s="85">
        <v>0</v>
      </c>
      <c r="G92" s="47">
        <v>0</v>
      </c>
      <c r="H92" s="53">
        <v>0</v>
      </c>
      <c r="I92" s="53">
        <v>0</v>
      </c>
      <c r="J92" s="47">
        <v>0</v>
      </c>
      <c r="K92" s="53">
        <v>0</v>
      </c>
      <c r="L92" s="53">
        <v>0</v>
      </c>
      <c r="M92" s="47">
        <v>0</v>
      </c>
      <c r="N92" s="53">
        <v>0</v>
      </c>
      <c r="O92" s="53">
        <v>0</v>
      </c>
      <c r="P92" s="47">
        <v>0</v>
      </c>
      <c r="Q92" s="53">
        <v>0</v>
      </c>
      <c r="R92" s="53">
        <v>0</v>
      </c>
      <c r="S92" s="38">
        <v>0</v>
      </c>
      <c r="T92" s="53">
        <v>0</v>
      </c>
      <c r="U92" s="53">
        <v>0</v>
      </c>
      <c r="V92" s="38">
        <v>0</v>
      </c>
      <c r="W92" s="53">
        <v>0</v>
      </c>
      <c r="X92" s="53">
        <v>0</v>
      </c>
      <c r="Y92" s="38">
        <v>0</v>
      </c>
      <c r="Z92" s="53">
        <v>0</v>
      </c>
      <c r="AA92" s="53">
        <v>0</v>
      </c>
      <c r="AB92" s="38">
        <v>0</v>
      </c>
      <c r="AC92" s="53">
        <v>0</v>
      </c>
      <c r="AD92" s="53">
        <v>0</v>
      </c>
      <c r="AE92" s="38">
        <v>0</v>
      </c>
      <c r="AF92" s="53">
        <v>0</v>
      </c>
      <c r="AG92" s="53">
        <v>0</v>
      </c>
      <c r="AH92" s="38">
        <v>0</v>
      </c>
      <c r="AI92" s="53">
        <v>0</v>
      </c>
      <c r="AJ92" s="53">
        <v>0</v>
      </c>
      <c r="AK92" s="38">
        <v>0</v>
      </c>
      <c r="AL92" s="53">
        <v>0</v>
      </c>
      <c r="AM92" s="53">
        <v>0</v>
      </c>
      <c r="AN92" s="38">
        <v>0</v>
      </c>
      <c r="AO92" s="53">
        <v>0</v>
      </c>
      <c r="AP92" s="53">
        <v>0</v>
      </c>
      <c r="AQ92" s="38">
        <v>0</v>
      </c>
      <c r="AR92" s="269"/>
      <c r="AS92" s="269"/>
      <c r="AT92" s="8"/>
      <c r="AU92" s="8"/>
      <c r="AV92" s="8"/>
    </row>
    <row r="93" spans="1:48" s="36" customFormat="1" ht="52.5" customHeight="1" x14ac:dyDescent="0.2">
      <c r="A93" s="34" t="s">
        <v>84</v>
      </c>
      <c r="B93" s="44" t="s">
        <v>135</v>
      </c>
      <c r="C93" s="58" t="s">
        <v>176</v>
      </c>
      <c r="D93" s="35" t="s">
        <v>27</v>
      </c>
      <c r="E93" s="52" t="s">
        <v>91</v>
      </c>
      <c r="F93" s="52" t="s">
        <v>91</v>
      </c>
      <c r="G93" s="42" t="s">
        <v>91</v>
      </c>
      <c r="H93" s="52" t="s">
        <v>91</v>
      </c>
      <c r="I93" s="52" t="s">
        <v>91</v>
      </c>
      <c r="J93" s="42" t="s">
        <v>91</v>
      </c>
      <c r="K93" s="52" t="s">
        <v>91</v>
      </c>
      <c r="L93" s="52" t="s">
        <v>91</v>
      </c>
      <c r="M93" s="42" t="s">
        <v>91</v>
      </c>
      <c r="N93" s="52" t="s">
        <v>91</v>
      </c>
      <c r="O93" s="52" t="s">
        <v>91</v>
      </c>
      <c r="P93" s="42" t="s">
        <v>91</v>
      </c>
      <c r="Q93" s="53" t="s">
        <v>91</v>
      </c>
      <c r="R93" s="53" t="s">
        <v>91</v>
      </c>
      <c r="S93" s="13" t="s">
        <v>91</v>
      </c>
      <c r="T93" s="53" t="s">
        <v>91</v>
      </c>
      <c r="U93" s="53" t="s">
        <v>91</v>
      </c>
      <c r="V93" s="13" t="s">
        <v>91</v>
      </c>
      <c r="W93" s="53" t="s">
        <v>91</v>
      </c>
      <c r="X93" s="53" t="s">
        <v>91</v>
      </c>
      <c r="Y93" s="13" t="s">
        <v>91</v>
      </c>
      <c r="Z93" s="53" t="s">
        <v>91</v>
      </c>
      <c r="AA93" s="53" t="s">
        <v>91</v>
      </c>
      <c r="AB93" s="13" t="s">
        <v>91</v>
      </c>
      <c r="AC93" s="53" t="s">
        <v>91</v>
      </c>
      <c r="AD93" s="53" t="s">
        <v>91</v>
      </c>
      <c r="AE93" s="13" t="s">
        <v>91</v>
      </c>
      <c r="AF93" s="53" t="s">
        <v>91</v>
      </c>
      <c r="AG93" s="53" t="s">
        <v>91</v>
      </c>
      <c r="AH93" s="13" t="s">
        <v>91</v>
      </c>
      <c r="AI93" s="53" t="s">
        <v>91</v>
      </c>
      <c r="AJ93" s="53" t="s">
        <v>91</v>
      </c>
      <c r="AK93" s="38" t="s">
        <v>91</v>
      </c>
      <c r="AL93" s="53" t="s">
        <v>91</v>
      </c>
      <c r="AM93" s="53" t="s">
        <v>91</v>
      </c>
      <c r="AN93" s="13" t="s">
        <v>91</v>
      </c>
      <c r="AO93" s="53" t="s">
        <v>91</v>
      </c>
      <c r="AP93" s="53" t="s">
        <v>91</v>
      </c>
      <c r="AQ93" s="38" t="s">
        <v>91</v>
      </c>
      <c r="AR93" s="61" t="s">
        <v>219</v>
      </c>
      <c r="AS93" s="32"/>
      <c r="AT93" s="8"/>
      <c r="AU93" s="8"/>
      <c r="AV93" s="8"/>
    </row>
    <row r="94" spans="1:48" s="26" customFormat="1" ht="106.5" customHeight="1" x14ac:dyDescent="0.2">
      <c r="A94" s="34" t="s">
        <v>102</v>
      </c>
      <c r="B94" s="44" t="s">
        <v>136</v>
      </c>
      <c r="C94" s="58" t="s">
        <v>183</v>
      </c>
      <c r="D94" s="23" t="s">
        <v>27</v>
      </c>
      <c r="E94" s="52" t="s">
        <v>91</v>
      </c>
      <c r="F94" s="52" t="s">
        <v>91</v>
      </c>
      <c r="G94" s="42" t="s">
        <v>91</v>
      </c>
      <c r="H94" s="52" t="s">
        <v>91</v>
      </c>
      <c r="I94" s="52" t="s">
        <v>91</v>
      </c>
      <c r="J94" s="42" t="s">
        <v>91</v>
      </c>
      <c r="K94" s="52" t="s">
        <v>91</v>
      </c>
      <c r="L94" s="52" t="s">
        <v>91</v>
      </c>
      <c r="M94" s="42" t="s">
        <v>91</v>
      </c>
      <c r="N94" s="52" t="s">
        <v>91</v>
      </c>
      <c r="O94" s="52" t="s">
        <v>91</v>
      </c>
      <c r="P94" s="42" t="s">
        <v>91</v>
      </c>
      <c r="Q94" s="53" t="s">
        <v>91</v>
      </c>
      <c r="R94" s="53" t="s">
        <v>91</v>
      </c>
      <c r="S94" s="13" t="s">
        <v>91</v>
      </c>
      <c r="T94" s="53" t="s">
        <v>91</v>
      </c>
      <c r="U94" s="53" t="s">
        <v>91</v>
      </c>
      <c r="V94" s="13" t="s">
        <v>91</v>
      </c>
      <c r="W94" s="53" t="s">
        <v>91</v>
      </c>
      <c r="X94" s="53" t="s">
        <v>91</v>
      </c>
      <c r="Y94" s="13" t="s">
        <v>91</v>
      </c>
      <c r="Z94" s="53" t="s">
        <v>91</v>
      </c>
      <c r="AA94" s="53" t="s">
        <v>91</v>
      </c>
      <c r="AB94" s="13" t="s">
        <v>91</v>
      </c>
      <c r="AC94" s="53" t="s">
        <v>91</v>
      </c>
      <c r="AD94" s="53" t="s">
        <v>91</v>
      </c>
      <c r="AE94" s="13" t="s">
        <v>91</v>
      </c>
      <c r="AF94" s="53" t="s">
        <v>91</v>
      </c>
      <c r="AG94" s="53" t="s">
        <v>91</v>
      </c>
      <c r="AH94" s="13" t="s">
        <v>91</v>
      </c>
      <c r="AI94" s="53" t="s">
        <v>91</v>
      </c>
      <c r="AJ94" s="53" t="s">
        <v>91</v>
      </c>
      <c r="AK94" s="38" t="s">
        <v>91</v>
      </c>
      <c r="AL94" s="53" t="s">
        <v>91</v>
      </c>
      <c r="AM94" s="53" t="s">
        <v>91</v>
      </c>
      <c r="AN94" s="13" t="s">
        <v>91</v>
      </c>
      <c r="AO94" s="53" t="s">
        <v>91</v>
      </c>
      <c r="AP94" s="53" t="s">
        <v>91</v>
      </c>
      <c r="AQ94" s="38" t="s">
        <v>91</v>
      </c>
      <c r="AR94" s="63" t="s">
        <v>220</v>
      </c>
      <c r="AS94" s="16"/>
      <c r="AT94" s="8"/>
      <c r="AU94" s="8"/>
      <c r="AV94" s="8"/>
    </row>
    <row r="95" spans="1:48" s="126" customFormat="1" ht="16.5" customHeight="1" x14ac:dyDescent="0.2">
      <c r="A95" s="256" t="s">
        <v>64</v>
      </c>
      <c r="B95" s="160" t="s">
        <v>28</v>
      </c>
      <c r="C95" s="161"/>
      <c r="D95" s="122" t="s">
        <v>89</v>
      </c>
      <c r="E95" s="123">
        <f>SUM(E96:E98)</f>
        <v>1561.3000000000002</v>
      </c>
      <c r="F95" s="123">
        <f>SUM(F96:F98)</f>
        <v>1561.3</v>
      </c>
      <c r="G95" s="48">
        <f>F95/E95*100</f>
        <v>99.999999999999986</v>
      </c>
      <c r="H95" s="48">
        <f>SUM(H96:H98)</f>
        <v>0</v>
      </c>
      <c r="I95" s="48">
        <f>SUM(I96:I98)</f>
        <v>0</v>
      </c>
      <c r="J95" s="48">
        <v>0</v>
      </c>
      <c r="K95" s="48">
        <f>SUM(K96:K98)</f>
        <v>0</v>
      </c>
      <c r="L95" s="48">
        <f>SUM(L96:L98)</f>
        <v>0</v>
      </c>
      <c r="M95" s="48">
        <v>0</v>
      </c>
      <c r="N95" s="48">
        <f>SUM(N96:N98)</f>
        <v>0</v>
      </c>
      <c r="O95" s="48">
        <f>SUM(O96:O98)</f>
        <v>0</v>
      </c>
      <c r="P95" s="48">
        <v>0</v>
      </c>
      <c r="Q95" s="48">
        <f>SUM(Q96:Q98)</f>
        <v>0</v>
      </c>
      <c r="R95" s="48">
        <f>SUM(R96:R98)</f>
        <v>0</v>
      </c>
      <c r="S95" s="48">
        <v>0</v>
      </c>
      <c r="T95" s="48">
        <f>SUM(T96:T98)</f>
        <v>0</v>
      </c>
      <c r="U95" s="48">
        <f>SUM(U96:U98)</f>
        <v>0</v>
      </c>
      <c r="V95" s="48">
        <v>0</v>
      </c>
      <c r="W95" s="48">
        <f>SUM(W96:W98)</f>
        <v>0</v>
      </c>
      <c r="X95" s="48">
        <f>SUM(X96:X98)</f>
        <v>0</v>
      </c>
      <c r="Y95" s="48">
        <v>0</v>
      </c>
      <c r="Z95" s="48">
        <f>SUM(Z96:Z98)</f>
        <v>919.7</v>
      </c>
      <c r="AA95" s="48">
        <f>SUM(AA96:AA98)</f>
        <v>452.4</v>
      </c>
      <c r="AB95" s="48">
        <v>0</v>
      </c>
      <c r="AC95" s="48">
        <f>SUM(AC96:AC98)</f>
        <v>0</v>
      </c>
      <c r="AD95" s="48">
        <f>SUM(AD96:AD98)</f>
        <v>0</v>
      </c>
      <c r="AE95" s="48">
        <v>0</v>
      </c>
      <c r="AF95" s="48">
        <f>SUM(AF96:AF98)</f>
        <v>641.6</v>
      </c>
      <c r="AG95" s="48">
        <f>SUM(AG96:AG98)</f>
        <v>641.6</v>
      </c>
      <c r="AH95" s="48">
        <f>AG95/AF95*100</f>
        <v>100</v>
      </c>
      <c r="AI95" s="48">
        <f>SUM(AI96:AI98)</f>
        <v>0</v>
      </c>
      <c r="AJ95" s="48">
        <f>SUM(AJ96:AJ98)</f>
        <v>467.3</v>
      </c>
      <c r="AK95" s="48">
        <v>0</v>
      </c>
      <c r="AL95" s="48">
        <f>SUM(AL96:AL98)</f>
        <v>0</v>
      </c>
      <c r="AM95" s="48">
        <f>SUM(AM96:AM98)</f>
        <v>0</v>
      </c>
      <c r="AN95" s="48">
        <v>0</v>
      </c>
      <c r="AO95" s="48">
        <f>SUM(AO96:AO98)</f>
        <v>0</v>
      </c>
      <c r="AP95" s="48">
        <f>SUM(AP96:AP98)</f>
        <v>0</v>
      </c>
      <c r="AQ95" s="48">
        <v>0</v>
      </c>
      <c r="AR95" s="320"/>
      <c r="AS95" s="320"/>
      <c r="AT95" s="124"/>
      <c r="AU95" s="124"/>
      <c r="AV95" s="124"/>
    </row>
    <row r="96" spans="1:48" s="126" customFormat="1" ht="28.5" customHeight="1" x14ac:dyDescent="0.2">
      <c r="A96" s="256"/>
      <c r="B96" s="160"/>
      <c r="C96" s="161"/>
      <c r="D96" s="49" t="s">
        <v>85</v>
      </c>
      <c r="E96" s="123">
        <f>H96+K96+N96+Q96+T96+W96+Z96+AC96+AF96+AI96+AL96+AO96</f>
        <v>0</v>
      </c>
      <c r="F96" s="123">
        <f>I96+L96+O96+R96+U96+X96+AA96+AD96+AG96+AJ96+AM96+AP96</f>
        <v>0</v>
      </c>
      <c r="G96" s="48">
        <v>0</v>
      </c>
      <c r="H96" s="48">
        <v>0</v>
      </c>
      <c r="I96" s="48">
        <v>0</v>
      </c>
      <c r="J96" s="48">
        <v>0</v>
      </c>
      <c r="K96" s="48">
        <v>0</v>
      </c>
      <c r="L96" s="48">
        <v>0</v>
      </c>
      <c r="M96" s="48">
        <v>0</v>
      </c>
      <c r="N96" s="48">
        <v>0</v>
      </c>
      <c r="O96" s="48">
        <v>0</v>
      </c>
      <c r="P96" s="48">
        <v>0</v>
      </c>
      <c r="Q96" s="50">
        <v>0</v>
      </c>
      <c r="R96" s="48">
        <v>0</v>
      </c>
      <c r="S96" s="48">
        <v>0</v>
      </c>
      <c r="T96" s="127">
        <v>0</v>
      </c>
      <c r="U96" s="48">
        <v>0</v>
      </c>
      <c r="V96" s="48">
        <v>0</v>
      </c>
      <c r="W96" s="127">
        <v>0</v>
      </c>
      <c r="X96" s="48">
        <v>0</v>
      </c>
      <c r="Y96" s="48">
        <v>0</v>
      </c>
      <c r="Z96" s="50">
        <v>0</v>
      </c>
      <c r="AA96" s="48">
        <v>0</v>
      </c>
      <c r="AB96" s="48">
        <v>0</v>
      </c>
      <c r="AC96" s="50">
        <v>0</v>
      </c>
      <c r="AD96" s="48">
        <v>0</v>
      </c>
      <c r="AE96" s="48">
        <v>0</v>
      </c>
      <c r="AF96" s="50">
        <v>0</v>
      </c>
      <c r="AG96" s="48">
        <v>0</v>
      </c>
      <c r="AH96" s="48">
        <v>0</v>
      </c>
      <c r="AI96" s="50">
        <v>0</v>
      </c>
      <c r="AJ96" s="48">
        <v>0</v>
      </c>
      <c r="AK96" s="48">
        <v>0</v>
      </c>
      <c r="AL96" s="50">
        <v>0</v>
      </c>
      <c r="AM96" s="48">
        <v>0</v>
      </c>
      <c r="AN96" s="48">
        <v>0</v>
      </c>
      <c r="AO96" s="50">
        <v>0</v>
      </c>
      <c r="AP96" s="48">
        <v>0</v>
      </c>
      <c r="AQ96" s="48">
        <v>0</v>
      </c>
      <c r="AR96" s="321"/>
      <c r="AS96" s="321"/>
      <c r="AT96" s="124"/>
      <c r="AU96" s="124"/>
      <c r="AV96" s="124"/>
    </row>
    <row r="97" spans="1:48" s="126" customFormat="1" ht="27" customHeight="1" x14ac:dyDescent="0.2">
      <c r="A97" s="256"/>
      <c r="B97" s="160"/>
      <c r="C97" s="161"/>
      <c r="D97" s="51" t="s">
        <v>24</v>
      </c>
      <c r="E97" s="123">
        <f>H97+K97+N97+Q97+T97+W97+Z97+AC97+AF97+AI97+AL97+AO97</f>
        <v>0</v>
      </c>
      <c r="F97" s="123">
        <f t="shared" ref="F97:F98" si="78">I97+L97+O97+R97+U97+X97+AA97+AD97+AG97+AJ97+AM97+AP97</f>
        <v>0</v>
      </c>
      <c r="G97" s="48">
        <v>0</v>
      </c>
      <c r="H97" s="48">
        <f>H102+H113</f>
        <v>0</v>
      </c>
      <c r="I97" s="48">
        <f>I102+I113</f>
        <v>0</v>
      </c>
      <c r="J97" s="48">
        <v>0</v>
      </c>
      <c r="K97" s="48">
        <f t="shared" ref="K97:L97" si="79">K102+K113</f>
        <v>0</v>
      </c>
      <c r="L97" s="48">
        <f t="shared" si="79"/>
        <v>0</v>
      </c>
      <c r="M97" s="48">
        <v>0</v>
      </c>
      <c r="N97" s="48">
        <f t="shared" ref="N97:O97" si="80">N102+N113</f>
        <v>0</v>
      </c>
      <c r="O97" s="48">
        <f t="shared" si="80"/>
        <v>0</v>
      </c>
      <c r="P97" s="48">
        <v>0</v>
      </c>
      <c r="Q97" s="48">
        <f t="shared" ref="Q97:R97" si="81">Q102+Q113</f>
        <v>0</v>
      </c>
      <c r="R97" s="48">
        <f t="shared" si="81"/>
        <v>0</v>
      </c>
      <c r="S97" s="48">
        <v>0</v>
      </c>
      <c r="T97" s="48">
        <f t="shared" ref="T97:U97" si="82">T102+T113</f>
        <v>0</v>
      </c>
      <c r="U97" s="48">
        <f t="shared" si="82"/>
        <v>0</v>
      </c>
      <c r="V97" s="48">
        <v>0</v>
      </c>
      <c r="W97" s="48">
        <f t="shared" ref="W97:X97" si="83">W102+W113</f>
        <v>0</v>
      </c>
      <c r="X97" s="48">
        <f t="shared" si="83"/>
        <v>0</v>
      </c>
      <c r="Y97" s="48">
        <v>0</v>
      </c>
      <c r="Z97" s="48">
        <f t="shared" ref="Z97:AA97" si="84">Z102+Z113</f>
        <v>0</v>
      </c>
      <c r="AA97" s="48">
        <f t="shared" si="84"/>
        <v>0</v>
      </c>
      <c r="AB97" s="48">
        <v>0</v>
      </c>
      <c r="AC97" s="48">
        <f t="shared" ref="AC97:AD97" si="85">AC102+AC113</f>
        <v>0</v>
      </c>
      <c r="AD97" s="48">
        <f t="shared" si="85"/>
        <v>0</v>
      </c>
      <c r="AE97" s="48">
        <v>0</v>
      </c>
      <c r="AF97" s="48">
        <f t="shared" ref="AF97:AG97" si="86">AF102+AF113</f>
        <v>0</v>
      </c>
      <c r="AG97" s="48">
        <f t="shared" si="86"/>
        <v>0</v>
      </c>
      <c r="AH97" s="48">
        <v>0</v>
      </c>
      <c r="AI97" s="48">
        <f t="shared" ref="AI97:AJ97" si="87">AI102+AI113</f>
        <v>0</v>
      </c>
      <c r="AJ97" s="48">
        <f t="shared" si="87"/>
        <v>0</v>
      </c>
      <c r="AK97" s="48">
        <v>0</v>
      </c>
      <c r="AL97" s="48">
        <f t="shared" ref="AL97:AM97" si="88">AL102+AL113</f>
        <v>0</v>
      </c>
      <c r="AM97" s="48">
        <f t="shared" si="88"/>
        <v>0</v>
      </c>
      <c r="AN97" s="48">
        <v>0</v>
      </c>
      <c r="AO97" s="48">
        <f t="shared" ref="AO97:AP97" si="89">AO102+AO113</f>
        <v>0</v>
      </c>
      <c r="AP97" s="48">
        <f t="shared" si="89"/>
        <v>0</v>
      </c>
      <c r="AQ97" s="48">
        <v>0</v>
      </c>
      <c r="AR97" s="321"/>
      <c r="AS97" s="321"/>
      <c r="AT97" s="124"/>
      <c r="AU97" s="124"/>
      <c r="AV97" s="124"/>
    </row>
    <row r="98" spans="1:48" s="126" customFormat="1" ht="16.5" customHeight="1" x14ac:dyDescent="0.2">
      <c r="A98" s="256"/>
      <c r="B98" s="160"/>
      <c r="C98" s="161"/>
      <c r="D98" s="51" t="s">
        <v>86</v>
      </c>
      <c r="E98" s="123">
        <f t="shared" ref="E98" si="90">H98+K98+N98+Q98+T98+W98+Z98+AC98+AF98+AI98+AL98+AO98</f>
        <v>1561.3000000000002</v>
      </c>
      <c r="F98" s="123">
        <f t="shared" si="78"/>
        <v>1561.3</v>
      </c>
      <c r="G98" s="48">
        <f t="shared" ref="G98" si="91">F98/E98*100</f>
        <v>99.999999999999986</v>
      </c>
      <c r="H98" s="48">
        <f>H103+H114</f>
        <v>0</v>
      </c>
      <c r="I98" s="48">
        <f>I103+I114</f>
        <v>0</v>
      </c>
      <c r="J98" s="48">
        <v>0</v>
      </c>
      <c r="K98" s="48">
        <f t="shared" ref="K98:L98" si="92">K103+K114</f>
        <v>0</v>
      </c>
      <c r="L98" s="48">
        <f t="shared" si="92"/>
        <v>0</v>
      </c>
      <c r="M98" s="48">
        <v>0</v>
      </c>
      <c r="N98" s="48">
        <f t="shared" ref="N98:O98" si="93">N103+N114</f>
        <v>0</v>
      </c>
      <c r="O98" s="48">
        <f t="shared" si="93"/>
        <v>0</v>
      </c>
      <c r="P98" s="48">
        <v>0</v>
      </c>
      <c r="Q98" s="48">
        <f t="shared" ref="Q98:R98" si="94">Q103+Q114</f>
        <v>0</v>
      </c>
      <c r="R98" s="48">
        <f t="shared" si="94"/>
        <v>0</v>
      </c>
      <c r="S98" s="48">
        <v>0</v>
      </c>
      <c r="T98" s="48">
        <f t="shared" ref="T98:U98" si="95">T103+T114</f>
        <v>0</v>
      </c>
      <c r="U98" s="48">
        <f t="shared" si="95"/>
        <v>0</v>
      </c>
      <c r="V98" s="48">
        <v>0</v>
      </c>
      <c r="W98" s="48">
        <f t="shared" ref="W98:X98" si="96">W103+W114</f>
        <v>0</v>
      </c>
      <c r="X98" s="48">
        <f t="shared" si="96"/>
        <v>0</v>
      </c>
      <c r="Y98" s="48">
        <v>0</v>
      </c>
      <c r="Z98" s="48">
        <f t="shared" ref="Z98:AA98" si="97">Z103+Z114</f>
        <v>919.7</v>
      </c>
      <c r="AA98" s="48">
        <f t="shared" si="97"/>
        <v>452.4</v>
      </c>
      <c r="AB98" s="48">
        <v>0</v>
      </c>
      <c r="AC98" s="48">
        <f t="shared" ref="AC98:AD98" si="98">AC103+AC114</f>
        <v>0</v>
      </c>
      <c r="AD98" s="48">
        <f t="shared" si="98"/>
        <v>0</v>
      </c>
      <c r="AE98" s="48">
        <v>0</v>
      </c>
      <c r="AF98" s="48">
        <f t="shared" ref="AF98:AG98" si="99">AF103+AF114</f>
        <v>641.6</v>
      </c>
      <c r="AG98" s="48">
        <f t="shared" si="99"/>
        <v>641.6</v>
      </c>
      <c r="AH98" s="48">
        <f>AG98/AF98*100</f>
        <v>100</v>
      </c>
      <c r="AI98" s="48">
        <f t="shared" ref="AI98:AJ98" si="100">AI103+AI114</f>
        <v>0</v>
      </c>
      <c r="AJ98" s="48">
        <f t="shared" si="100"/>
        <v>467.3</v>
      </c>
      <c r="AK98" s="48">
        <v>0</v>
      </c>
      <c r="AL98" s="48">
        <f t="shared" ref="AL98:AM98" si="101">AL103+AL114</f>
        <v>0</v>
      </c>
      <c r="AM98" s="48">
        <f t="shared" si="101"/>
        <v>0</v>
      </c>
      <c r="AN98" s="48">
        <v>0</v>
      </c>
      <c r="AO98" s="48">
        <f t="shared" ref="AO98:AP98" si="102">AO103+AO114</f>
        <v>0</v>
      </c>
      <c r="AP98" s="48">
        <f t="shared" si="102"/>
        <v>0</v>
      </c>
      <c r="AQ98" s="48">
        <v>0</v>
      </c>
      <c r="AR98" s="321"/>
      <c r="AS98" s="321"/>
      <c r="AT98" s="124"/>
      <c r="AU98" s="124"/>
      <c r="AV98" s="124"/>
    </row>
    <row r="99" spans="1:48" s="126" customFormat="1" ht="25.5" customHeight="1" x14ac:dyDescent="0.2">
      <c r="A99" s="257"/>
      <c r="B99" s="163"/>
      <c r="C99" s="164"/>
      <c r="D99" s="51" t="s">
        <v>87</v>
      </c>
      <c r="E99" s="123">
        <v>0</v>
      </c>
      <c r="F99" s="123">
        <v>0</v>
      </c>
      <c r="G99" s="48">
        <v>0</v>
      </c>
      <c r="H99" s="48">
        <v>0</v>
      </c>
      <c r="I99" s="48">
        <v>0</v>
      </c>
      <c r="J99" s="48">
        <v>0</v>
      </c>
      <c r="K99" s="48">
        <v>0</v>
      </c>
      <c r="L99" s="48">
        <v>0</v>
      </c>
      <c r="M99" s="48">
        <v>0</v>
      </c>
      <c r="N99" s="48">
        <v>0</v>
      </c>
      <c r="O99" s="48">
        <v>0</v>
      </c>
      <c r="P99" s="48">
        <v>0</v>
      </c>
      <c r="Q99" s="50">
        <v>0</v>
      </c>
      <c r="R99" s="128">
        <v>0</v>
      </c>
      <c r="S99" s="50">
        <v>0</v>
      </c>
      <c r="T99" s="127">
        <v>0</v>
      </c>
      <c r="U99" s="128">
        <v>0</v>
      </c>
      <c r="V99" s="50">
        <v>0</v>
      </c>
      <c r="W99" s="127">
        <v>0</v>
      </c>
      <c r="X99" s="50">
        <v>0</v>
      </c>
      <c r="Y99" s="50">
        <v>0</v>
      </c>
      <c r="Z99" s="50">
        <v>0</v>
      </c>
      <c r="AA99" s="50">
        <v>0</v>
      </c>
      <c r="AB99" s="50">
        <v>0</v>
      </c>
      <c r="AC99" s="50">
        <v>0</v>
      </c>
      <c r="AD99" s="50">
        <v>0</v>
      </c>
      <c r="AE99" s="50">
        <v>0</v>
      </c>
      <c r="AF99" s="50">
        <v>0</v>
      </c>
      <c r="AG99" s="50">
        <v>0</v>
      </c>
      <c r="AH99" s="50">
        <v>0</v>
      </c>
      <c r="AI99" s="50">
        <v>0</v>
      </c>
      <c r="AJ99" s="50">
        <v>0</v>
      </c>
      <c r="AK99" s="50">
        <v>0</v>
      </c>
      <c r="AL99" s="50">
        <v>0</v>
      </c>
      <c r="AM99" s="50">
        <v>0</v>
      </c>
      <c r="AN99" s="50">
        <v>0</v>
      </c>
      <c r="AO99" s="50">
        <v>0</v>
      </c>
      <c r="AP99" s="50">
        <v>0</v>
      </c>
      <c r="AQ99" s="50">
        <v>0</v>
      </c>
      <c r="AR99" s="322"/>
      <c r="AS99" s="321"/>
      <c r="AT99" s="124"/>
      <c r="AU99" s="124"/>
      <c r="AV99" s="124"/>
    </row>
    <row r="100" spans="1:48" s="89" customFormat="1" ht="16.5" customHeight="1" x14ac:dyDescent="0.2">
      <c r="A100" s="184" t="s">
        <v>60</v>
      </c>
      <c r="B100" s="260" t="s">
        <v>137</v>
      </c>
      <c r="C100" s="211" t="s">
        <v>184</v>
      </c>
      <c r="D100" s="117" t="s">
        <v>22</v>
      </c>
      <c r="E100" s="85">
        <f>SUM(E101:E103)</f>
        <v>115</v>
      </c>
      <c r="F100" s="85">
        <f>SUM(F101:F103)</f>
        <v>115</v>
      </c>
      <c r="G100" s="92">
        <f>F100/E100*100</f>
        <v>100</v>
      </c>
      <c r="H100" s="92">
        <f>SUM(H101:H103)</f>
        <v>0</v>
      </c>
      <c r="I100" s="92">
        <f>SUM(I101:I103)</f>
        <v>0</v>
      </c>
      <c r="J100" s="92">
        <v>0</v>
      </c>
      <c r="K100" s="92">
        <f>SUM(K101:K103)</f>
        <v>0</v>
      </c>
      <c r="L100" s="92">
        <f>SUM(L101:L103)</f>
        <v>0</v>
      </c>
      <c r="M100" s="92">
        <v>0</v>
      </c>
      <c r="N100" s="92">
        <f>SUM(N101:N103)</f>
        <v>0</v>
      </c>
      <c r="O100" s="92">
        <f>SUM(O101:O103)</f>
        <v>0</v>
      </c>
      <c r="P100" s="92">
        <v>0</v>
      </c>
      <c r="Q100" s="92">
        <f>SUM(Q101:Q103)</f>
        <v>0</v>
      </c>
      <c r="R100" s="92">
        <f>SUM(R101:R103)</f>
        <v>0</v>
      </c>
      <c r="S100" s="92">
        <v>0</v>
      </c>
      <c r="T100" s="92">
        <f>SUM(T101:T103)</f>
        <v>0</v>
      </c>
      <c r="U100" s="92">
        <f>SUM(U101:U103)</f>
        <v>0</v>
      </c>
      <c r="V100" s="92">
        <v>0</v>
      </c>
      <c r="W100" s="92">
        <f>SUM(W101:W103)</f>
        <v>0</v>
      </c>
      <c r="X100" s="92">
        <f>SUM(X101:X103)</f>
        <v>0</v>
      </c>
      <c r="Y100" s="92">
        <v>0</v>
      </c>
      <c r="Z100" s="92">
        <f>SUM(Z101:Z103)</f>
        <v>0</v>
      </c>
      <c r="AA100" s="92">
        <f>SUM(AA101:AA103)</f>
        <v>0</v>
      </c>
      <c r="AB100" s="92">
        <v>0</v>
      </c>
      <c r="AC100" s="92">
        <f>SUM(AC101:AC103)</f>
        <v>0</v>
      </c>
      <c r="AD100" s="92">
        <f>SUM(AD101:AD103)</f>
        <v>0</v>
      </c>
      <c r="AE100" s="92">
        <v>0</v>
      </c>
      <c r="AF100" s="92">
        <f>SUM(AF101:AF103)</f>
        <v>115</v>
      </c>
      <c r="AG100" s="92">
        <f>SUM(AG101:AG103)</f>
        <v>115</v>
      </c>
      <c r="AH100" s="92">
        <f>AG100/AF100*100</f>
        <v>100</v>
      </c>
      <c r="AI100" s="92">
        <f>SUM(AI101:AI103)</f>
        <v>0</v>
      </c>
      <c r="AJ100" s="92">
        <f>SUM(AJ101:AJ103)</f>
        <v>0</v>
      </c>
      <c r="AK100" s="92">
        <v>0</v>
      </c>
      <c r="AL100" s="92">
        <f>SUM(AL101:AL103)</f>
        <v>0</v>
      </c>
      <c r="AM100" s="92">
        <f>SUM(AM101:AM103)</f>
        <v>0</v>
      </c>
      <c r="AN100" s="92">
        <v>0</v>
      </c>
      <c r="AO100" s="92">
        <f>SUM(AO101:AO103)</f>
        <v>0</v>
      </c>
      <c r="AP100" s="92">
        <f>SUM(AP101:AP103)</f>
        <v>0</v>
      </c>
      <c r="AQ100" s="92">
        <v>0</v>
      </c>
      <c r="AR100" s="153" t="s">
        <v>221</v>
      </c>
      <c r="AS100" s="153"/>
      <c r="AT100" s="88"/>
      <c r="AU100" s="88"/>
      <c r="AV100" s="88"/>
    </row>
    <row r="101" spans="1:48" s="9" customFormat="1" ht="24" customHeight="1" x14ac:dyDescent="0.2">
      <c r="A101" s="218"/>
      <c r="B101" s="216"/>
      <c r="C101" s="206"/>
      <c r="D101" s="11" t="s">
        <v>85</v>
      </c>
      <c r="E101" s="85">
        <f>H101+K101+N101+Q101+T101+W101+Z101+AC101+AF101+AI101+AL101+AO101</f>
        <v>0</v>
      </c>
      <c r="F101" s="85">
        <f>I101+L101+O101+R101+U101+X101+AA101+AD101+AG101+AJ101+AM101+AP101</f>
        <v>0</v>
      </c>
      <c r="G101" s="54">
        <v>0</v>
      </c>
      <c r="H101" s="53">
        <v>0</v>
      </c>
      <c r="I101" s="53">
        <v>0</v>
      </c>
      <c r="J101" s="54">
        <v>0</v>
      </c>
      <c r="K101" s="53">
        <v>0</v>
      </c>
      <c r="L101" s="53">
        <v>0</v>
      </c>
      <c r="M101" s="54">
        <v>0</v>
      </c>
      <c r="N101" s="53">
        <v>0</v>
      </c>
      <c r="O101" s="53">
        <v>0</v>
      </c>
      <c r="P101" s="54">
        <v>0</v>
      </c>
      <c r="Q101" s="53">
        <v>0</v>
      </c>
      <c r="R101" s="53">
        <v>0</v>
      </c>
      <c r="S101" s="54">
        <v>0</v>
      </c>
      <c r="T101" s="99">
        <v>0</v>
      </c>
      <c r="U101" s="53">
        <v>0</v>
      </c>
      <c r="V101" s="54">
        <v>0</v>
      </c>
      <c r="W101" s="99">
        <v>0</v>
      </c>
      <c r="X101" s="53">
        <v>0</v>
      </c>
      <c r="Y101" s="54">
        <v>0</v>
      </c>
      <c r="Z101" s="53">
        <v>0</v>
      </c>
      <c r="AA101" s="53">
        <v>0</v>
      </c>
      <c r="AB101" s="54">
        <v>0</v>
      </c>
      <c r="AC101" s="53">
        <v>0</v>
      </c>
      <c r="AD101" s="53">
        <v>0</v>
      </c>
      <c r="AE101" s="54">
        <v>0</v>
      </c>
      <c r="AF101" s="53">
        <v>0</v>
      </c>
      <c r="AG101" s="53">
        <v>0</v>
      </c>
      <c r="AH101" s="54">
        <v>0</v>
      </c>
      <c r="AI101" s="53">
        <v>0</v>
      </c>
      <c r="AJ101" s="52">
        <v>0</v>
      </c>
      <c r="AK101" s="65">
        <v>0</v>
      </c>
      <c r="AL101" s="53">
        <v>0</v>
      </c>
      <c r="AM101" s="52">
        <v>0</v>
      </c>
      <c r="AN101" s="54">
        <v>0</v>
      </c>
      <c r="AO101" s="53">
        <v>0</v>
      </c>
      <c r="AP101" s="52">
        <v>0</v>
      </c>
      <c r="AQ101" s="54">
        <v>0</v>
      </c>
      <c r="AR101" s="268"/>
      <c r="AS101" s="268"/>
      <c r="AT101" s="8"/>
      <c r="AU101" s="8"/>
      <c r="AV101" s="8"/>
    </row>
    <row r="102" spans="1:48" s="9" customFormat="1" ht="27.75" customHeight="1" x14ac:dyDescent="0.2">
      <c r="A102" s="218"/>
      <c r="B102" s="216"/>
      <c r="C102" s="206"/>
      <c r="D102" s="12" t="s">
        <v>24</v>
      </c>
      <c r="E102" s="85">
        <f>H102+K102+N102+Q102+T102+W102+Z102+AC102+AF102+AI102+AL102+AO102</f>
        <v>0</v>
      </c>
      <c r="F102" s="85">
        <f t="shared" ref="F102:F103" si="103">I102+L102+O102+R102+U102+X102+AA102+AD102+AG102+AJ102+AM102+AP102</f>
        <v>0</v>
      </c>
      <c r="G102" s="54">
        <v>0</v>
      </c>
      <c r="H102" s="53">
        <v>0</v>
      </c>
      <c r="I102" s="53">
        <v>0</v>
      </c>
      <c r="J102" s="54">
        <v>0</v>
      </c>
      <c r="K102" s="53">
        <v>0</v>
      </c>
      <c r="L102" s="53">
        <v>0</v>
      </c>
      <c r="M102" s="54">
        <v>0</v>
      </c>
      <c r="N102" s="53">
        <v>0</v>
      </c>
      <c r="O102" s="53">
        <v>0</v>
      </c>
      <c r="P102" s="54">
        <v>0</v>
      </c>
      <c r="Q102" s="53">
        <v>0</v>
      </c>
      <c r="R102" s="53">
        <v>0</v>
      </c>
      <c r="S102" s="54">
        <v>0</v>
      </c>
      <c r="T102" s="99">
        <v>0</v>
      </c>
      <c r="U102" s="53">
        <v>0</v>
      </c>
      <c r="V102" s="54">
        <v>0</v>
      </c>
      <c r="W102" s="99">
        <v>0</v>
      </c>
      <c r="X102" s="53">
        <v>0</v>
      </c>
      <c r="Y102" s="54">
        <v>0</v>
      </c>
      <c r="Z102" s="53">
        <v>0</v>
      </c>
      <c r="AA102" s="53">
        <v>0</v>
      </c>
      <c r="AB102" s="54">
        <v>0</v>
      </c>
      <c r="AC102" s="53">
        <v>0</v>
      </c>
      <c r="AD102" s="53">
        <v>0</v>
      </c>
      <c r="AE102" s="54">
        <v>0</v>
      </c>
      <c r="AF102" s="53">
        <v>0</v>
      </c>
      <c r="AG102" s="53">
        <v>0</v>
      </c>
      <c r="AH102" s="54">
        <v>0</v>
      </c>
      <c r="AI102" s="53">
        <v>0</v>
      </c>
      <c r="AJ102" s="52">
        <v>0</v>
      </c>
      <c r="AK102" s="65">
        <v>0</v>
      </c>
      <c r="AL102" s="53">
        <v>0</v>
      </c>
      <c r="AM102" s="52">
        <v>0</v>
      </c>
      <c r="AN102" s="54">
        <v>0</v>
      </c>
      <c r="AO102" s="53">
        <v>0</v>
      </c>
      <c r="AP102" s="52">
        <v>0</v>
      </c>
      <c r="AQ102" s="54">
        <v>0</v>
      </c>
      <c r="AR102" s="268"/>
      <c r="AS102" s="268"/>
      <c r="AT102" s="8"/>
      <c r="AU102" s="8"/>
      <c r="AV102" s="8"/>
    </row>
    <row r="103" spans="1:48" s="9" customFormat="1" ht="26.25" customHeight="1" x14ac:dyDescent="0.2">
      <c r="A103" s="218"/>
      <c r="B103" s="216"/>
      <c r="C103" s="206"/>
      <c r="D103" s="12" t="s">
        <v>86</v>
      </c>
      <c r="E103" s="85">
        <f t="shared" ref="E103" si="104">H103+K103+N103+Q103+T103+W103+Z103+AC103+AF103+AI103+AL103+AO103</f>
        <v>115</v>
      </c>
      <c r="F103" s="85">
        <f t="shared" si="103"/>
        <v>115</v>
      </c>
      <c r="G103" s="54">
        <f t="shared" ref="G103" si="105">F103/E103*100</f>
        <v>100</v>
      </c>
      <c r="H103" s="53">
        <v>0</v>
      </c>
      <c r="I103" s="53">
        <v>0</v>
      </c>
      <c r="J103" s="54">
        <v>0</v>
      </c>
      <c r="K103" s="53">
        <v>0</v>
      </c>
      <c r="L103" s="53">
        <v>0</v>
      </c>
      <c r="M103" s="54">
        <v>0</v>
      </c>
      <c r="N103" s="53">
        <v>0</v>
      </c>
      <c r="O103" s="53">
        <v>0</v>
      </c>
      <c r="P103" s="54">
        <v>0</v>
      </c>
      <c r="Q103" s="53">
        <v>0</v>
      </c>
      <c r="R103" s="53">
        <v>0</v>
      </c>
      <c r="S103" s="54">
        <v>0</v>
      </c>
      <c r="T103" s="99">
        <v>0</v>
      </c>
      <c r="U103" s="53">
        <v>0</v>
      </c>
      <c r="V103" s="54">
        <v>0</v>
      </c>
      <c r="W103" s="99">
        <v>0</v>
      </c>
      <c r="X103" s="53">
        <v>0</v>
      </c>
      <c r="Y103" s="54">
        <v>0</v>
      </c>
      <c r="Z103" s="53">
        <v>0</v>
      </c>
      <c r="AA103" s="53">
        <v>0</v>
      </c>
      <c r="AB103" s="54">
        <v>0</v>
      </c>
      <c r="AC103" s="53">
        <v>0</v>
      </c>
      <c r="AD103" s="53">
        <v>0</v>
      </c>
      <c r="AE103" s="54">
        <v>0</v>
      </c>
      <c r="AF103" s="53">
        <v>115</v>
      </c>
      <c r="AG103" s="53">
        <v>115</v>
      </c>
      <c r="AH103" s="54">
        <f>AG103/AF103*100</f>
        <v>100</v>
      </c>
      <c r="AI103" s="53">
        <v>0</v>
      </c>
      <c r="AJ103" s="52">
        <v>0</v>
      </c>
      <c r="AK103" s="65">
        <v>0</v>
      </c>
      <c r="AL103" s="53">
        <v>0</v>
      </c>
      <c r="AM103" s="52">
        <v>0</v>
      </c>
      <c r="AN103" s="54">
        <v>0</v>
      </c>
      <c r="AO103" s="53">
        <v>0</v>
      </c>
      <c r="AP103" s="52">
        <v>0</v>
      </c>
      <c r="AQ103" s="54">
        <v>0</v>
      </c>
      <c r="AR103" s="268"/>
      <c r="AS103" s="268"/>
      <c r="AT103" s="8"/>
      <c r="AU103" s="8"/>
      <c r="AV103" s="8"/>
    </row>
    <row r="104" spans="1:48" s="9" customFormat="1" ht="42.75" customHeight="1" x14ac:dyDescent="0.2">
      <c r="A104" s="219"/>
      <c r="B104" s="217"/>
      <c r="C104" s="207"/>
      <c r="D104" s="17" t="s">
        <v>87</v>
      </c>
      <c r="E104" s="85">
        <v>0</v>
      </c>
      <c r="F104" s="85">
        <v>0</v>
      </c>
      <c r="G104" s="47">
        <v>0</v>
      </c>
      <c r="H104" s="53">
        <v>0</v>
      </c>
      <c r="I104" s="53">
        <v>0</v>
      </c>
      <c r="J104" s="47">
        <v>0</v>
      </c>
      <c r="K104" s="53">
        <v>0</v>
      </c>
      <c r="L104" s="53">
        <v>0</v>
      </c>
      <c r="M104" s="47">
        <v>0</v>
      </c>
      <c r="N104" s="53">
        <v>0</v>
      </c>
      <c r="O104" s="53">
        <v>0</v>
      </c>
      <c r="P104" s="47">
        <v>0</v>
      </c>
      <c r="Q104" s="53">
        <v>0</v>
      </c>
      <c r="R104" s="53">
        <v>0</v>
      </c>
      <c r="S104" s="38">
        <v>0</v>
      </c>
      <c r="T104" s="53">
        <v>0</v>
      </c>
      <c r="U104" s="53">
        <v>0</v>
      </c>
      <c r="V104" s="38">
        <v>0</v>
      </c>
      <c r="W104" s="53">
        <v>0</v>
      </c>
      <c r="X104" s="53">
        <v>0</v>
      </c>
      <c r="Y104" s="38">
        <v>0</v>
      </c>
      <c r="Z104" s="53">
        <v>0</v>
      </c>
      <c r="AA104" s="53">
        <v>0</v>
      </c>
      <c r="AB104" s="38">
        <v>0</v>
      </c>
      <c r="AC104" s="53">
        <v>0</v>
      </c>
      <c r="AD104" s="53">
        <v>0</v>
      </c>
      <c r="AE104" s="38">
        <v>0</v>
      </c>
      <c r="AF104" s="53">
        <v>0</v>
      </c>
      <c r="AG104" s="53">
        <v>0</v>
      </c>
      <c r="AH104" s="38">
        <v>0</v>
      </c>
      <c r="AI104" s="53">
        <v>0</v>
      </c>
      <c r="AJ104" s="53">
        <v>0</v>
      </c>
      <c r="AK104" s="38">
        <v>0</v>
      </c>
      <c r="AL104" s="53">
        <v>0</v>
      </c>
      <c r="AM104" s="53">
        <v>0</v>
      </c>
      <c r="AN104" s="38">
        <v>0</v>
      </c>
      <c r="AO104" s="53">
        <v>0</v>
      </c>
      <c r="AP104" s="53">
        <v>0</v>
      </c>
      <c r="AQ104" s="38">
        <v>0</v>
      </c>
      <c r="AR104" s="269"/>
      <c r="AS104" s="269"/>
      <c r="AT104" s="8"/>
      <c r="AU104" s="8"/>
      <c r="AV104" s="8"/>
    </row>
    <row r="105" spans="1:48" s="26" customFormat="1" ht="16.5" customHeight="1" x14ac:dyDescent="0.2">
      <c r="A105" s="184" t="s">
        <v>61</v>
      </c>
      <c r="B105" s="260" t="s">
        <v>138</v>
      </c>
      <c r="C105" s="211" t="s">
        <v>139</v>
      </c>
      <c r="D105" s="211" t="s">
        <v>27</v>
      </c>
      <c r="E105" s="134" t="s">
        <v>36</v>
      </c>
      <c r="F105" s="134" t="s">
        <v>36</v>
      </c>
      <c r="G105" s="131" t="s">
        <v>36</v>
      </c>
      <c r="H105" s="134" t="s">
        <v>36</v>
      </c>
      <c r="I105" s="134" t="s">
        <v>36</v>
      </c>
      <c r="J105" s="131" t="s">
        <v>36</v>
      </c>
      <c r="K105" s="134" t="s">
        <v>36</v>
      </c>
      <c r="L105" s="134" t="s">
        <v>36</v>
      </c>
      <c r="M105" s="131" t="s">
        <v>36</v>
      </c>
      <c r="N105" s="134" t="s">
        <v>36</v>
      </c>
      <c r="O105" s="134" t="s">
        <v>36</v>
      </c>
      <c r="P105" s="131" t="s">
        <v>36</v>
      </c>
      <c r="Q105" s="134" t="s">
        <v>36</v>
      </c>
      <c r="R105" s="134" t="s">
        <v>36</v>
      </c>
      <c r="S105" s="131" t="s">
        <v>36</v>
      </c>
      <c r="T105" s="134" t="s">
        <v>36</v>
      </c>
      <c r="U105" s="134" t="s">
        <v>36</v>
      </c>
      <c r="V105" s="131" t="s">
        <v>36</v>
      </c>
      <c r="W105" s="134" t="s">
        <v>36</v>
      </c>
      <c r="X105" s="134" t="s">
        <v>36</v>
      </c>
      <c r="Y105" s="131" t="s">
        <v>36</v>
      </c>
      <c r="Z105" s="134" t="s">
        <v>36</v>
      </c>
      <c r="AA105" s="134" t="s">
        <v>36</v>
      </c>
      <c r="AB105" s="131" t="s">
        <v>36</v>
      </c>
      <c r="AC105" s="134" t="s">
        <v>36</v>
      </c>
      <c r="AD105" s="134" t="s">
        <v>36</v>
      </c>
      <c r="AE105" s="131" t="s">
        <v>36</v>
      </c>
      <c r="AF105" s="134" t="s">
        <v>36</v>
      </c>
      <c r="AG105" s="134" t="s">
        <v>36</v>
      </c>
      <c r="AH105" s="131" t="s">
        <v>36</v>
      </c>
      <c r="AI105" s="134" t="s">
        <v>36</v>
      </c>
      <c r="AJ105" s="134" t="s">
        <v>36</v>
      </c>
      <c r="AK105" s="131" t="s">
        <v>36</v>
      </c>
      <c r="AL105" s="134" t="s">
        <v>36</v>
      </c>
      <c r="AM105" s="134" t="s">
        <v>36</v>
      </c>
      <c r="AN105" s="131" t="s">
        <v>36</v>
      </c>
      <c r="AO105" s="134" t="s">
        <v>36</v>
      </c>
      <c r="AP105" s="134" t="s">
        <v>36</v>
      </c>
      <c r="AQ105" s="131" t="s">
        <v>36</v>
      </c>
      <c r="AR105" s="310" t="s">
        <v>222</v>
      </c>
      <c r="AS105" s="153"/>
      <c r="AT105" s="8"/>
      <c r="AU105" s="8"/>
      <c r="AV105" s="8"/>
    </row>
    <row r="106" spans="1:48" s="9" customFormat="1" ht="16.5" customHeight="1" x14ac:dyDescent="0.2">
      <c r="A106" s="185"/>
      <c r="B106" s="216"/>
      <c r="C106" s="206"/>
      <c r="D106" s="206"/>
      <c r="E106" s="135"/>
      <c r="F106" s="135"/>
      <c r="G106" s="132"/>
      <c r="H106" s="135"/>
      <c r="I106" s="135"/>
      <c r="J106" s="132"/>
      <c r="K106" s="135"/>
      <c r="L106" s="135"/>
      <c r="M106" s="132"/>
      <c r="N106" s="135"/>
      <c r="O106" s="135"/>
      <c r="P106" s="132"/>
      <c r="Q106" s="225"/>
      <c r="R106" s="225"/>
      <c r="S106" s="227"/>
      <c r="T106" s="225"/>
      <c r="U106" s="225"/>
      <c r="V106" s="227"/>
      <c r="W106" s="225"/>
      <c r="X106" s="225"/>
      <c r="Y106" s="227"/>
      <c r="Z106" s="225"/>
      <c r="AA106" s="225"/>
      <c r="AB106" s="227"/>
      <c r="AC106" s="225"/>
      <c r="AD106" s="225"/>
      <c r="AE106" s="227"/>
      <c r="AF106" s="225"/>
      <c r="AG106" s="225"/>
      <c r="AH106" s="227"/>
      <c r="AI106" s="225"/>
      <c r="AJ106" s="225"/>
      <c r="AK106" s="227"/>
      <c r="AL106" s="225"/>
      <c r="AM106" s="225"/>
      <c r="AN106" s="227"/>
      <c r="AO106" s="135"/>
      <c r="AP106" s="135"/>
      <c r="AQ106" s="132"/>
      <c r="AR106" s="311"/>
      <c r="AS106" s="268"/>
      <c r="AT106" s="8"/>
      <c r="AU106" s="8"/>
      <c r="AV106" s="8"/>
    </row>
    <row r="107" spans="1:48" s="9" customFormat="1" ht="73.5" customHeight="1" x14ac:dyDescent="0.2">
      <c r="A107" s="186"/>
      <c r="B107" s="217"/>
      <c r="C107" s="207"/>
      <c r="D107" s="207"/>
      <c r="E107" s="136"/>
      <c r="F107" s="136"/>
      <c r="G107" s="133"/>
      <c r="H107" s="136"/>
      <c r="I107" s="136"/>
      <c r="J107" s="133"/>
      <c r="K107" s="136"/>
      <c r="L107" s="136"/>
      <c r="M107" s="133"/>
      <c r="N107" s="136"/>
      <c r="O107" s="136"/>
      <c r="P107" s="133"/>
      <c r="Q107" s="226"/>
      <c r="R107" s="226"/>
      <c r="S107" s="228"/>
      <c r="T107" s="226"/>
      <c r="U107" s="226"/>
      <c r="V107" s="228"/>
      <c r="W107" s="226"/>
      <c r="X107" s="226"/>
      <c r="Y107" s="228"/>
      <c r="Z107" s="226"/>
      <c r="AA107" s="226"/>
      <c r="AB107" s="228"/>
      <c r="AC107" s="226"/>
      <c r="AD107" s="226"/>
      <c r="AE107" s="228"/>
      <c r="AF107" s="226"/>
      <c r="AG107" s="226"/>
      <c r="AH107" s="228"/>
      <c r="AI107" s="226"/>
      <c r="AJ107" s="226"/>
      <c r="AK107" s="228"/>
      <c r="AL107" s="226"/>
      <c r="AM107" s="226"/>
      <c r="AN107" s="228"/>
      <c r="AO107" s="136"/>
      <c r="AP107" s="136"/>
      <c r="AQ107" s="133"/>
      <c r="AR107" s="312"/>
      <c r="AS107" s="269"/>
      <c r="AT107" s="8"/>
      <c r="AU107" s="8"/>
      <c r="AV107" s="8"/>
    </row>
    <row r="108" spans="1:48" s="26" customFormat="1" ht="27.75" customHeight="1" x14ac:dyDescent="0.2">
      <c r="A108" s="184" t="s">
        <v>62</v>
      </c>
      <c r="B108" s="260" t="s">
        <v>140</v>
      </c>
      <c r="C108" s="211" t="s">
        <v>141</v>
      </c>
      <c r="D108" s="211" t="s">
        <v>27</v>
      </c>
      <c r="E108" s="134" t="s">
        <v>36</v>
      </c>
      <c r="F108" s="134" t="s">
        <v>36</v>
      </c>
      <c r="G108" s="131" t="s">
        <v>36</v>
      </c>
      <c r="H108" s="134" t="s">
        <v>36</v>
      </c>
      <c r="I108" s="134" t="s">
        <v>36</v>
      </c>
      <c r="J108" s="131" t="s">
        <v>36</v>
      </c>
      <c r="K108" s="134" t="s">
        <v>36</v>
      </c>
      <c r="L108" s="134" t="s">
        <v>36</v>
      </c>
      <c r="M108" s="131" t="s">
        <v>36</v>
      </c>
      <c r="N108" s="134" t="s">
        <v>36</v>
      </c>
      <c r="O108" s="134" t="s">
        <v>36</v>
      </c>
      <c r="P108" s="131" t="s">
        <v>36</v>
      </c>
      <c r="Q108" s="134" t="s">
        <v>36</v>
      </c>
      <c r="R108" s="134" t="s">
        <v>36</v>
      </c>
      <c r="S108" s="131" t="s">
        <v>36</v>
      </c>
      <c r="T108" s="134" t="s">
        <v>36</v>
      </c>
      <c r="U108" s="134" t="s">
        <v>36</v>
      </c>
      <c r="V108" s="131" t="s">
        <v>36</v>
      </c>
      <c r="W108" s="134" t="s">
        <v>36</v>
      </c>
      <c r="X108" s="134" t="s">
        <v>36</v>
      </c>
      <c r="Y108" s="131" t="s">
        <v>36</v>
      </c>
      <c r="Z108" s="134" t="s">
        <v>36</v>
      </c>
      <c r="AA108" s="134" t="s">
        <v>36</v>
      </c>
      <c r="AB108" s="131" t="s">
        <v>36</v>
      </c>
      <c r="AC108" s="134" t="s">
        <v>36</v>
      </c>
      <c r="AD108" s="134" t="s">
        <v>36</v>
      </c>
      <c r="AE108" s="131" t="s">
        <v>36</v>
      </c>
      <c r="AF108" s="134" t="s">
        <v>36</v>
      </c>
      <c r="AG108" s="134" t="s">
        <v>36</v>
      </c>
      <c r="AH108" s="131" t="s">
        <v>36</v>
      </c>
      <c r="AI108" s="134" t="s">
        <v>36</v>
      </c>
      <c r="AJ108" s="134" t="s">
        <v>36</v>
      </c>
      <c r="AK108" s="131" t="s">
        <v>36</v>
      </c>
      <c r="AL108" s="134" t="s">
        <v>36</v>
      </c>
      <c r="AM108" s="134" t="s">
        <v>36</v>
      </c>
      <c r="AN108" s="131" t="s">
        <v>36</v>
      </c>
      <c r="AO108" s="134" t="s">
        <v>36</v>
      </c>
      <c r="AP108" s="134" t="s">
        <v>36</v>
      </c>
      <c r="AQ108" s="131" t="s">
        <v>36</v>
      </c>
      <c r="AR108" s="310" t="s">
        <v>200</v>
      </c>
      <c r="AS108" s="153"/>
      <c r="AT108" s="8"/>
      <c r="AU108" s="8"/>
      <c r="AV108" s="8"/>
    </row>
    <row r="109" spans="1:48" s="9" customFormat="1" ht="28.5" customHeight="1" x14ac:dyDescent="0.2">
      <c r="A109" s="185"/>
      <c r="B109" s="216"/>
      <c r="C109" s="206"/>
      <c r="D109" s="206"/>
      <c r="E109" s="135"/>
      <c r="F109" s="135"/>
      <c r="G109" s="132"/>
      <c r="H109" s="135"/>
      <c r="I109" s="135"/>
      <c r="J109" s="132"/>
      <c r="K109" s="135"/>
      <c r="L109" s="135"/>
      <c r="M109" s="132"/>
      <c r="N109" s="135"/>
      <c r="O109" s="135"/>
      <c r="P109" s="132"/>
      <c r="Q109" s="225"/>
      <c r="R109" s="225"/>
      <c r="S109" s="227"/>
      <c r="T109" s="225"/>
      <c r="U109" s="225"/>
      <c r="V109" s="227"/>
      <c r="W109" s="225"/>
      <c r="X109" s="225"/>
      <c r="Y109" s="227"/>
      <c r="Z109" s="225"/>
      <c r="AA109" s="225"/>
      <c r="AB109" s="227"/>
      <c r="AC109" s="225"/>
      <c r="AD109" s="225"/>
      <c r="AE109" s="227"/>
      <c r="AF109" s="225"/>
      <c r="AG109" s="225"/>
      <c r="AH109" s="227"/>
      <c r="AI109" s="225"/>
      <c r="AJ109" s="225"/>
      <c r="AK109" s="227"/>
      <c r="AL109" s="225"/>
      <c r="AM109" s="225"/>
      <c r="AN109" s="227"/>
      <c r="AO109" s="135"/>
      <c r="AP109" s="135"/>
      <c r="AQ109" s="132"/>
      <c r="AR109" s="311"/>
      <c r="AS109" s="268"/>
      <c r="AT109" s="8"/>
      <c r="AU109" s="8"/>
      <c r="AV109" s="8"/>
    </row>
    <row r="110" spans="1:48" s="9" customFormat="1" ht="34.5" customHeight="1" x14ac:dyDescent="0.2">
      <c r="A110" s="186"/>
      <c r="B110" s="217"/>
      <c r="C110" s="207"/>
      <c r="D110" s="207"/>
      <c r="E110" s="136"/>
      <c r="F110" s="136"/>
      <c r="G110" s="133"/>
      <c r="H110" s="136"/>
      <c r="I110" s="136"/>
      <c r="J110" s="133"/>
      <c r="K110" s="136"/>
      <c r="L110" s="136"/>
      <c r="M110" s="133"/>
      <c r="N110" s="136"/>
      <c r="O110" s="136"/>
      <c r="P110" s="133"/>
      <c r="Q110" s="226"/>
      <c r="R110" s="226"/>
      <c r="S110" s="228"/>
      <c r="T110" s="226"/>
      <c r="U110" s="226"/>
      <c r="V110" s="228"/>
      <c r="W110" s="226"/>
      <c r="X110" s="226"/>
      <c r="Y110" s="228"/>
      <c r="Z110" s="226"/>
      <c r="AA110" s="226"/>
      <c r="AB110" s="228"/>
      <c r="AC110" s="226"/>
      <c r="AD110" s="226"/>
      <c r="AE110" s="228"/>
      <c r="AF110" s="226"/>
      <c r="AG110" s="226"/>
      <c r="AH110" s="228"/>
      <c r="AI110" s="226"/>
      <c r="AJ110" s="226"/>
      <c r="AK110" s="228"/>
      <c r="AL110" s="226"/>
      <c r="AM110" s="226"/>
      <c r="AN110" s="228"/>
      <c r="AO110" s="136"/>
      <c r="AP110" s="136"/>
      <c r="AQ110" s="133"/>
      <c r="AR110" s="312"/>
      <c r="AS110" s="269"/>
      <c r="AT110" s="8"/>
      <c r="AU110" s="8"/>
      <c r="AV110" s="8"/>
    </row>
    <row r="111" spans="1:48" s="114" customFormat="1" ht="16.5" customHeight="1" x14ac:dyDescent="0.2">
      <c r="A111" s="184" t="s">
        <v>63</v>
      </c>
      <c r="B111" s="260" t="s">
        <v>142</v>
      </c>
      <c r="C111" s="211" t="s">
        <v>185</v>
      </c>
      <c r="D111" s="113" t="s">
        <v>89</v>
      </c>
      <c r="E111" s="85">
        <f>SUM(E112:E114)</f>
        <v>1446.3000000000002</v>
      </c>
      <c r="F111" s="85">
        <f>SUM(F112:F114)</f>
        <v>1446.3</v>
      </c>
      <c r="G111" s="92">
        <f>F111/E111*100</f>
        <v>99.999999999999986</v>
      </c>
      <c r="H111" s="92">
        <f>SUM(H112:H114)</f>
        <v>0</v>
      </c>
      <c r="I111" s="92">
        <f>SUM(I112:I114)</f>
        <v>0</v>
      </c>
      <c r="J111" s="92">
        <v>0</v>
      </c>
      <c r="K111" s="92">
        <f>SUM(K112:K114)</f>
        <v>0</v>
      </c>
      <c r="L111" s="92">
        <f>SUM(L112:L114)</f>
        <v>0</v>
      </c>
      <c r="M111" s="92">
        <v>0</v>
      </c>
      <c r="N111" s="92">
        <f>SUM(N112:N114)</f>
        <v>0</v>
      </c>
      <c r="O111" s="92">
        <f>SUM(O112:O114)</f>
        <v>0</v>
      </c>
      <c r="P111" s="92">
        <v>0</v>
      </c>
      <c r="Q111" s="92">
        <f>SUM(Q112:Q114)</f>
        <v>0</v>
      </c>
      <c r="R111" s="92">
        <f>SUM(R112:R114)</f>
        <v>0</v>
      </c>
      <c r="S111" s="92">
        <v>0</v>
      </c>
      <c r="T111" s="92">
        <f>SUM(T112:T114)</f>
        <v>0</v>
      </c>
      <c r="U111" s="92">
        <f>SUM(U112:U114)</f>
        <v>0</v>
      </c>
      <c r="V111" s="92">
        <v>0</v>
      </c>
      <c r="W111" s="92">
        <f>SUM(W112:W114)</f>
        <v>0</v>
      </c>
      <c r="X111" s="92">
        <f>SUM(X112:X114)</f>
        <v>0</v>
      </c>
      <c r="Y111" s="92">
        <v>0</v>
      </c>
      <c r="Z111" s="92">
        <f>SUM(Z112:Z114)</f>
        <v>919.7</v>
      </c>
      <c r="AA111" s="92">
        <f>SUM(AA112:AA114)</f>
        <v>452.4</v>
      </c>
      <c r="AB111" s="92">
        <f>AA111/Z111*100</f>
        <v>49.18995324562357</v>
      </c>
      <c r="AC111" s="92">
        <f>SUM(AC112:AC114)</f>
        <v>0</v>
      </c>
      <c r="AD111" s="92">
        <f>SUM(AD112:AD114)</f>
        <v>0</v>
      </c>
      <c r="AE111" s="92">
        <v>0</v>
      </c>
      <c r="AF111" s="92">
        <f>SUM(AF112:AF114)</f>
        <v>526.6</v>
      </c>
      <c r="AG111" s="92">
        <f>SUM(AG112:AG114)</f>
        <v>526.6</v>
      </c>
      <c r="AH111" s="92">
        <f>AG111/AF111*100</f>
        <v>100</v>
      </c>
      <c r="AI111" s="92">
        <f>SUM(AI112:AI114)</f>
        <v>0</v>
      </c>
      <c r="AJ111" s="92">
        <f>SUM(AJ112:AJ114)</f>
        <v>467.3</v>
      </c>
      <c r="AK111" s="92">
        <v>100</v>
      </c>
      <c r="AL111" s="92">
        <f>SUM(AL112:AL114)</f>
        <v>0</v>
      </c>
      <c r="AM111" s="92">
        <f>SUM(AM112:AM114)</f>
        <v>0</v>
      </c>
      <c r="AN111" s="92">
        <v>0</v>
      </c>
      <c r="AO111" s="92">
        <f>SUM(AO112:AO114)</f>
        <v>0</v>
      </c>
      <c r="AP111" s="92">
        <f>SUM(AP112:AP114)</f>
        <v>0</v>
      </c>
      <c r="AQ111" s="92">
        <v>0</v>
      </c>
      <c r="AR111" s="153" t="s">
        <v>201</v>
      </c>
      <c r="AS111" s="153"/>
      <c r="AT111" s="88"/>
      <c r="AU111" s="88"/>
      <c r="AV111" s="88"/>
    </row>
    <row r="112" spans="1:48" s="9" customFormat="1" ht="27.75" customHeight="1" x14ac:dyDescent="0.2">
      <c r="A112" s="185"/>
      <c r="B112" s="261"/>
      <c r="C112" s="212"/>
      <c r="D112" s="11" t="s">
        <v>85</v>
      </c>
      <c r="E112" s="85">
        <f>H112+K112+N112+Q112+T112+W112+Z112+AC112+AF112+AI112+AL112+AO112</f>
        <v>0</v>
      </c>
      <c r="F112" s="85">
        <f t="shared" ref="F112:F114" si="106">I112+L112+O112+R112+U112+X112+AA112+AD112+AG112+AJ112+AM112+AP112</f>
        <v>0</v>
      </c>
      <c r="G112" s="54">
        <v>0</v>
      </c>
      <c r="H112" s="53">
        <v>0</v>
      </c>
      <c r="I112" s="53">
        <v>0</v>
      </c>
      <c r="J112" s="54">
        <v>0</v>
      </c>
      <c r="K112" s="53">
        <v>0</v>
      </c>
      <c r="L112" s="53">
        <v>0</v>
      </c>
      <c r="M112" s="54">
        <v>0</v>
      </c>
      <c r="N112" s="53">
        <v>0</v>
      </c>
      <c r="O112" s="53">
        <v>0</v>
      </c>
      <c r="P112" s="54">
        <v>0</v>
      </c>
      <c r="Q112" s="53">
        <v>0</v>
      </c>
      <c r="R112" s="53">
        <v>0</v>
      </c>
      <c r="S112" s="54">
        <v>0</v>
      </c>
      <c r="T112" s="99">
        <v>0</v>
      </c>
      <c r="U112" s="53">
        <v>0</v>
      </c>
      <c r="V112" s="54">
        <v>0</v>
      </c>
      <c r="W112" s="99">
        <v>0</v>
      </c>
      <c r="X112" s="53">
        <v>0</v>
      </c>
      <c r="Y112" s="54">
        <v>0</v>
      </c>
      <c r="Z112" s="53">
        <v>0</v>
      </c>
      <c r="AA112" s="53">
        <v>0</v>
      </c>
      <c r="AB112" s="54">
        <v>0</v>
      </c>
      <c r="AC112" s="53">
        <v>0</v>
      </c>
      <c r="AD112" s="53">
        <v>0</v>
      </c>
      <c r="AE112" s="54">
        <v>0</v>
      </c>
      <c r="AF112" s="53">
        <v>0</v>
      </c>
      <c r="AG112" s="53">
        <v>0</v>
      </c>
      <c r="AH112" s="54">
        <v>0</v>
      </c>
      <c r="AI112" s="53">
        <v>0</v>
      </c>
      <c r="AJ112" s="52">
        <v>0</v>
      </c>
      <c r="AK112" s="65">
        <v>0</v>
      </c>
      <c r="AL112" s="53">
        <v>0</v>
      </c>
      <c r="AM112" s="52">
        <v>0</v>
      </c>
      <c r="AN112" s="54">
        <v>0</v>
      </c>
      <c r="AO112" s="53">
        <v>0</v>
      </c>
      <c r="AP112" s="52">
        <v>0</v>
      </c>
      <c r="AQ112" s="54">
        <v>0</v>
      </c>
      <c r="AR112" s="268"/>
      <c r="AS112" s="268"/>
      <c r="AT112" s="8"/>
      <c r="AU112" s="8"/>
      <c r="AV112" s="8"/>
    </row>
    <row r="113" spans="1:48" s="9" customFormat="1" ht="27" customHeight="1" x14ac:dyDescent="0.2">
      <c r="A113" s="185"/>
      <c r="B113" s="261"/>
      <c r="C113" s="212"/>
      <c r="D113" s="12" t="s">
        <v>24</v>
      </c>
      <c r="E113" s="85">
        <f>H113+K113+N113+Q113+T113+W113+Z113+AC113+AF113+AI113+AL113+AO113</f>
        <v>0</v>
      </c>
      <c r="F113" s="85">
        <f t="shared" si="106"/>
        <v>0</v>
      </c>
      <c r="G113" s="54">
        <v>0</v>
      </c>
      <c r="H113" s="53">
        <v>0</v>
      </c>
      <c r="I113" s="53">
        <v>0</v>
      </c>
      <c r="J113" s="54">
        <v>0</v>
      </c>
      <c r="K113" s="53">
        <v>0</v>
      </c>
      <c r="L113" s="53">
        <v>0</v>
      </c>
      <c r="M113" s="54">
        <v>0</v>
      </c>
      <c r="N113" s="53">
        <v>0</v>
      </c>
      <c r="O113" s="53">
        <v>0</v>
      </c>
      <c r="P113" s="54">
        <v>0</v>
      </c>
      <c r="Q113" s="53">
        <v>0</v>
      </c>
      <c r="R113" s="53">
        <v>0</v>
      </c>
      <c r="S113" s="54">
        <v>0</v>
      </c>
      <c r="T113" s="99">
        <v>0</v>
      </c>
      <c r="U113" s="53">
        <v>0</v>
      </c>
      <c r="V113" s="54">
        <v>0</v>
      </c>
      <c r="W113" s="99">
        <v>0</v>
      </c>
      <c r="X113" s="53">
        <v>0</v>
      </c>
      <c r="Y113" s="54">
        <v>0</v>
      </c>
      <c r="Z113" s="53">
        <v>0</v>
      </c>
      <c r="AA113" s="53">
        <v>0</v>
      </c>
      <c r="AB113" s="54">
        <v>0</v>
      </c>
      <c r="AC113" s="53">
        <v>0</v>
      </c>
      <c r="AD113" s="53">
        <v>0</v>
      </c>
      <c r="AE113" s="54">
        <v>0</v>
      </c>
      <c r="AF113" s="53">
        <v>0</v>
      </c>
      <c r="AG113" s="53">
        <v>0</v>
      </c>
      <c r="AH113" s="54">
        <v>0</v>
      </c>
      <c r="AI113" s="53">
        <v>0</v>
      </c>
      <c r="AJ113" s="52">
        <v>0</v>
      </c>
      <c r="AK113" s="65">
        <v>0</v>
      </c>
      <c r="AL113" s="53">
        <v>0</v>
      </c>
      <c r="AM113" s="52">
        <v>0</v>
      </c>
      <c r="AN113" s="54">
        <v>0</v>
      </c>
      <c r="AO113" s="53">
        <v>0</v>
      </c>
      <c r="AP113" s="52">
        <v>0</v>
      </c>
      <c r="AQ113" s="54">
        <v>0</v>
      </c>
      <c r="AR113" s="268"/>
      <c r="AS113" s="268"/>
      <c r="AT113" s="8"/>
      <c r="AU113" s="8"/>
      <c r="AV113" s="8"/>
    </row>
    <row r="114" spans="1:48" s="9" customFormat="1" ht="16.5" customHeight="1" x14ac:dyDescent="0.2">
      <c r="A114" s="185"/>
      <c r="B114" s="261"/>
      <c r="C114" s="212"/>
      <c r="D114" s="12" t="s">
        <v>86</v>
      </c>
      <c r="E114" s="85">
        <f t="shared" ref="E114" si="107">H114+K114+N114+Q114+T114+W114+Z114+AC114+AF114+AI114+AL114+AO114</f>
        <v>1446.3000000000002</v>
      </c>
      <c r="F114" s="85">
        <f t="shared" si="106"/>
        <v>1446.3</v>
      </c>
      <c r="G114" s="54">
        <f t="shared" ref="G114" si="108">F114/E114*100</f>
        <v>99.999999999999986</v>
      </c>
      <c r="H114" s="53">
        <v>0</v>
      </c>
      <c r="I114" s="53">
        <v>0</v>
      </c>
      <c r="J114" s="54">
        <v>0</v>
      </c>
      <c r="K114" s="53">
        <v>0</v>
      </c>
      <c r="L114" s="53">
        <v>0</v>
      </c>
      <c r="M114" s="54">
        <v>0</v>
      </c>
      <c r="N114" s="53">
        <v>0</v>
      </c>
      <c r="O114" s="53">
        <v>0</v>
      </c>
      <c r="P114" s="54">
        <v>0</v>
      </c>
      <c r="Q114" s="53">
        <v>0</v>
      </c>
      <c r="R114" s="53">
        <v>0</v>
      </c>
      <c r="S114" s="54">
        <v>0</v>
      </c>
      <c r="T114" s="99">
        <v>0</v>
      </c>
      <c r="U114" s="53">
        <v>0</v>
      </c>
      <c r="V114" s="54">
        <v>0</v>
      </c>
      <c r="W114" s="99">
        <v>0</v>
      </c>
      <c r="X114" s="53">
        <v>0</v>
      </c>
      <c r="Y114" s="54">
        <v>0</v>
      </c>
      <c r="Z114" s="53">
        <v>919.7</v>
      </c>
      <c r="AA114" s="53">
        <v>452.4</v>
      </c>
      <c r="AB114" s="54">
        <f>AA114/Z114*100</f>
        <v>49.18995324562357</v>
      </c>
      <c r="AC114" s="53">
        <v>0</v>
      </c>
      <c r="AD114" s="53">
        <v>0</v>
      </c>
      <c r="AE114" s="54">
        <v>0</v>
      </c>
      <c r="AF114" s="53">
        <v>526.6</v>
      </c>
      <c r="AG114" s="53">
        <v>526.6</v>
      </c>
      <c r="AH114" s="54">
        <f>AG114/AF114*100</f>
        <v>100</v>
      </c>
      <c r="AI114" s="53">
        <v>0</v>
      </c>
      <c r="AJ114" s="52">
        <v>467.3</v>
      </c>
      <c r="AK114" s="65">
        <v>100</v>
      </c>
      <c r="AL114" s="53">
        <v>0</v>
      </c>
      <c r="AM114" s="52">
        <v>0</v>
      </c>
      <c r="AN114" s="54">
        <v>0</v>
      </c>
      <c r="AO114" s="53">
        <v>0</v>
      </c>
      <c r="AP114" s="52">
        <v>0</v>
      </c>
      <c r="AQ114" s="54">
        <v>0</v>
      </c>
      <c r="AR114" s="268"/>
      <c r="AS114" s="268"/>
      <c r="AT114" s="8"/>
      <c r="AU114" s="8"/>
      <c r="AV114" s="8"/>
    </row>
    <row r="115" spans="1:48" s="9" customFormat="1" ht="27" customHeight="1" x14ac:dyDescent="0.2">
      <c r="A115" s="185"/>
      <c r="B115" s="261"/>
      <c r="C115" s="212"/>
      <c r="D115" s="17" t="s">
        <v>87</v>
      </c>
      <c r="E115" s="85">
        <v>0</v>
      </c>
      <c r="F115" s="85">
        <v>0</v>
      </c>
      <c r="G115" s="54">
        <v>0</v>
      </c>
      <c r="H115" s="53">
        <v>0</v>
      </c>
      <c r="I115" s="53">
        <v>0</v>
      </c>
      <c r="J115" s="54">
        <v>0</v>
      </c>
      <c r="K115" s="53">
        <v>0</v>
      </c>
      <c r="L115" s="53">
        <v>0</v>
      </c>
      <c r="M115" s="54">
        <v>0</v>
      </c>
      <c r="N115" s="53">
        <v>0</v>
      </c>
      <c r="O115" s="53">
        <v>0</v>
      </c>
      <c r="P115" s="54">
        <v>0</v>
      </c>
      <c r="Q115" s="53">
        <v>0</v>
      </c>
      <c r="R115" s="53">
        <v>0</v>
      </c>
      <c r="S115" s="38">
        <v>0</v>
      </c>
      <c r="T115" s="53">
        <v>0</v>
      </c>
      <c r="U115" s="53">
        <v>0</v>
      </c>
      <c r="V115" s="38">
        <v>0</v>
      </c>
      <c r="W115" s="53">
        <v>0</v>
      </c>
      <c r="X115" s="53">
        <v>0</v>
      </c>
      <c r="Y115" s="38">
        <v>0</v>
      </c>
      <c r="Z115" s="53">
        <v>0</v>
      </c>
      <c r="AA115" s="53">
        <v>0</v>
      </c>
      <c r="AB115" s="38">
        <v>0</v>
      </c>
      <c r="AC115" s="53">
        <v>0</v>
      </c>
      <c r="AD115" s="53">
        <v>0</v>
      </c>
      <c r="AE115" s="38">
        <v>0</v>
      </c>
      <c r="AF115" s="53">
        <v>0</v>
      </c>
      <c r="AG115" s="53">
        <v>0</v>
      </c>
      <c r="AH115" s="38">
        <v>0</v>
      </c>
      <c r="AI115" s="53">
        <v>0</v>
      </c>
      <c r="AJ115" s="53">
        <v>0</v>
      </c>
      <c r="AK115" s="38">
        <v>0</v>
      </c>
      <c r="AL115" s="53">
        <v>0</v>
      </c>
      <c r="AM115" s="53">
        <v>0</v>
      </c>
      <c r="AN115" s="38">
        <v>0</v>
      </c>
      <c r="AO115" s="53">
        <v>0</v>
      </c>
      <c r="AP115" s="53">
        <v>0</v>
      </c>
      <c r="AQ115" s="38">
        <v>0</v>
      </c>
      <c r="AR115" s="268"/>
      <c r="AS115" s="268"/>
      <c r="AT115" s="8"/>
      <c r="AU115" s="8"/>
      <c r="AV115" s="8"/>
    </row>
    <row r="116" spans="1:48" s="26" customFormat="1" ht="38.25" customHeight="1" x14ac:dyDescent="0.2">
      <c r="A116" s="184" t="s">
        <v>95</v>
      </c>
      <c r="B116" s="260" t="s">
        <v>143</v>
      </c>
      <c r="C116" s="211" t="s">
        <v>186</v>
      </c>
      <c r="D116" s="306" t="s">
        <v>27</v>
      </c>
      <c r="E116" s="134" t="s">
        <v>36</v>
      </c>
      <c r="F116" s="146" t="s">
        <v>36</v>
      </c>
      <c r="G116" s="141" t="s">
        <v>36</v>
      </c>
      <c r="H116" s="146" t="s">
        <v>36</v>
      </c>
      <c r="I116" s="146" t="s">
        <v>36</v>
      </c>
      <c r="J116" s="141" t="s">
        <v>36</v>
      </c>
      <c r="K116" s="146" t="s">
        <v>36</v>
      </c>
      <c r="L116" s="146" t="s">
        <v>36</v>
      </c>
      <c r="M116" s="141" t="s">
        <v>36</v>
      </c>
      <c r="N116" s="146" t="s">
        <v>36</v>
      </c>
      <c r="O116" s="146" t="s">
        <v>36</v>
      </c>
      <c r="P116" s="141" t="s">
        <v>36</v>
      </c>
      <c r="Q116" s="146" t="s">
        <v>36</v>
      </c>
      <c r="R116" s="146" t="s">
        <v>36</v>
      </c>
      <c r="S116" s="141" t="s">
        <v>36</v>
      </c>
      <c r="T116" s="146" t="s">
        <v>36</v>
      </c>
      <c r="U116" s="146" t="s">
        <v>36</v>
      </c>
      <c r="V116" s="141" t="s">
        <v>36</v>
      </c>
      <c r="W116" s="146" t="s">
        <v>36</v>
      </c>
      <c r="X116" s="146" t="s">
        <v>36</v>
      </c>
      <c r="Y116" s="141" t="s">
        <v>36</v>
      </c>
      <c r="Z116" s="146" t="s">
        <v>36</v>
      </c>
      <c r="AA116" s="146" t="s">
        <v>36</v>
      </c>
      <c r="AB116" s="141" t="s">
        <v>36</v>
      </c>
      <c r="AC116" s="146" t="s">
        <v>36</v>
      </c>
      <c r="AD116" s="146" t="s">
        <v>36</v>
      </c>
      <c r="AE116" s="141" t="s">
        <v>36</v>
      </c>
      <c r="AF116" s="146" t="s">
        <v>36</v>
      </c>
      <c r="AG116" s="146" t="s">
        <v>36</v>
      </c>
      <c r="AH116" s="141" t="s">
        <v>36</v>
      </c>
      <c r="AI116" s="146" t="s">
        <v>36</v>
      </c>
      <c r="AJ116" s="146" t="s">
        <v>36</v>
      </c>
      <c r="AK116" s="141" t="s">
        <v>36</v>
      </c>
      <c r="AL116" s="146" t="s">
        <v>36</v>
      </c>
      <c r="AM116" s="146" t="s">
        <v>36</v>
      </c>
      <c r="AN116" s="141" t="s">
        <v>36</v>
      </c>
      <c r="AO116" s="146" t="s">
        <v>36</v>
      </c>
      <c r="AP116" s="146" t="s">
        <v>36</v>
      </c>
      <c r="AQ116" s="141" t="s">
        <v>36</v>
      </c>
      <c r="AR116" s="153" t="s">
        <v>223</v>
      </c>
      <c r="AS116" s="153"/>
      <c r="AT116" s="8"/>
      <c r="AU116" s="8"/>
      <c r="AV116" s="8"/>
    </row>
    <row r="117" spans="1:48" s="9" customFormat="1" ht="35.25" customHeight="1" x14ac:dyDescent="0.2">
      <c r="A117" s="185"/>
      <c r="B117" s="261"/>
      <c r="C117" s="206"/>
      <c r="D117" s="307"/>
      <c r="E117" s="135"/>
      <c r="F117" s="149"/>
      <c r="G117" s="258"/>
      <c r="H117" s="149"/>
      <c r="I117" s="149"/>
      <c r="J117" s="258"/>
      <c r="K117" s="149"/>
      <c r="L117" s="149"/>
      <c r="M117" s="258"/>
      <c r="N117" s="149"/>
      <c r="O117" s="149"/>
      <c r="P117" s="258"/>
      <c r="Q117" s="221"/>
      <c r="R117" s="221"/>
      <c r="S117" s="223"/>
      <c r="T117" s="221"/>
      <c r="U117" s="221"/>
      <c r="V117" s="223"/>
      <c r="W117" s="221"/>
      <c r="X117" s="221"/>
      <c r="Y117" s="223"/>
      <c r="Z117" s="221"/>
      <c r="AA117" s="221"/>
      <c r="AB117" s="223"/>
      <c r="AC117" s="221"/>
      <c r="AD117" s="221"/>
      <c r="AE117" s="223"/>
      <c r="AF117" s="221"/>
      <c r="AG117" s="221"/>
      <c r="AH117" s="223"/>
      <c r="AI117" s="221"/>
      <c r="AJ117" s="221"/>
      <c r="AK117" s="223"/>
      <c r="AL117" s="221"/>
      <c r="AM117" s="221"/>
      <c r="AN117" s="223"/>
      <c r="AO117" s="149"/>
      <c r="AP117" s="149"/>
      <c r="AQ117" s="258"/>
      <c r="AR117" s="268"/>
      <c r="AS117" s="268"/>
      <c r="AT117" s="8"/>
      <c r="AU117" s="8"/>
      <c r="AV117" s="8"/>
    </row>
    <row r="118" spans="1:48" s="9" customFormat="1" ht="30.75" customHeight="1" x14ac:dyDescent="0.2">
      <c r="A118" s="186"/>
      <c r="B118" s="262"/>
      <c r="C118" s="207"/>
      <c r="D118" s="308"/>
      <c r="E118" s="136"/>
      <c r="F118" s="150"/>
      <c r="G118" s="259"/>
      <c r="H118" s="150"/>
      <c r="I118" s="150"/>
      <c r="J118" s="259"/>
      <c r="K118" s="150"/>
      <c r="L118" s="150"/>
      <c r="M118" s="259"/>
      <c r="N118" s="150"/>
      <c r="O118" s="150"/>
      <c r="P118" s="259"/>
      <c r="Q118" s="222"/>
      <c r="R118" s="222"/>
      <c r="S118" s="224"/>
      <c r="T118" s="222"/>
      <c r="U118" s="222"/>
      <c r="V118" s="224"/>
      <c r="W118" s="222"/>
      <c r="X118" s="222"/>
      <c r="Y118" s="224"/>
      <c r="Z118" s="222"/>
      <c r="AA118" s="222"/>
      <c r="AB118" s="224"/>
      <c r="AC118" s="222"/>
      <c r="AD118" s="222"/>
      <c r="AE118" s="224"/>
      <c r="AF118" s="222"/>
      <c r="AG118" s="222"/>
      <c r="AH118" s="224"/>
      <c r="AI118" s="222"/>
      <c r="AJ118" s="222"/>
      <c r="AK118" s="224"/>
      <c r="AL118" s="222"/>
      <c r="AM118" s="222"/>
      <c r="AN118" s="224"/>
      <c r="AO118" s="150"/>
      <c r="AP118" s="150"/>
      <c r="AQ118" s="259"/>
      <c r="AR118" s="268"/>
      <c r="AS118" s="269"/>
      <c r="AT118" s="8"/>
      <c r="AU118" s="8"/>
      <c r="AV118" s="8"/>
    </row>
    <row r="119" spans="1:48" s="126" customFormat="1" ht="16.5" customHeight="1" x14ac:dyDescent="0.2">
      <c r="A119" s="256" t="s">
        <v>29</v>
      </c>
      <c r="B119" s="160" t="s">
        <v>31</v>
      </c>
      <c r="C119" s="161"/>
      <c r="D119" s="122" t="s">
        <v>89</v>
      </c>
      <c r="E119" s="123">
        <v>90</v>
      </c>
      <c r="F119" s="123">
        <f>SUM(F120:F122)</f>
        <v>90</v>
      </c>
      <c r="G119" s="48">
        <f>F119/E119*100</f>
        <v>100</v>
      </c>
      <c r="H119" s="48">
        <f>SUM(H120:H122)</f>
        <v>0</v>
      </c>
      <c r="I119" s="48">
        <f>SUM(I120:I122)</f>
        <v>0</v>
      </c>
      <c r="J119" s="48">
        <v>0</v>
      </c>
      <c r="K119" s="48">
        <f>SUM(K120:K122)</f>
        <v>0</v>
      </c>
      <c r="L119" s="48">
        <f>SUM(L120:L122)</f>
        <v>0</v>
      </c>
      <c r="M119" s="48">
        <v>0</v>
      </c>
      <c r="N119" s="48">
        <f>SUM(N120:N122)</f>
        <v>40</v>
      </c>
      <c r="O119" s="48">
        <f>SUM(O120:O122)</f>
        <v>40</v>
      </c>
      <c r="P119" s="48">
        <v>100</v>
      </c>
      <c r="Q119" s="48">
        <f>SUM(Q120:Q122)</f>
        <v>0</v>
      </c>
      <c r="R119" s="48">
        <f>SUM(R120:R122)</f>
        <v>0</v>
      </c>
      <c r="S119" s="48">
        <v>0</v>
      </c>
      <c r="T119" s="48">
        <f>SUM(T120:T122)</f>
        <v>0</v>
      </c>
      <c r="U119" s="48">
        <f>SUM(U120:U122)</f>
        <v>0</v>
      </c>
      <c r="V119" s="48">
        <v>0</v>
      </c>
      <c r="W119" s="48">
        <f>SUM(W120:W122)</f>
        <v>10</v>
      </c>
      <c r="X119" s="48">
        <f>SUM(X120:X122)</f>
        <v>10</v>
      </c>
      <c r="Y119" s="48">
        <f>X119/W119*100</f>
        <v>100</v>
      </c>
      <c r="Z119" s="48">
        <f>SUM(Z120:Z122)</f>
        <v>0</v>
      </c>
      <c r="AA119" s="48">
        <f>SUM(AA120:AA122)</f>
        <v>0</v>
      </c>
      <c r="AB119" s="48">
        <v>0</v>
      </c>
      <c r="AC119" s="48">
        <f>SUM(AC120:AC122)</f>
        <v>0</v>
      </c>
      <c r="AD119" s="48">
        <f>SUM(AD120:AD122)</f>
        <v>0</v>
      </c>
      <c r="AE119" s="48">
        <v>0</v>
      </c>
      <c r="AF119" s="48">
        <f>SUM(AF120:AF122)</f>
        <v>20</v>
      </c>
      <c r="AG119" s="48">
        <f>SUM(AG120:AG122)</f>
        <v>20</v>
      </c>
      <c r="AH119" s="48">
        <f>AG119/AF119*100</f>
        <v>100</v>
      </c>
      <c r="AI119" s="48">
        <f>SUM(AI120:AI122)</f>
        <v>20</v>
      </c>
      <c r="AJ119" s="48">
        <f>SUM(AJ120:AJ122)</f>
        <v>20</v>
      </c>
      <c r="AK119" s="48">
        <v>0</v>
      </c>
      <c r="AL119" s="48">
        <f>SUM(AL120:AL122)</f>
        <v>0</v>
      </c>
      <c r="AM119" s="48">
        <f>SUM(AM120:AM122)</f>
        <v>0</v>
      </c>
      <c r="AN119" s="48">
        <v>0</v>
      </c>
      <c r="AO119" s="48">
        <f>SUM(AO120:AO122)</f>
        <v>0</v>
      </c>
      <c r="AP119" s="48">
        <f>SUM(AP120:AP122)</f>
        <v>0</v>
      </c>
      <c r="AQ119" s="48">
        <v>0</v>
      </c>
      <c r="AR119" s="320"/>
      <c r="AS119" s="327"/>
      <c r="AT119" s="124"/>
      <c r="AU119" s="124"/>
      <c r="AV119" s="124"/>
    </row>
    <row r="120" spans="1:48" s="126" customFormat="1" ht="29.25" customHeight="1" x14ac:dyDescent="0.2">
      <c r="A120" s="256"/>
      <c r="B120" s="160"/>
      <c r="C120" s="161"/>
      <c r="D120" s="49" t="s">
        <v>85</v>
      </c>
      <c r="E120" s="123">
        <f>H120+K120+N120+Q120+T120+W120+Z120+AC120+AF120+AI120+AL120+AO120</f>
        <v>0</v>
      </c>
      <c r="F120" s="123">
        <f>I120+L120+O120+R120+U120+X120+AA120+AD120+AG120+AJ120+AM120+AP120</f>
        <v>0</v>
      </c>
      <c r="G120" s="48">
        <v>0</v>
      </c>
      <c r="H120" s="48">
        <v>0</v>
      </c>
      <c r="I120" s="48">
        <v>0</v>
      </c>
      <c r="J120" s="48">
        <v>0</v>
      </c>
      <c r="K120" s="48">
        <v>0</v>
      </c>
      <c r="L120" s="48">
        <v>0</v>
      </c>
      <c r="M120" s="48">
        <v>0</v>
      </c>
      <c r="N120" s="48">
        <v>0</v>
      </c>
      <c r="O120" s="48">
        <v>0</v>
      </c>
      <c r="P120" s="48">
        <v>0</v>
      </c>
      <c r="Q120" s="50">
        <v>0</v>
      </c>
      <c r="R120" s="48">
        <v>0</v>
      </c>
      <c r="S120" s="48">
        <v>0</v>
      </c>
      <c r="T120" s="127">
        <v>0</v>
      </c>
      <c r="U120" s="48">
        <v>0</v>
      </c>
      <c r="V120" s="48">
        <v>0</v>
      </c>
      <c r="W120" s="127">
        <v>0</v>
      </c>
      <c r="X120" s="48">
        <v>0</v>
      </c>
      <c r="Y120" s="48">
        <v>0</v>
      </c>
      <c r="Z120" s="50">
        <v>0</v>
      </c>
      <c r="AA120" s="48">
        <v>0</v>
      </c>
      <c r="AB120" s="48">
        <v>0</v>
      </c>
      <c r="AC120" s="50">
        <v>0</v>
      </c>
      <c r="AD120" s="48">
        <v>0</v>
      </c>
      <c r="AE120" s="48">
        <v>0</v>
      </c>
      <c r="AF120" s="50">
        <v>0</v>
      </c>
      <c r="AG120" s="48">
        <v>0</v>
      </c>
      <c r="AH120" s="48">
        <v>0</v>
      </c>
      <c r="AI120" s="50">
        <v>0</v>
      </c>
      <c r="AJ120" s="48">
        <v>0</v>
      </c>
      <c r="AK120" s="48">
        <v>0</v>
      </c>
      <c r="AL120" s="50">
        <v>0</v>
      </c>
      <c r="AM120" s="48">
        <v>0</v>
      </c>
      <c r="AN120" s="48">
        <v>0</v>
      </c>
      <c r="AO120" s="50">
        <v>0</v>
      </c>
      <c r="AP120" s="48">
        <v>0</v>
      </c>
      <c r="AQ120" s="48">
        <v>0</v>
      </c>
      <c r="AR120" s="321"/>
      <c r="AS120" s="328"/>
      <c r="AT120" s="124"/>
      <c r="AU120" s="124"/>
      <c r="AV120" s="124"/>
    </row>
    <row r="121" spans="1:48" s="126" customFormat="1" ht="31.5" customHeight="1" x14ac:dyDescent="0.2">
      <c r="A121" s="256"/>
      <c r="B121" s="160"/>
      <c r="C121" s="161"/>
      <c r="D121" s="51" t="s">
        <v>24</v>
      </c>
      <c r="E121" s="123">
        <f>H121+K121+N121+Q121+T121+W121+Z121+AC121+AF121+AI121+AL121+AO121</f>
        <v>0</v>
      </c>
      <c r="F121" s="123">
        <f t="shared" ref="F121:F122" si="109">I121+L121+O121+R121+U121+X121+AA121+AD121+AG121+AJ121+AM121+AP121</f>
        <v>0</v>
      </c>
      <c r="G121" s="48">
        <v>0</v>
      </c>
      <c r="H121" s="48">
        <f>H126+H137+H145+H150</f>
        <v>0</v>
      </c>
      <c r="I121" s="48">
        <f>I126+I137+I145+I150</f>
        <v>0</v>
      </c>
      <c r="J121" s="48">
        <v>0</v>
      </c>
      <c r="K121" s="48">
        <f t="shared" ref="K121:L121" si="110">K126+K137+K145+K150</f>
        <v>0</v>
      </c>
      <c r="L121" s="48">
        <f t="shared" si="110"/>
        <v>0</v>
      </c>
      <c r="M121" s="48">
        <v>0</v>
      </c>
      <c r="N121" s="48">
        <f t="shared" ref="N121:O121" si="111">N126+N137+N145+N150</f>
        <v>0</v>
      </c>
      <c r="O121" s="48">
        <f t="shared" si="111"/>
        <v>0</v>
      </c>
      <c r="P121" s="48">
        <v>0</v>
      </c>
      <c r="Q121" s="48">
        <f t="shared" ref="Q121:R121" si="112">Q126+Q137+Q145+Q150</f>
        <v>0</v>
      </c>
      <c r="R121" s="48">
        <f t="shared" si="112"/>
        <v>0</v>
      </c>
      <c r="S121" s="48">
        <v>0</v>
      </c>
      <c r="T121" s="48">
        <f t="shared" ref="T121:U121" si="113">T126+T137+T145+T150</f>
        <v>0</v>
      </c>
      <c r="U121" s="48">
        <f t="shared" si="113"/>
        <v>0</v>
      </c>
      <c r="V121" s="48">
        <v>0</v>
      </c>
      <c r="W121" s="48">
        <f t="shared" ref="W121:X121" si="114">W126+W137+W145+W150</f>
        <v>0</v>
      </c>
      <c r="X121" s="48">
        <f t="shared" si="114"/>
        <v>0</v>
      </c>
      <c r="Y121" s="48">
        <v>0</v>
      </c>
      <c r="Z121" s="48">
        <f t="shared" ref="Z121:AA121" si="115">Z126+Z137+Z145+Z150</f>
        <v>0</v>
      </c>
      <c r="AA121" s="48">
        <f t="shared" si="115"/>
        <v>0</v>
      </c>
      <c r="AB121" s="48">
        <v>0</v>
      </c>
      <c r="AC121" s="48">
        <f t="shared" ref="AC121:AD121" si="116">AC126+AC137+AC145+AC150</f>
        <v>0</v>
      </c>
      <c r="AD121" s="48">
        <f t="shared" si="116"/>
        <v>0</v>
      </c>
      <c r="AE121" s="48">
        <v>0</v>
      </c>
      <c r="AF121" s="48">
        <f t="shared" ref="AF121:AG121" si="117">AF126+AF137+AF145+AF150</f>
        <v>0</v>
      </c>
      <c r="AG121" s="48">
        <f t="shared" si="117"/>
        <v>0</v>
      </c>
      <c r="AH121" s="48">
        <v>0</v>
      </c>
      <c r="AI121" s="48">
        <f t="shared" ref="AI121:AJ121" si="118">AI126+AI137+AI145+AI150</f>
        <v>0</v>
      </c>
      <c r="AJ121" s="48">
        <f t="shared" si="118"/>
        <v>0</v>
      </c>
      <c r="AK121" s="48">
        <v>0</v>
      </c>
      <c r="AL121" s="48">
        <f t="shared" ref="AL121:AM121" si="119">AL126+AL137+AL145+AL150</f>
        <v>0</v>
      </c>
      <c r="AM121" s="48">
        <f t="shared" si="119"/>
        <v>0</v>
      </c>
      <c r="AN121" s="48">
        <v>0</v>
      </c>
      <c r="AO121" s="48">
        <f t="shared" ref="AO121:AP121" si="120">AO126+AO137+AO145+AO150</f>
        <v>0</v>
      </c>
      <c r="AP121" s="48">
        <f t="shared" si="120"/>
        <v>0</v>
      </c>
      <c r="AQ121" s="48">
        <v>0</v>
      </c>
      <c r="AR121" s="321"/>
      <c r="AS121" s="328"/>
      <c r="AT121" s="124"/>
      <c r="AU121" s="124"/>
      <c r="AV121" s="124"/>
    </row>
    <row r="122" spans="1:48" s="126" customFormat="1" ht="20.25" customHeight="1" x14ac:dyDescent="0.2">
      <c r="A122" s="256"/>
      <c r="B122" s="160"/>
      <c r="C122" s="161"/>
      <c r="D122" s="51" t="s">
        <v>86</v>
      </c>
      <c r="E122" s="123">
        <v>90</v>
      </c>
      <c r="F122" s="123">
        <f t="shared" si="109"/>
        <v>90</v>
      </c>
      <c r="G122" s="48">
        <f t="shared" ref="G122" si="121">F122/E122*100</f>
        <v>100</v>
      </c>
      <c r="H122" s="48">
        <f>H127+H138+H146+H151</f>
        <v>0</v>
      </c>
      <c r="I122" s="48">
        <f>I127+I138+I146+I151</f>
        <v>0</v>
      </c>
      <c r="J122" s="48">
        <v>0</v>
      </c>
      <c r="K122" s="48">
        <f t="shared" ref="K122:L122" si="122">K127+K138+K146+K151</f>
        <v>0</v>
      </c>
      <c r="L122" s="48">
        <f t="shared" si="122"/>
        <v>0</v>
      </c>
      <c r="M122" s="48">
        <v>0</v>
      </c>
      <c r="N122" s="48">
        <f t="shared" ref="N122:O122" si="123">N127+N138+N146+N151</f>
        <v>40</v>
      </c>
      <c r="O122" s="48">
        <f t="shared" si="123"/>
        <v>40</v>
      </c>
      <c r="P122" s="48">
        <v>100</v>
      </c>
      <c r="Q122" s="48">
        <f t="shared" ref="Q122:R122" si="124">Q127+Q138+Q146+Q151</f>
        <v>0</v>
      </c>
      <c r="R122" s="48">
        <f t="shared" si="124"/>
        <v>0</v>
      </c>
      <c r="S122" s="48">
        <v>0</v>
      </c>
      <c r="T122" s="48">
        <f t="shared" ref="T122:U122" si="125">T127+T138+T146+T151</f>
        <v>0</v>
      </c>
      <c r="U122" s="48">
        <f t="shared" si="125"/>
        <v>0</v>
      </c>
      <c r="V122" s="48">
        <v>0</v>
      </c>
      <c r="W122" s="48">
        <f t="shared" ref="W122:X122" si="126">W127+W138+W146+W151</f>
        <v>10</v>
      </c>
      <c r="X122" s="48">
        <f t="shared" si="126"/>
        <v>10</v>
      </c>
      <c r="Y122" s="48">
        <f>X122/W122*100</f>
        <v>100</v>
      </c>
      <c r="Z122" s="48">
        <f t="shared" ref="Z122:AA122" si="127">Z127+Z138+Z146+Z151</f>
        <v>0</v>
      </c>
      <c r="AA122" s="48">
        <f t="shared" si="127"/>
        <v>0</v>
      </c>
      <c r="AB122" s="48">
        <v>0</v>
      </c>
      <c r="AC122" s="48">
        <f t="shared" ref="AC122:AD122" si="128">AC127+AC138+AC146+AC151</f>
        <v>0</v>
      </c>
      <c r="AD122" s="48">
        <f t="shared" si="128"/>
        <v>0</v>
      </c>
      <c r="AE122" s="48">
        <v>0</v>
      </c>
      <c r="AF122" s="48">
        <f t="shared" ref="AF122:AG122" si="129">AF127+AF138+AF146+AF151</f>
        <v>20</v>
      </c>
      <c r="AG122" s="48">
        <f t="shared" si="129"/>
        <v>20</v>
      </c>
      <c r="AH122" s="48">
        <f>AG122/AF122*100</f>
        <v>100</v>
      </c>
      <c r="AI122" s="48">
        <f t="shared" ref="AI122:AJ122" si="130">AI127+AI138+AI146+AI151</f>
        <v>20</v>
      </c>
      <c r="AJ122" s="48">
        <f t="shared" si="130"/>
        <v>20</v>
      </c>
      <c r="AK122" s="48">
        <v>0</v>
      </c>
      <c r="AL122" s="48">
        <f t="shared" ref="AL122:AM122" si="131">AL127+AL138+AL146+AL151</f>
        <v>0</v>
      </c>
      <c r="AM122" s="48">
        <f t="shared" si="131"/>
        <v>0</v>
      </c>
      <c r="AN122" s="48">
        <v>0</v>
      </c>
      <c r="AO122" s="48">
        <f t="shared" ref="AO122:AP122" si="132">AO127+AO138+AO146+AO151</f>
        <v>0</v>
      </c>
      <c r="AP122" s="48">
        <f t="shared" si="132"/>
        <v>0</v>
      </c>
      <c r="AQ122" s="48">
        <v>0</v>
      </c>
      <c r="AR122" s="321"/>
      <c r="AS122" s="328"/>
      <c r="AT122" s="124"/>
      <c r="AU122" s="124"/>
      <c r="AV122" s="124"/>
    </row>
    <row r="123" spans="1:48" s="126" customFormat="1" ht="25.5" customHeight="1" x14ac:dyDescent="0.2">
      <c r="A123" s="257"/>
      <c r="B123" s="163"/>
      <c r="C123" s="164"/>
      <c r="D123" s="51" t="s">
        <v>87</v>
      </c>
      <c r="E123" s="123">
        <v>0</v>
      </c>
      <c r="F123" s="123">
        <v>0</v>
      </c>
      <c r="G123" s="48">
        <v>0</v>
      </c>
      <c r="H123" s="48">
        <v>0</v>
      </c>
      <c r="I123" s="48">
        <v>0</v>
      </c>
      <c r="J123" s="48">
        <v>0</v>
      </c>
      <c r="K123" s="48">
        <v>0</v>
      </c>
      <c r="L123" s="48">
        <v>0</v>
      </c>
      <c r="M123" s="48">
        <v>0</v>
      </c>
      <c r="N123" s="48">
        <v>0</v>
      </c>
      <c r="O123" s="48">
        <v>0</v>
      </c>
      <c r="P123" s="48">
        <v>0</v>
      </c>
      <c r="Q123" s="50">
        <v>0</v>
      </c>
      <c r="R123" s="128">
        <v>0</v>
      </c>
      <c r="S123" s="50">
        <v>0</v>
      </c>
      <c r="T123" s="127">
        <v>0</v>
      </c>
      <c r="U123" s="128">
        <v>0</v>
      </c>
      <c r="V123" s="50">
        <v>0</v>
      </c>
      <c r="W123" s="127">
        <v>0</v>
      </c>
      <c r="X123" s="50">
        <v>0</v>
      </c>
      <c r="Y123" s="50">
        <v>0</v>
      </c>
      <c r="Z123" s="50">
        <v>0</v>
      </c>
      <c r="AA123" s="50">
        <v>0</v>
      </c>
      <c r="AB123" s="50">
        <v>0</v>
      </c>
      <c r="AC123" s="50">
        <v>0</v>
      </c>
      <c r="AD123" s="50">
        <v>0</v>
      </c>
      <c r="AE123" s="50">
        <v>0</v>
      </c>
      <c r="AF123" s="50">
        <v>0</v>
      </c>
      <c r="AG123" s="50">
        <v>0</v>
      </c>
      <c r="AH123" s="50">
        <v>0</v>
      </c>
      <c r="AI123" s="50">
        <v>0</v>
      </c>
      <c r="AJ123" s="50">
        <v>0</v>
      </c>
      <c r="AK123" s="50">
        <v>0</v>
      </c>
      <c r="AL123" s="50">
        <v>0</v>
      </c>
      <c r="AM123" s="50">
        <v>0</v>
      </c>
      <c r="AN123" s="50">
        <v>0</v>
      </c>
      <c r="AO123" s="50">
        <v>0</v>
      </c>
      <c r="AP123" s="50">
        <v>0</v>
      </c>
      <c r="AQ123" s="50">
        <v>0</v>
      </c>
      <c r="AR123" s="322"/>
      <c r="AS123" s="329"/>
      <c r="AT123" s="124"/>
      <c r="AU123" s="124"/>
      <c r="AV123" s="124"/>
    </row>
    <row r="124" spans="1:48" s="114" customFormat="1" ht="16.5" customHeight="1" x14ac:dyDescent="0.2">
      <c r="A124" s="184" t="s">
        <v>30</v>
      </c>
      <c r="B124" s="187" t="s">
        <v>144</v>
      </c>
      <c r="C124" s="208" t="s">
        <v>94</v>
      </c>
      <c r="D124" s="117" t="s">
        <v>89</v>
      </c>
      <c r="E124" s="85">
        <f>SUM(E125:E127)</f>
        <v>0</v>
      </c>
      <c r="F124" s="85">
        <f>SUM(F125:F127)</f>
        <v>0</v>
      </c>
      <c r="G124" s="92">
        <v>0</v>
      </c>
      <c r="H124" s="92">
        <f>SUM(H125:H127)</f>
        <v>0</v>
      </c>
      <c r="I124" s="92">
        <f>SUM(I125:I127)</f>
        <v>0</v>
      </c>
      <c r="J124" s="92">
        <v>0</v>
      </c>
      <c r="K124" s="92">
        <f>SUM(K125:K127)</f>
        <v>0</v>
      </c>
      <c r="L124" s="92">
        <f>SUM(L125:L127)</f>
        <v>0</v>
      </c>
      <c r="M124" s="92">
        <v>0</v>
      </c>
      <c r="N124" s="92">
        <f>SUM(N125:N127)</f>
        <v>0</v>
      </c>
      <c r="O124" s="92">
        <f>SUM(O125:O127)</f>
        <v>0</v>
      </c>
      <c r="P124" s="92">
        <v>0</v>
      </c>
      <c r="Q124" s="92">
        <f>SUM(Q125:Q127)</f>
        <v>0</v>
      </c>
      <c r="R124" s="92">
        <f>SUM(R125:R127)</f>
        <v>0</v>
      </c>
      <c r="S124" s="92">
        <v>0</v>
      </c>
      <c r="T124" s="92">
        <f>SUM(T125:T127)</f>
        <v>0</v>
      </c>
      <c r="U124" s="92">
        <f>SUM(U125:U127)</f>
        <v>0</v>
      </c>
      <c r="V124" s="92">
        <v>0</v>
      </c>
      <c r="W124" s="92">
        <f>SUM(W125:W127)</f>
        <v>0</v>
      </c>
      <c r="X124" s="92">
        <f>SUM(X125:X127)</f>
        <v>0</v>
      </c>
      <c r="Y124" s="92">
        <v>0</v>
      </c>
      <c r="Z124" s="92">
        <f>SUM(Z125:Z127)</f>
        <v>0</v>
      </c>
      <c r="AA124" s="92">
        <f>SUM(AA125:AA127)</f>
        <v>0</v>
      </c>
      <c r="AB124" s="92">
        <v>0</v>
      </c>
      <c r="AC124" s="92">
        <f>SUM(AC125:AC127)</f>
        <v>0</v>
      </c>
      <c r="AD124" s="92">
        <f>SUM(AD125:AD127)</f>
        <v>0</v>
      </c>
      <c r="AE124" s="92">
        <v>0</v>
      </c>
      <c r="AF124" s="92">
        <f>SUM(AF125:AF127)</f>
        <v>0</v>
      </c>
      <c r="AG124" s="92">
        <f>SUM(AG125:AG127)</f>
        <v>0</v>
      </c>
      <c r="AH124" s="92">
        <v>0</v>
      </c>
      <c r="AI124" s="92">
        <f>SUM(AI125:AI127)</f>
        <v>0</v>
      </c>
      <c r="AJ124" s="92">
        <f>SUM(AJ125:AJ127)</f>
        <v>0</v>
      </c>
      <c r="AK124" s="92">
        <v>0</v>
      </c>
      <c r="AL124" s="92">
        <f>SUM(AL125:AL127)</f>
        <v>0</v>
      </c>
      <c r="AM124" s="92">
        <f>SUM(AM125:AM127)</f>
        <v>0</v>
      </c>
      <c r="AN124" s="92">
        <v>0</v>
      </c>
      <c r="AO124" s="92">
        <f>SUM(AO125:AO127)</f>
        <v>0</v>
      </c>
      <c r="AP124" s="92">
        <f>SUM(AP125:AP127)</f>
        <v>0</v>
      </c>
      <c r="AQ124" s="92">
        <v>0</v>
      </c>
      <c r="AR124" s="324" t="s">
        <v>283</v>
      </c>
      <c r="AS124" s="153"/>
      <c r="AT124" s="88"/>
      <c r="AU124" s="88"/>
      <c r="AV124" s="88"/>
    </row>
    <row r="125" spans="1:48" s="10" customFormat="1" ht="29.25" customHeight="1" x14ac:dyDescent="0.2">
      <c r="A125" s="218"/>
      <c r="B125" s="203"/>
      <c r="C125" s="209"/>
      <c r="D125" s="11" t="s">
        <v>85</v>
      </c>
      <c r="E125" s="85">
        <f>H125+K125+N125+Q125+T125+W125+Z125+AC125+AF125+AI125+AL125+AO125</f>
        <v>0</v>
      </c>
      <c r="F125" s="85">
        <f>I125+L125+O125+R125+U125+X125+AA125+AD125+AG125+AJ125+AM125+AP125</f>
        <v>0</v>
      </c>
      <c r="G125" s="54">
        <v>0</v>
      </c>
      <c r="H125" s="53">
        <v>0</v>
      </c>
      <c r="I125" s="53">
        <v>0</v>
      </c>
      <c r="J125" s="54">
        <v>0</v>
      </c>
      <c r="K125" s="53">
        <v>0</v>
      </c>
      <c r="L125" s="53">
        <v>0</v>
      </c>
      <c r="M125" s="54">
        <v>0</v>
      </c>
      <c r="N125" s="53">
        <v>0</v>
      </c>
      <c r="O125" s="53">
        <v>0</v>
      </c>
      <c r="P125" s="54">
        <v>0</v>
      </c>
      <c r="Q125" s="53">
        <v>0</v>
      </c>
      <c r="R125" s="53">
        <v>0</v>
      </c>
      <c r="S125" s="54">
        <v>0</v>
      </c>
      <c r="T125" s="99">
        <v>0</v>
      </c>
      <c r="U125" s="53">
        <v>0</v>
      </c>
      <c r="V125" s="54">
        <v>0</v>
      </c>
      <c r="W125" s="99">
        <v>0</v>
      </c>
      <c r="X125" s="53">
        <v>0</v>
      </c>
      <c r="Y125" s="54">
        <v>0</v>
      </c>
      <c r="Z125" s="53">
        <v>0</v>
      </c>
      <c r="AA125" s="53">
        <v>0</v>
      </c>
      <c r="AB125" s="54">
        <v>0</v>
      </c>
      <c r="AC125" s="53">
        <v>0</v>
      </c>
      <c r="AD125" s="53">
        <v>0</v>
      </c>
      <c r="AE125" s="54">
        <v>0</v>
      </c>
      <c r="AF125" s="53">
        <v>0</v>
      </c>
      <c r="AG125" s="53">
        <v>0</v>
      </c>
      <c r="AH125" s="54">
        <v>0</v>
      </c>
      <c r="AI125" s="53">
        <v>0</v>
      </c>
      <c r="AJ125" s="52">
        <v>0</v>
      </c>
      <c r="AK125" s="65">
        <v>0</v>
      </c>
      <c r="AL125" s="53">
        <v>0</v>
      </c>
      <c r="AM125" s="52">
        <v>0</v>
      </c>
      <c r="AN125" s="54">
        <v>0</v>
      </c>
      <c r="AO125" s="53">
        <v>0</v>
      </c>
      <c r="AP125" s="52">
        <v>0</v>
      </c>
      <c r="AQ125" s="54">
        <v>0</v>
      </c>
      <c r="AR125" s="325"/>
      <c r="AS125" s="268"/>
      <c r="AT125" s="8"/>
      <c r="AU125" s="8"/>
      <c r="AV125" s="8"/>
    </row>
    <row r="126" spans="1:48" s="9" customFormat="1" ht="28.5" customHeight="1" x14ac:dyDescent="0.2">
      <c r="A126" s="218"/>
      <c r="B126" s="203"/>
      <c r="C126" s="209"/>
      <c r="D126" s="12" t="s">
        <v>24</v>
      </c>
      <c r="E126" s="85">
        <f>H126+K126+N126+Q126+T126+W126+Z126+AC126+AF126+AI126+AL126+AO126</f>
        <v>0</v>
      </c>
      <c r="F126" s="85">
        <f t="shared" ref="F126:F127" si="133">I126+L126+O126+R126+U126+X126+AA126+AD126+AG126+AJ126+AM126+AP126</f>
        <v>0</v>
      </c>
      <c r="G126" s="54">
        <v>0</v>
      </c>
      <c r="H126" s="53">
        <v>0</v>
      </c>
      <c r="I126" s="53">
        <v>0</v>
      </c>
      <c r="J126" s="54">
        <v>0</v>
      </c>
      <c r="K126" s="53">
        <v>0</v>
      </c>
      <c r="L126" s="53">
        <v>0</v>
      </c>
      <c r="M126" s="54">
        <v>0</v>
      </c>
      <c r="N126" s="53">
        <v>0</v>
      </c>
      <c r="O126" s="53">
        <v>0</v>
      </c>
      <c r="P126" s="54">
        <v>0</v>
      </c>
      <c r="Q126" s="53">
        <v>0</v>
      </c>
      <c r="R126" s="53">
        <v>0</v>
      </c>
      <c r="S126" s="54">
        <v>0</v>
      </c>
      <c r="T126" s="99">
        <v>0</v>
      </c>
      <c r="U126" s="53">
        <v>0</v>
      </c>
      <c r="V126" s="54">
        <v>0</v>
      </c>
      <c r="W126" s="99">
        <v>0</v>
      </c>
      <c r="X126" s="53">
        <v>0</v>
      </c>
      <c r="Y126" s="54">
        <v>0</v>
      </c>
      <c r="Z126" s="53">
        <v>0</v>
      </c>
      <c r="AA126" s="53">
        <v>0</v>
      </c>
      <c r="AB126" s="54">
        <v>0</v>
      </c>
      <c r="AC126" s="53">
        <v>0</v>
      </c>
      <c r="AD126" s="53">
        <v>0</v>
      </c>
      <c r="AE126" s="54">
        <v>0</v>
      </c>
      <c r="AF126" s="53">
        <v>0</v>
      </c>
      <c r="AG126" s="53">
        <v>0</v>
      </c>
      <c r="AH126" s="54">
        <v>0</v>
      </c>
      <c r="AI126" s="53">
        <v>0</v>
      </c>
      <c r="AJ126" s="52">
        <v>0</v>
      </c>
      <c r="AK126" s="65">
        <v>0</v>
      </c>
      <c r="AL126" s="53">
        <v>0</v>
      </c>
      <c r="AM126" s="52">
        <v>0</v>
      </c>
      <c r="AN126" s="54">
        <v>0</v>
      </c>
      <c r="AO126" s="53">
        <v>0</v>
      </c>
      <c r="AP126" s="52">
        <v>0</v>
      </c>
      <c r="AQ126" s="54">
        <v>0</v>
      </c>
      <c r="AR126" s="325"/>
      <c r="AS126" s="268"/>
      <c r="AT126" s="8"/>
      <c r="AU126" s="8"/>
      <c r="AV126" s="8"/>
    </row>
    <row r="127" spans="1:48" s="9" customFormat="1" ht="16.5" customHeight="1" x14ac:dyDescent="0.2">
      <c r="A127" s="218"/>
      <c r="B127" s="203"/>
      <c r="C127" s="209"/>
      <c r="D127" s="12" t="s">
        <v>86</v>
      </c>
      <c r="E127" s="85">
        <f t="shared" ref="E127" si="134">H127+K127+N127+Q127+T127+W127+Z127+AC127+AF127+AI127+AL127+AO127</f>
        <v>0</v>
      </c>
      <c r="F127" s="85">
        <f t="shared" si="133"/>
        <v>0</v>
      </c>
      <c r="G127" s="54">
        <v>0</v>
      </c>
      <c r="H127" s="53">
        <v>0</v>
      </c>
      <c r="I127" s="53">
        <v>0</v>
      </c>
      <c r="J127" s="54">
        <v>0</v>
      </c>
      <c r="K127" s="53">
        <v>0</v>
      </c>
      <c r="L127" s="53">
        <v>0</v>
      </c>
      <c r="M127" s="54">
        <v>0</v>
      </c>
      <c r="N127" s="53">
        <v>0</v>
      </c>
      <c r="O127" s="53">
        <v>0</v>
      </c>
      <c r="P127" s="54">
        <v>0</v>
      </c>
      <c r="Q127" s="53">
        <v>0</v>
      </c>
      <c r="R127" s="53">
        <v>0</v>
      </c>
      <c r="S127" s="54">
        <v>0</v>
      </c>
      <c r="T127" s="99">
        <v>0</v>
      </c>
      <c r="U127" s="53">
        <v>0</v>
      </c>
      <c r="V127" s="54">
        <v>0</v>
      </c>
      <c r="W127" s="99">
        <v>0</v>
      </c>
      <c r="X127" s="53">
        <v>0</v>
      </c>
      <c r="Y127" s="54">
        <v>0</v>
      </c>
      <c r="Z127" s="53">
        <v>0</v>
      </c>
      <c r="AA127" s="53">
        <v>0</v>
      </c>
      <c r="AB127" s="54">
        <v>0</v>
      </c>
      <c r="AC127" s="53">
        <v>0</v>
      </c>
      <c r="AD127" s="53">
        <v>0</v>
      </c>
      <c r="AE127" s="54">
        <v>0</v>
      </c>
      <c r="AF127" s="53">
        <v>0</v>
      </c>
      <c r="AG127" s="53">
        <v>0</v>
      </c>
      <c r="AH127" s="54">
        <v>0</v>
      </c>
      <c r="AI127" s="53">
        <v>0</v>
      </c>
      <c r="AJ127" s="52">
        <v>0</v>
      </c>
      <c r="AK127" s="65">
        <v>0</v>
      </c>
      <c r="AL127" s="53">
        <v>0</v>
      </c>
      <c r="AM127" s="52">
        <v>0</v>
      </c>
      <c r="AN127" s="54">
        <v>0</v>
      </c>
      <c r="AO127" s="53">
        <v>0</v>
      </c>
      <c r="AP127" s="52">
        <v>0</v>
      </c>
      <c r="AQ127" s="54">
        <v>0</v>
      </c>
      <c r="AR127" s="325"/>
      <c r="AS127" s="268"/>
      <c r="AT127" s="8"/>
      <c r="AU127" s="8"/>
      <c r="AV127" s="8"/>
    </row>
    <row r="128" spans="1:48" s="9" customFormat="1" ht="24.75" customHeight="1" x14ac:dyDescent="0.2">
      <c r="A128" s="219"/>
      <c r="B128" s="204"/>
      <c r="C128" s="210"/>
      <c r="D128" s="17" t="s">
        <v>87</v>
      </c>
      <c r="E128" s="85">
        <v>0</v>
      </c>
      <c r="F128" s="85">
        <v>0</v>
      </c>
      <c r="G128" s="54">
        <v>0</v>
      </c>
      <c r="H128" s="53">
        <v>0</v>
      </c>
      <c r="I128" s="53">
        <v>0</v>
      </c>
      <c r="J128" s="54">
        <v>0</v>
      </c>
      <c r="K128" s="53">
        <v>0</v>
      </c>
      <c r="L128" s="53">
        <v>0</v>
      </c>
      <c r="M128" s="54">
        <v>0</v>
      </c>
      <c r="N128" s="53">
        <v>0</v>
      </c>
      <c r="O128" s="53">
        <v>0</v>
      </c>
      <c r="P128" s="54">
        <v>0</v>
      </c>
      <c r="Q128" s="53">
        <v>0</v>
      </c>
      <c r="R128" s="53">
        <v>0</v>
      </c>
      <c r="S128" s="38">
        <v>0</v>
      </c>
      <c r="T128" s="53">
        <v>0</v>
      </c>
      <c r="U128" s="53">
        <v>0</v>
      </c>
      <c r="V128" s="38">
        <v>0</v>
      </c>
      <c r="W128" s="53">
        <v>0</v>
      </c>
      <c r="X128" s="53">
        <v>0</v>
      </c>
      <c r="Y128" s="38">
        <v>0</v>
      </c>
      <c r="Z128" s="53">
        <v>0</v>
      </c>
      <c r="AA128" s="53">
        <v>0</v>
      </c>
      <c r="AB128" s="38">
        <v>0</v>
      </c>
      <c r="AC128" s="53">
        <v>0</v>
      </c>
      <c r="AD128" s="53">
        <v>0</v>
      </c>
      <c r="AE128" s="38">
        <v>0</v>
      </c>
      <c r="AF128" s="53">
        <v>0</v>
      </c>
      <c r="AG128" s="53">
        <v>0</v>
      </c>
      <c r="AH128" s="38">
        <v>0</v>
      </c>
      <c r="AI128" s="53">
        <v>0</v>
      </c>
      <c r="AJ128" s="53">
        <v>0</v>
      </c>
      <c r="AK128" s="38">
        <v>0</v>
      </c>
      <c r="AL128" s="53">
        <v>0</v>
      </c>
      <c r="AM128" s="53">
        <v>0</v>
      </c>
      <c r="AN128" s="38">
        <v>0</v>
      </c>
      <c r="AO128" s="53">
        <v>0</v>
      </c>
      <c r="AP128" s="53">
        <v>0</v>
      </c>
      <c r="AQ128" s="38">
        <v>0</v>
      </c>
      <c r="AR128" s="326"/>
      <c r="AS128" s="269"/>
      <c r="AT128" s="8"/>
      <c r="AU128" s="8"/>
      <c r="AV128" s="8"/>
    </row>
    <row r="129" spans="1:48" s="26" customFormat="1" ht="35.25" customHeight="1" x14ac:dyDescent="0.2">
      <c r="A129" s="184" t="s">
        <v>65</v>
      </c>
      <c r="B129" s="200" t="s">
        <v>145</v>
      </c>
      <c r="C129" s="208" t="s">
        <v>187</v>
      </c>
      <c r="D129" s="208" t="s">
        <v>27</v>
      </c>
      <c r="E129" s="134" t="s">
        <v>36</v>
      </c>
      <c r="F129" s="134" t="s">
        <v>36</v>
      </c>
      <c r="G129" s="131" t="s">
        <v>36</v>
      </c>
      <c r="H129" s="134" t="s">
        <v>36</v>
      </c>
      <c r="I129" s="134" t="s">
        <v>36</v>
      </c>
      <c r="J129" s="131" t="s">
        <v>36</v>
      </c>
      <c r="K129" s="134" t="s">
        <v>36</v>
      </c>
      <c r="L129" s="134" t="s">
        <v>36</v>
      </c>
      <c r="M129" s="131" t="s">
        <v>36</v>
      </c>
      <c r="N129" s="134" t="s">
        <v>36</v>
      </c>
      <c r="O129" s="134" t="s">
        <v>36</v>
      </c>
      <c r="P129" s="131" t="s">
        <v>36</v>
      </c>
      <c r="Q129" s="134" t="s">
        <v>36</v>
      </c>
      <c r="R129" s="134" t="s">
        <v>36</v>
      </c>
      <c r="S129" s="131" t="s">
        <v>36</v>
      </c>
      <c r="T129" s="134" t="s">
        <v>36</v>
      </c>
      <c r="U129" s="134" t="s">
        <v>36</v>
      </c>
      <c r="V129" s="131" t="s">
        <v>36</v>
      </c>
      <c r="W129" s="134" t="s">
        <v>36</v>
      </c>
      <c r="X129" s="134" t="s">
        <v>36</v>
      </c>
      <c r="Y129" s="131" t="s">
        <v>36</v>
      </c>
      <c r="Z129" s="134" t="s">
        <v>36</v>
      </c>
      <c r="AA129" s="134" t="s">
        <v>36</v>
      </c>
      <c r="AB129" s="131" t="s">
        <v>36</v>
      </c>
      <c r="AC129" s="134" t="s">
        <v>36</v>
      </c>
      <c r="AD129" s="134" t="s">
        <v>36</v>
      </c>
      <c r="AE129" s="131" t="s">
        <v>36</v>
      </c>
      <c r="AF129" s="134" t="s">
        <v>36</v>
      </c>
      <c r="AG129" s="134" t="s">
        <v>36</v>
      </c>
      <c r="AH129" s="131" t="s">
        <v>36</v>
      </c>
      <c r="AI129" s="134" t="s">
        <v>36</v>
      </c>
      <c r="AJ129" s="134" t="s">
        <v>36</v>
      </c>
      <c r="AK129" s="131" t="s">
        <v>36</v>
      </c>
      <c r="AL129" s="134" t="s">
        <v>36</v>
      </c>
      <c r="AM129" s="134" t="s">
        <v>36</v>
      </c>
      <c r="AN129" s="131" t="s">
        <v>36</v>
      </c>
      <c r="AO129" s="134" t="s">
        <v>36</v>
      </c>
      <c r="AP129" s="134" t="s">
        <v>36</v>
      </c>
      <c r="AQ129" s="131" t="s">
        <v>36</v>
      </c>
      <c r="AR129" s="153" t="s">
        <v>284</v>
      </c>
      <c r="AS129" s="153"/>
      <c r="AT129" s="8"/>
      <c r="AU129" s="8"/>
      <c r="AV129" s="8"/>
    </row>
    <row r="130" spans="1:48" s="9" customFormat="1" ht="36" customHeight="1" x14ac:dyDescent="0.2">
      <c r="A130" s="185"/>
      <c r="B130" s="216"/>
      <c r="C130" s="206"/>
      <c r="D130" s="206"/>
      <c r="E130" s="135"/>
      <c r="F130" s="135"/>
      <c r="G130" s="132"/>
      <c r="H130" s="135"/>
      <c r="I130" s="135"/>
      <c r="J130" s="132"/>
      <c r="K130" s="135"/>
      <c r="L130" s="135"/>
      <c r="M130" s="132"/>
      <c r="N130" s="135"/>
      <c r="O130" s="135"/>
      <c r="P130" s="132"/>
      <c r="Q130" s="225"/>
      <c r="R130" s="225"/>
      <c r="S130" s="227"/>
      <c r="T130" s="225"/>
      <c r="U130" s="225"/>
      <c r="V130" s="227"/>
      <c r="W130" s="225"/>
      <c r="X130" s="225"/>
      <c r="Y130" s="227"/>
      <c r="Z130" s="225"/>
      <c r="AA130" s="225"/>
      <c r="AB130" s="227"/>
      <c r="AC130" s="225"/>
      <c r="AD130" s="225"/>
      <c r="AE130" s="227"/>
      <c r="AF130" s="225"/>
      <c r="AG130" s="225"/>
      <c r="AH130" s="227"/>
      <c r="AI130" s="225"/>
      <c r="AJ130" s="225"/>
      <c r="AK130" s="227"/>
      <c r="AL130" s="225"/>
      <c r="AM130" s="225"/>
      <c r="AN130" s="227"/>
      <c r="AO130" s="135"/>
      <c r="AP130" s="135"/>
      <c r="AQ130" s="132"/>
      <c r="AR130" s="268"/>
      <c r="AS130" s="268"/>
      <c r="AT130" s="8"/>
      <c r="AU130" s="8"/>
      <c r="AV130" s="8"/>
    </row>
    <row r="131" spans="1:48" s="9" customFormat="1" ht="39.75" customHeight="1" x14ac:dyDescent="0.2">
      <c r="A131" s="186"/>
      <c r="B131" s="217"/>
      <c r="C131" s="207"/>
      <c r="D131" s="207"/>
      <c r="E131" s="136"/>
      <c r="F131" s="136"/>
      <c r="G131" s="133"/>
      <c r="H131" s="136"/>
      <c r="I131" s="136"/>
      <c r="J131" s="133"/>
      <c r="K131" s="136"/>
      <c r="L131" s="136"/>
      <c r="M131" s="133"/>
      <c r="N131" s="136"/>
      <c r="O131" s="136"/>
      <c r="P131" s="133"/>
      <c r="Q131" s="226"/>
      <c r="R131" s="226"/>
      <c r="S131" s="228"/>
      <c r="T131" s="226"/>
      <c r="U131" s="226"/>
      <c r="V131" s="228"/>
      <c r="W131" s="226"/>
      <c r="X131" s="226"/>
      <c r="Y131" s="228"/>
      <c r="Z131" s="226"/>
      <c r="AA131" s="226"/>
      <c r="AB131" s="228"/>
      <c r="AC131" s="226"/>
      <c r="AD131" s="226"/>
      <c r="AE131" s="228"/>
      <c r="AF131" s="226"/>
      <c r="AG131" s="226"/>
      <c r="AH131" s="228"/>
      <c r="AI131" s="226"/>
      <c r="AJ131" s="226"/>
      <c r="AK131" s="228"/>
      <c r="AL131" s="226"/>
      <c r="AM131" s="226"/>
      <c r="AN131" s="228"/>
      <c r="AO131" s="136"/>
      <c r="AP131" s="136"/>
      <c r="AQ131" s="133"/>
      <c r="AR131" s="269"/>
      <c r="AS131" s="269"/>
      <c r="AT131" s="8"/>
      <c r="AU131" s="8"/>
      <c r="AV131" s="8"/>
    </row>
    <row r="132" spans="1:48" s="26" customFormat="1" ht="25.5" customHeight="1" x14ac:dyDescent="0.2">
      <c r="A132" s="184" t="s">
        <v>66</v>
      </c>
      <c r="B132" s="200" t="s">
        <v>146</v>
      </c>
      <c r="C132" s="208" t="s">
        <v>93</v>
      </c>
      <c r="D132" s="208" t="s">
        <v>27</v>
      </c>
      <c r="E132" s="134" t="s">
        <v>36</v>
      </c>
      <c r="F132" s="146" t="s">
        <v>36</v>
      </c>
      <c r="G132" s="131" t="s">
        <v>36</v>
      </c>
      <c r="H132" s="251" t="s">
        <v>36</v>
      </c>
      <c r="I132" s="146" t="s">
        <v>36</v>
      </c>
      <c r="J132" s="141" t="s">
        <v>36</v>
      </c>
      <c r="K132" s="146" t="s">
        <v>36</v>
      </c>
      <c r="L132" s="146" t="s">
        <v>36</v>
      </c>
      <c r="M132" s="141" t="s">
        <v>36</v>
      </c>
      <c r="N132" s="146" t="s">
        <v>36</v>
      </c>
      <c r="O132" s="146" t="s">
        <v>36</v>
      </c>
      <c r="P132" s="141" t="s">
        <v>36</v>
      </c>
      <c r="Q132" s="146" t="s">
        <v>36</v>
      </c>
      <c r="R132" s="146" t="s">
        <v>36</v>
      </c>
      <c r="S132" s="141" t="s">
        <v>36</v>
      </c>
      <c r="T132" s="146" t="s">
        <v>36</v>
      </c>
      <c r="U132" s="146" t="s">
        <v>36</v>
      </c>
      <c r="V132" s="141" t="s">
        <v>36</v>
      </c>
      <c r="W132" s="146" t="s">
        <v>36</v>
      </c>
      <c r="X132" s="146" t="s">
        <v>36</v>
      </c>
      <c r="Y132" s="141" t="s">
        <v>36</v>
      </c>
      <c r="Z132" s="146" t="s">
        <v>36</v>
      </c>
      <c r="AA132" s="146" t="s">
        <v>36</v>
      </c>
      <c r="AB132" s="141" t="s">
        <v>36</v>
      </c>
      <c r="AC132" s="146" t="s">
        <v>36</v>
      </c>
      <c r="AD132" s="146" t="s">
        <v>36</v>
      </c>
      <c r="AE132" s="141" t="s">
        <v>36</v>
      </c>
      <c r="AF132" s="146" t="s">
        <v>36</v>
      </c>
      <c r="AG132" s="146" t="s">
        <v>36</v>
      </c>
      <c r="AH132" s="141" t="s">
        <v>36</v>
      </c>
      <c r="AI132" s="146" t="s">
        <v>36</v>
      </c>
      <c r="AJ132" s="146" t="s">
        <v>36</v>
      </c>
      <c r="AK132" s="141" t="s">
        <v>36</v>
      </c>
      <c r="AL132" s="146" t="s">
        <v>36</v>
      </c>
      <c r="AM132" s="146" t="s">
        <v>36</v>
      </c>
      <c r="AN132" s="141" t="s">
        <v>36</v>
      </c>
      <c r="AO132" s="146" t="s">
        <v>36</v>
      </c>
      <c r="AP132" s="146" t="s">
        <v>36</v>
      </c>
      <c r="AQ132" s="141" t="s">
        <v>36</v>
      </c>
      <c r="AR132" s="153" t="s">
        <v>285</v>
      </c>
      <c r="AS132" s="153"/>
      <c r="AT132" s="8"/>
      <c r="AU132" s="8"/>
      <c r="AV132" s="8"/>
    </row>
    <row r="133" spans="1:48" s="9" customFormat="1" ht="24.75" customHeight="1" x14ac:dyDescent="0.2">
      <c r="A133" s="185"/>
      <c r="B133" s="216"/>
      <c r="C133" s="206"/>
      <c r="D133" s="206"/>
      <c r="E133" s="135"/>
      <c r="F133" s="149"/>
      <c r="G133" s="132"/>
      <c r="H133" s="252"/>
      <c r="I133" s="149"/>
      <c r="J133" s="258"/>
      <c r="K133" s="149"/>
      <c r="L133" s="149"/>
      <c r="M133" s="258"/>
      <c r="N133" s="149"/>
      <c r="O133" s="149"/>
      <c r="P133" s="258"/>
      <c r="Q133" s="221"/>
      <c r="R133" s="221"/>
      <c r="S133" s="223"/>
      <c r="T133" s="221"/>
      <c r="U133" s="221"/>
      <c r="V133" s="223"/>
      <c r="W133" s="221"/>
      <c r="X133" s="221"/>
      <c r="Y133" s="223"/>
      <c r="Z133" s="221"/>
      <c r="AA133" s="221"/>
      <c r="AB133" s="223"/>
      <c r="AC133" s="221"/>
      <c r="AD133" s="221"/>
      <c r="AE133" s="223"/>
      <c r="AF133" s="221"/>
      <c r="AG133" s="221"/>
      <c r="AH133" s="223"/>
      <c r="AI133" s="221"/>
      <c r="AJ133" s="221"/>
      <c r="AK133" s="223"/>
      <c r="AL133" s="221"/>
      <c r="AM133" s="221"/>
      <c r="AN133" s="223"/>
      <c r="AO133" s="149"/>
      <c r="AP133" s="149"/>
      <c r="AQ133" s="258"/>
      <c r="AR133" s="268"/>
      <c r="AS133" s="268"/>
      <c r="AT133" s="8"/>
      <c r="AU133" s="8"/>
      <c r="AV133" s="8"/>
    </row>
    <row r="134" spans="1:48" s="9" customFormat="1" ht="21.75" customHeight="1" x14ac:dyDescent="0.2">
      <c r="A134" s="186"/>
      <c r="B134" s="217"/>
      <c r="C134" s="207"/>
      <c r="D134" s="207"/>
      <c r="E134" s="136"/>
      <c r="F134" s="150"/>
      <c r="G134" s="133"/>
      <c r="H134" s="253"/>
      <c r="I134" s="150"/>
      <c r="J134" s="259"/>
      <c r="K134" s="150"/>
      <c r="L134" s="150"/>
      <c r="M134" s="259"/>
      <c r="N134" s="150"/>
      <c r="O134" s="150"/>
      <c r="P134" s="259"/>
      <c r="Q134" s="222"/>
      <c r="R134" s="222"/>
      <c r="S134" s="224"/>
      <c r="T134" s="222"/>
      <c r="U134" s="222"/>
      <c r="V134" s="224"/>
      <c r="W134" s="222"/>
      <c r="X134" s="222"/>
      <c r="Y134" s="224"/>
      <c r="Z134" s="222"/>
      <c r="AA134" s="222"/>
      <c r="AB134" s="224"/>
      <c r="AC134" s="222"/>
      <c r="AD134" s="222"/>
      <c r="AE134" s="224"/>
      <c r="AF134" s="222"/>
      <c r="AG134" s="222"/>
      <c r="AH134" s="224"/>
      <c r="AI134" s="222"/>
      <c r="AJ134" s="222"/>
      <c r="AK134" s="224"/>
      <c r="AL134" s="222"/>
      <c r="AM134" s="222"/>
      <c r="AN134" s="224"/>
      <c r="AO134" s="150"/>
      <c r="AP134" s="150"/>
      <c r="AQ134" s="259"/>
      <c r="AR134" s="269"/>
      <c r="AS134" s="269"/>
      <c r="AT134" s="8"/>
      <c r="AU134" s="8"/>
      <c r="AV134" s="8"/>
    </row>
    <row r="135" spans="1:48" s="114" customFormat="1" ht="16.5" customHeight="1" x14ac:dyDescent="0.2">
      <c r="A135" s="184" t="s">
        <v>67</v>
      </c>
      <c r="B135" s="187" t="s">
        <v>147</v>
      </c>
      <c r="C135" s="208" t="s">
        <v>148</v>
      </c>
      <c r="D135" s="117" t="s">
        <v>89</v>
      </c>
      <c r="E135" s="85">
        <v>50</v>
      </c>
      <c r="F135" s="85">
        <v>50</v>
      </c>
      <c r="G135" s="92">
        <v>100</v>
      </c>
      <c r="H135" s="92">
        <f>SUM(H136:H138)</f>
        <v>0</v>
      </c>
      <c r="I135" s="92">
        <f>SUM(I136:I138)</f>
        <v>0</v>
      </c>
      <c r="J135" s="92">
        <v>0</v>
      </c>
      <c r="K135" s="92">
        <f>SUM(K136:K138)</f>
        <v>0</v>
      </c>
      <c r="L135" s="92">
        <f>SUM(L136:L138)</f>
        <v>0</v>
      </c>
      <c r="M135" s="92">
        <v>0</v>
      </c>
      <c r="N135" s="92">
        <f>SUM(N136:N138)</f>
        <v>40</v>
      </c>
      <c r="O135" s="92">
        <f>SUM(O136:O138)</f>
        <v>40</v>
      </c>
      <c r="P135" s="92">
        <f>O135/N135*100</f>
        <v>100</v>
      </c>
      <c r="Q135" s="92">
        <f>SUM(Q136:Q138)</f>
        <v>0</v>
      </c>
      <c r="R135" s="92">
        <f>SUM(R136:R138)</f>
        <v>0</v>
      </c>
      <c r="S135" s="92">
        <v>0</v>
      </c>
      <c r="T135" s="92">
        <f t="shared" ref="T135:U135" si="135">SUM(T136:T138)</f>
        <v>0</v>
      </c>
      <c r="U135" s="92">
        <f t="shared" si="135"/>
        <v>0</v>
      </c>
      <c r="V135" s="92">
        <v>0</v>
      </c>
      <c r="W135" s="92">
        <f>SUM(W136:W138)</f>
        <v>10</v>
      </c>
      <c r="X135" s="92">
        <f>SUM(X136:X138)</f>
        <v>10</v>
      </c>
      <c r="Y135" s="92">
        <f>X135/W135*100</f>
        <v>100</v>
      </c>
      <c r="Z135" s="92">
        <f>SUM(Z136:Z138)</f>
        <v>0</v>
      </c>
      <c r="AA135" s="92">
        <f>SUM(AA136:AA138)</f>
        <v>0</v>
      </c>
      <c r="AB135" s="92">
        <v>0</v>
      </c>
      <c r="AC135" s="92">
        <f>SUM(AC136:AC138)</f>
        <v>0</v>
      </c>
      <c r="AD135" s="92">
        <f>SUM(AD136:AD138)</f>
        <v>0</v>
      </c>
      <c r="AE135" s="92">
        <v>0</v>
      </c>
      <c r="AF135" s="92">
        <f>SUM(AF136:AF138)</f>
        <v>0</v>
      </c>
      <c r="AG135" s="92">
        <f>SUM(AG136:AG138)</f>
        <v>0</v>
      </c>
      <c r="AH135" s="92">
        <v>0</v>
      </c>
      <c r="AI135" s="92">
        <f>SUM(AI136:AI138)</f>
        <v>0</v>
      </c>
      <c r="AJ135" s="92">
        <f>SUM(AJ136:AJ138)</f>
        <v>0</v>
      </c>
      <c r="AK135" s="92">
        <v>0</v>
      </c>
      <c r="AL135" s="92">
        <f>SUM(AL136:AL138)</f>
        <v>0</v>
      </c>
      <c r="AM135" s="92">
        <f>SUM(AM136:AM138)</f>
        <v>0</v>
      </c>
      <c r="AN135" s="92">
        <v>0</v>
      </c>
      <c r="AO135" s="92">
        <f>SUM(AO136:AO138)</f>
        <v>0</v>
      </c>
      <c r="AP135" s="92">
        <f>SUM(AP136:AP138)</f>
        <v>0</v>
      </c>
      <c r="AQ135" s="92">
        <v>0</v>
      </c>
      <c r="AR135" s="324" t="s">
        <v>286</v>
      </c>
      <c r="AS135" s="153"/>
      <c r="AT135" s="88"/>
      <c r="AU135" s="88"/>
      <c r="AV135" s="88"/>
    </row>
    <row r="136" spans="1:48" s="10" customFormat="1" ht="29.25" customHeight="1" x14ac:dyDescent="0.2">
      <c r="A136" s="218"/>
      <c r="B136" s="203"/>
      <c r="C136" s="209"/>
      <c r="D136" s="11" t="s">
        <v>85</v>
      </c>
      <c r="E136" s="85">
        <f>H136+K136+N136+Q136+T136+W136+Z136+AC136+AF136+AI136+AL136+AO136</f>
        <v>0</v>
      </c>
      <c r="F136" s="85">
        <f>I136+L136+O136+R136+U136+X136+AA136+AD136+AG136+AJ136+AM136+AP136</f>
        <v>0</v>
      </c>
      <c r="G136" s="54">
        <v>0</v>
      </c>
      <c r="H136" s="53">
        <v>0</v>
      </c>
      <c r="I136" s="53">
        <v>0</v>
      </c>
      <c r="J136" s="54">
        <v>0</v>
      </c>
      <c r="K136" s="53">
        <v>0</v>
      </c>
      <c r="L136" s="53">
        <v>0</v>
      </c>
      <c r="M136" s="54">
        <v>0</v>
      </c>
      <c r="N136" s="53">
        <v>0</v>
      </c>
      <c r="O136" s="53">
        <v>0</v>
      </c>
      <c r="P136" s="54">
        <v>0</v>
      </c>
      <c r="Q136" s="53">
        <v>0</v>
      </c>
      <c r="R136" s="53">
        <v>0</v>
      </c>
      <c r="S136" s="54">
        <v>0</v>
      </c>
      <c r="T136" s="99">
        <v>0</v>
      </c>
      <c r="U136" s="53">
        <v>0</v>
      </c>
      <c r="V136" s="54">
        <v>0</v>
      </c>
      <c r="W136" s="99">
        <v>0</v>
      </c>
      <c r="X136" s="53">
        <v>0</v>
      </c>
      <c r="Y136" s="54">
        <v>0</v>
      </c>
      <c r="Z136" s="53">
        <v>0</v>
      </c>
      <c r="AA136" s="53">
        <v>0</v>
      </c>
      <c r="AB136" s="54">
        <v>0</v>
      </c>
      <c r="AC136" s="53">
        <v>0</v>
      </c>
      <c r="AD136" s="53">
        <v>0</v>
      </c>
      <c r="AE136" s="54">
        <v>0</v>
      </c>
      <c r="AF136" s="53">
        <v>0</v>
      </c>
      <c r="AG136" s="53">
        <v>0</v>
      </c>
      <c r="AH136" s="54">
        <v>0</v>
      </c>
      <c r="AI136" s="53">
        <v>0</v>
      </c>
      <c r="AJ136" s="52">
        <v>0</v>
      </c>
      <c r="AK136" s="65">
        <v>0</v>
      </c>
      <c r="AL136" s="53">
        <v>0</v>
      </c>
      <c r="AM136" s="52">
        <v>0</v>
      </c>
      <c r="AN136" s="54">
        <v>0</v>
      </c>
      <c r="AO136" s="53">
        <v>0</v>
      </c>
      <c r="AP136" s="52">
        <v>0</v>
      </c>
      <c r="AQ136" s="54">
        <v>0</v>
      </c>
      <c r="AR136" s="325"/>
      <c r="AS136" s="268"/>
      <c r="AT136" s="8"/>
      <c r="AU136" s="8"/>
      <c r="AV136" s="8"/>
    </row>
    <row r="137" spans="1:48" s="9" customFormat="1" ht="28.5" customHeight="1" x14ac:dyDescent="0.2">
      <c r="A137" s="218"/>
      <c r="B137" s="203"/>
      <c r="C137" s="209"/>
      <c r="D137" s="12" t="s">
        <v>24</v>
      </c>
      <c r="E137" s="85">
        <f>H137+K137+N137+Q137+T137+W137+Z137+AC137+AF137+AI137+AL137+AO137</f>
        <v>0</v>
      </c>
      <c r="F137" s="85">
        <f t="shared" ref="F137:F138" si="136">I137+L137+O137+R137+U137+X137+AA137+AD137+AG137+AJ137+AM137+AP137</f>
        <v>0</v>
      </c>
      <c r="G137" s="54">
        <v>0</v>
      </c>
      <c r="H137" s="53">
        <v>0</v>
      </c>
      <c r="I137" s="53">
        <v>0</v>
      </c>
      <c r="J137" s="54">
        <v>0</v>
      </c>
      <c r="K137" s="53">
        <v>0</v>
      </c>
      <c r="L137" s="53">
        <v>0</v>
      </c>
      <c r="M137" s="54">
        <v>0</v>
      </c>
      <c r="N137" s="53">
        <v>0</v>
      </c>
      <c r="O137" s="53">
        <v>0</v>
      </c>
      <c r="P137" s="54">
        <v>0</v>
      </c>
      <c r="Q137" s="53">
        <v>0</v>
      </c>
      <c r="R137" s="53">
        <v>0</v>
      </c>
      <c r="S137" s="54">
        <v>0</v>
      </c>
      <c r="T137" s="99">
        <v>0</v>
      </c>
      <c r="U137" s="53">
        <v>0</v>
      </c>
      <c r="V137" s="54">
        <v>0</v>
      </c>
      <c r="W137" s="99">
        <v>0</v>
      </c>
      <c r="X137" s="53">
        <v>0</v>
      </c>
      <c r="Y137" s="54">
        <v>0</v>
      </c>
      <c r="Z137" s="53">
        <v>0</v>
      </c>
      <c r="AA137" s="53">
        <v>0</v>
      </c>
      <c r="AB137" s="54">
        <v>0</v>
      </c>
      <c r="AC137" s="53">
        <v>0</v>
      </c>
      <c r="AD137" s="53">
        <v>0</v>
      </c>
      <c r="AE137" s="54">
        <v>0</v>
      </c>
      <c r="AF137" s="53">
        <v>0</v>
      </c>
      <c r="AG137" s="53">
        <v>0</v>
      </c>
      <c r="AH137" s="54">
        <v>0</v>
      </c>
      <c r="AI137" s="53">
        <v>0</v>
      </c>
      <c r="AJ137" s="52">
        <v>0</v>
      </c>
      <c r="AK137" s="65">
        <v>0</v>
      </c>
      <c r="AL137" s="53">
        <v>0</v>
      </c>
      <c r="AM137" s="52">
        <v>0</v>
      </c>
      <c r="AN137" s="54">
        <v>0</v>
      </c>
      <c r="AO137" s="53">
        <v>0</v>
      </c>
      <c r="AP137" s="52">
        <v>0</v>
      </c>
      <c r="AQ137" s="54">
        <v>0</v>
      </c>
      <c r="AR137" s="325"/>
      <c r="AS137" s="268"/>
      <c r="AT137" s="8"/>
      <c r="AU137" s="8"/>
      <c r="AV137" s="8"/>
    </row>
    <row r="138" spans="1:48" s="9" customFormat="1" ht="16.5" customHeight="1" x14ac:dyDescent="0.2">
      <c r="A138" s="218"/>
      <c r="B138" s="203"/>
      <c r="C138" s="209"/>
      <c r="D138" s="12" t="s">
        <v>86</v>
      </c>
      <c r="E138" s="85">
        <v>50</v>
      </c>
      <c r="F138" s="85">
        <f t="shared" si="136"/>
        <v>50</v>
      </c>
      <c r="G138" s="56">
        <v>100</v>
      </c>
      <c r="H138" s="53">
        <v>0</v>
      </c>
      <c r="I138" s="53">
        <v>0</v>
      </c>
      <c r="J138" s="54">
        <v>0</v>
      </c>
      <c r="K138" s="53">
        <v>0</v>
      </c>
      <c r="L138" s="53">
        <v>0</v>
      </c>
      <c r="M138" s="54">
        <v>0</v>
      </c>
      <c r="N138" s="53">
        <v>40</v>
      </c>
      <c r="O138" s="53">
        <v>40</v>
      </c>
      <c r="P138" s="54">
        <f>O138/N138*100</f>
        <v>100</v>
      </c>
      <c r="Q138" s="53">
        <v>0</v>
      </c>
      <c r="R138" s="53">
        <v>0</v>
      </c>
      <c r="S138" s="54">
        <v>0</v>
      </c>
      <c r="T138" s="53">
        <v>0</v>
      </c>
      <c r="U138" s="53">
        <v>0</v>
      </c>
      <c r="V138" s="56">
        <v>0</v>
      </c>
      <c r="W138" s="99">
        <v>10</v>
      </c>
      <c r="X138" s="53">
        <v>10</v>
      </c>
      <c r="Y138" s="59">
        <f>X138/W138*100</f>
        <v>100</v>
      </c>
      <c r="Z138" s="53">
        <v>0</v>
      </c>
      <c r="AA138" s="53">
        <v>0</v>
      </c>
      <c r="AB138" s="54">
        <v>0</v>
      </c>
      <c r="AC138" s="53">
        <v>0</v>
      </c>
      <c r="AD138" s="53">
        <v>0</v>
      </c>
      <c r="AE138" s="54">
        <v>0</v>
      </c>
      <c r="AF138" s="53">
        <v>0</v>
      </c>
      <c r="AG138" s="53">
        <v>0</v>
      </c>
      <c r="AH138" s="54">
        <v>0</v>
      </c>
      <c r="AI138" s="53">
        <v>0</v>
      </c>
      <c r="AJ138" s="52">
        <v>0</v>
      </c>
      <c r="AK138" s="65">
        <v>0</v>
      </c>
      <c r="AL138" s="53">
        <v>0</v>
      </c>
      <c r="AM138" s="52">
        <v>0</v>
      </c>
      <c r="AN138" s="54">
        <v>0</v>
      </c>
      <c r="AO138" s="53">
        <v>0</v>
      </c>
      <c r="AP138" s="52">
        <v>0</v>
      </c>
      <c r="AQ138" s="54">
        <v>0</v>
      </c>
      <c r="AR138" s="325"/>
      <c r="AS138" s="268"/>
      <c r="AT138" s="8"/>
      <c r="AU138" s="8"/>
      <c r="AV138" s="8"/>
    </row>
    <row r="139" spans="1:48" s="9" customFormat="1" ht="57" customHeight="1" x14ac:dyDescent="0.2">
      <c r="A139" s="219"/>
      <c r="B139" s="204"/>
      <c r="C139" s="210"/>
      <c r="D139" s="17" t="s">
        <v>87</v>
      </c>
      <c r="E139" s="85">
        <v>0</v>
      </c>
      <c r="F139" s="85">
        <v>0</v>
      </c>
      <c r="G139" s="54">
        <v>0</v>
      </c>
      <c r="H139" s="53">
        <v>0</v>
      </c>
      <c r="I139" s="53">
        <v>0</v>
      </c>
      <c r="J139" s="54">
        <v>0</v>
      </c>
      <c r="K139" s="53">
        <v>0</v>
      </c>
      <c r="L139" s="53">
        <v>0</v>
      </c>
      <c r="M139" s="54">
        <v>0</v>
      </c>
      <c r="N139" s="53">
        <v>0</v>
      </c>
      <c r="O139" s="53">
        <v>0</v>
      </c>
      <c r="P139" s="54">
        <v>0</v>
      </c>
      <c r="Q139" s="53">
        <v>0</v>
      </c>
      <c r="R139" s="53">
        <v>0</v>
      </c>
      <c r="S139" s="38">
        <v>0</v>
      </c>
      <c r="T139" s="53">
        <v>0</v>
      </c>
      <c r="U139" s="53">
        <v>0</v>
      </c>
      <c r="V139" s="38">
        <v>0</v>
      </c>
      <c r="W139" s="53">
        <v>0</v>
      </c>
      <c r="X139" s="53">
        <v>0</v>
      </c>
      <c r="Y139" s="38">
        <v>0</v>
      </c>
      <c r="Z139" s="53">
        <v>0</v>
      </c>
      <c r="AA139" s="53">
        <v>0</v>
      </c>
      <c r="AB139" s="38">
        <v>0</v>
      </c>
      <c r="AC139" s="53">
        <v>0</v>
      </c>
      <c r="AD139" s="53">
        <v>0</v>
      </c>
      <c r="AE139" s="38">
        <v>0</v>
      </c>
      <c r="AF139" s="53">
        <v>0</v>
      </c>
      <c r="AG139" s="53">
        <v>0</v>
      </c>
      <c r="AH139" s="38">
        <v>0</v>
      </c>
      <c r="AI139" s="53">
        <v>0</v>
      </c>
      <c r="AJ139" s="53">
        <v>0</v>
      </c>
      <c r="AK139" s="38">
        <v>0</v>
      </c>
      <c r="AL139" s="53">
        <v>0</v>
      </c>
      <c r="AM139" s="53">
        <v>0</v>
      </c>
      <c r="AN139" s="38">
        <v>0</v>
      </c>
      <c r="AO139" s="53">
        <v>0</v>
      </c>
      <c r="AP139" s="53">
        <v>0</v>
      </c>
      <c r="AQ139" s="38">
        <v>0</v>
      </c>
      <c r="AR139" s="326"/>
      <c r="AS139" s="269"/>
      <c r="AT139" s="8"/>
      <c r="AU139" s="8"/>
      <c r="AV139" s="8"/>
    </row>
    <row r="140" spans="1:48" s="26" customFormat="1" ht="16.5" customHeight="1" x14ac:dyDescent="0.2">
      <c r="A140" s="184" t="s">
        <v>68</v>
      </c>
      <c r="B140" s="200" t="s">
        <v>149</v>
      </c>
      <c r="C140" s="208" t="s">
        <v>150</v>
      </c>
      <c r="D140" s="208" t="s">
        <v>27</v>
      </c>
      <c r="E140" s="134" t="s">
        <v>36</v>
      </c>
      <c r="F140" s="134" t="s">
        <v>36</v>
      </c>
      <c r="G140" s="131" t="s">
        <v>36</v>
      </c>
      <c r="H140" s="134" t="s">
        <v>36</v>
      </c>
      <c r="I140" s="134" t="s">
        <v>36</v>
      </c>
      <c r="J140" s="131" t="s">
        <v>36</v>
      </c>
      <c r="K140" s="134" t="s">
        <v>36</v>
      </c>
      <c r="L140" s="134" t="s">
        <v>36</v>
      </c>
      <c r="M140" s="131" t="s">
        <v>36</v>
      </c>
      <c r="N140" s="134" t="s">
        <v>36</v>
      </c>
      <c r="O140" s="134" t="s">
        <v>36</v>
      </c>
      <c r="P140" s="131" t="s">
        <v>36</v>
      </c>
      <c r="Q140" s="134" t="s">
        <v>36</v>
      </c>
      <c r="R140" s="134" t="s">
        <v>36</v>
      </c>
      <c r="S140" s="131" t="s">
        <v>36</v>
      </c>
      <c r="T140" s="134" t="s">
        <v>36</v>
      </c>
      <c r="U140" s="134" t="s">
        <v>36</v>
      </c>
      <c r="V140" s="131" t="s">
        <v>36</v>
      </c>
      <c r="W140" s="134" t="s">
        <v>36</v>
      </c>
      <c r="X140" s="134" t="s">
        <v>36</v>
      </c>
      <c r="Y140" s="131" t="s">
        <v>36</v>
      </c>
      <c r="Z140" s="134" t="s">
        <v>36</v>
      </c>
      <c r="AA140" s="134" t="s">
        <v>36</v>
      </c>
      <c r="AB140" s="131" t="s">
        <v>36</v>
      </c>
      <c r="AC140" s="134" t="s">
        <v>36</v>
      </c>
      <c r="AD140" s="134" t="s">
        <v>36</v>
      </c>
      <c r="AE140" s="131" t="s">
        <v>36</v>
      </c>
      <c r="AF140" s="134" t="s">
        <v>36</v>
      </c>
      <c r="AG140" s="134" t="s">
        <v>36</v>
      </c>
      <c r="AH140" s="131" t="s">
        <v>36</v>
      </c>
      <c r="AI140" s="134" t="s">
        <v>36</v>
      </c>
      <c r="AJ140" s="134" t="s">
        <v>36</v>
      </c>
      <c r="AK140" s="131" t="s">
        <v>36</v>
      </c>
      <c r="AL140" s="134" t="s">
        <v>36</v>
      </c>
      <c r="AM140" s="134" t="s">
        <v>36</v>
      </c>
      <c r="AN140" s="131" t="s">
        <v>36</v>
      </c>
      <c r="AO140" s="134" t="s">
        <v>36</v>
      </c>
      <c r="AP140" s="134" t="s">
        <v>36</v>
      </c>
      <c r="AQ140" s="131" t="s">
        <v>36</v>
      </c>
      <c r="AR140" s="310" t="s">
        <v>287</v>
      </c>
      <c r="AS140" s="153"/>
      <c r="AT140" s="8"/>
      <c r="AU140" s="8"/>
      <c r="AV140" s="8"/>
    </row>
    <row r="141" spans="1:48" s="9" customFormat="1" ht="16.5" customHeight="1" x14ac:dyDescent="0.2">
      <c r="A141" s="185"/>
      <c r="B141" s="201"/>
      <c r="C141" s="206"/>
      <c r="D141" s="206"/>
      <c r="E141" s="135"/>
      <c r="F141" s="135"/>
      <c r="G141" s="132"/>
      <c r="H141" s="135"/>
      <c r="I141" s="135"/>
      <c r="J141" s="132"/>
      <c r="K141" s="135"/>
      <c r="L141" s="135"/>
      <c r="M141" s="132"/>
      <c r="N141" s="135"/>
      <c r="O141" s="135"/>
      <c r="P141" s="132"/>
      <c r="Q141" s="225"/>
      <c r="R141" s="225"/>
      <c r="S141" s="227"/>
      <c r="T141" s="225"/>
      <c r="U141" s="225"/>
      <c r="V141" s="227"/>
      <c r="W141" s="225"/>
      <c r="X141" s="225"/>
      <c r="Y141" s="227"/>
      <c r="Z141" s="225"/>
      <c r="AA141" s="225"/>
      <c r="AB141" s="227"/>
      <c r="AC141" s="225"/>
      <c r="AD141" s="225"/>
      <c r="AE141" s="227"/>
      <c r="AF141" s="225"/>
      <c r="AG141" s="225"/>
      <c r="AH141" s="227"/>
      <c r="AI141" s="225"/>
      <c r="AJ141" s="225"/>
      <c r="AK141" s="227"/>
      <c r="AL141" s="225"/>
      <c r="AM141" s="225"/>
      <c r="AN141" s="227"/>
      <c r="AO141" s="135"/>
      <c r="AP141" s="135"/>
      <c r="AQ141" s="132"/>
      <c r="AR141" s="311"/>
      <c r="AS141" s="268"/>
      <c r="AT141" s="8"/>
      <c r="AU141" s="8"/>
      <c r="AV141" s="8"/>
    </row>
    <row r="142" spans="1:48" s="9" customFormat="1" ht="80.25" customHeight="1" x14ac:dyDescent="0.2">
      <c r="A142" s="186"/>
      <c r="B142" s="202"/>
      <c r="C142" s="207"/>
      <c r="D142" s="207"/>
      <c r="E142" s="136"/>
      <c r="F142" s="136"/>
      <c r="G142" s="133"/>
      <c r="H142" s="136"/>
      <c r="I142" s="136"/>
      <c r="J142" s="133"/>
      <c r="K142" s="136"/>
      <c r="L142" s="136"/>
      <c r="M142" s="133"/>
      <c r="N142" s="136"/>
      <c r="O142" s="136"/>
      <c r="P142" s="133"/>
      <c r="Q142" s="226"/>
      <c r="R142" s="226"/>
      <c r="S142" s="228"/>
      <c r="T142" s="226"/>
      <c r="U142" s="226"/>
      <c r="V142" s="228"/>
      <c r="W142" s="226"/>
      <c r="X142" s="226"/>
      <c r="Y142" s="228"/>
      <c r="Z142" s="226"/>
      <c r="AA142" s="226"/>
      <c r="AB142" s="228"/>
      <c r="AC142" s="226"/>
      <c r="AD142" s="226"/>
      <c r="AE142" s="228"/>
      <c r="AF142" s="226"/>
      <c r="AG142" s="226"/>
      <c r="AH142" s="228"/>
      <c r="AI142" s="226"/>
      <c r="AJ142" s="226"/>
      <c r="AK142" s="228"/>
      <c r="AL142" s="226"/>
      <c r="AM142" s="226"/>
      <c r="AN142" s="228"/>
      <c r="AO142" s="136"/>
      <c r="AP142" s="136"/>
      <c r="AQ142" s="133"/>
      <c r="AR142" s="312"/>
      <c r="AS142" s="269"/>
      <c r="AT142" s="8"/>
      <c r="AU142" s="8"/>
      <c r="AV142" s="8"/>
    </row>
    <row r="143" spans="1:48" s="114" customFormat="1" ht="16.5" customHeight="1" x14ac:dyDescent="0.2">
      <c r="A143" s="184" t="s">
        <v>69</v>
      </c>
      <c r="B143" s="187" t="s">
        <v>151</v>
      </c>
      <c r="C143" s="190" t="s">
        <v>152</v>
      </c>
      <c r="D143" s="120" t="s">
        <v>89</v>
      </c>
      <c r="E143" s="85">
        <f>SUM(E144:E146)</f>
        <v>0</v>
      </c>
      <c r="F143" s="85">
        <f>SUM(F144:F146)</f>
        <v>0</v>
      </c>
      <c r="G143" s="92">
        <v>0</v>
      </c>
      <c r="H143" s="92">
        <f>SUM(H144:H146)</f>
        <v>0</v>
      </c>
      <c r="I143" s="92">
        <f>SUM(I144:I146)</f>
        <v>0</v>
      </c>
      <c r="J143" s="92">
        <v>0</v>
      </c>
      <c r="K143" s="92">
        <f>SUM(K144:K146)</f>
        <v>0</v>
      </c>
      <c r="L143" s="92">
        <f>SUM(L144:L146)</f>
        <v>0</v>
      </c>
      <c r="M143" s="92">
        <v>0</v>
      </c>
      <c r="N143" s="92">
        <f>SUM(N144:N146)</f>
        <v>0</v>
      </c>
      <c r="O143" s="92">
        <f>SUM(O144:O146)</f>
        <v>0</v>
      </c>
      <c r="P143" s="92">
        <v>0</v>
      </c>
      <c r="Q143" s="92">
        <f>SUM(Q144:Q146)</f>
        <v>0</v>
      </c>
      <c r="R143" s="92">
        <f>SUM(R144:R146)</f>
        <v>0</v>
      </c>
      <c r="S143" s="92">
        <v>0</v>
      </c>
      <c r="T143" s="92">
        <f>SUM(T144:T146)</f>
        <v>0</v>
      </c>
      <c r="U143" s="92">
        <f>SUM(U144:U146)</f>
        <v>0</v>
      </c>
      <c r="V143" s="92">
        <v>0</v>
      </c>
      <c r="W143" s="92">
        <f>SUM(W144:W146)</f>
        <v>0</v>
      </c>
      <c r="X143" s="92">
        <f>SUM(X144:X146)</f>
        <v>0</v>
      </c>
      <c r="Y143" s="92">
        <v>0</v>
      </c>
      <c r="Z143" s="92">
        <f>SUM(Z144:Z146)</f>
        <v>0</v>
      </c>
      <c r="AA143" s="92">
        <f>SUM(AA144:AA146)</f>
        <v>0</v>
      </c>
      <c r="AB143" s="92">
        <v>0</v>
      </c>
      <c r="AC143" s="92">
        <f>SUM(AC144:AC146)</f>
        <v>0</v>
      </c>
      <c r="AD143" s="92">
        <f>SUM(AD144:AD146)</f>
        <v>0</v>
      </c>
      <c r="AE143" s="92">
        <v>0</v>
      </c>
      <c r="AF143" s="92">
        <f>SUM(AF144:AF146)</f>
        <v>0</v>
      </c>
      <c r="AG143" s="92">
        <f>SUM(AG144:AG146)</f>
        <v>0</v>
      </c>
      <c r="AH143" s="92">
        <v>0</v>
      </c>
      <c r="AI143" s="92">
        <f>SUM(AI144:AI146)</f>
        <v>0</v>
      </c>
      <c r="AJ143" s="92">
        <f>SUM(AJ144:AJ146)</f>
        <v>0</v>
      </c>
      <c r="AK143" s="92">
        <v>0</v>
      </c>
      <c r="AL143" s="92">
        <f>SUM(AL144:AL146)</f>
        <v>0</v>
      </c>
      <c r="AM143" s="92">
        <f>SUM(AM144:AM146)</f>
        <v>0</v>
      </c>
      <c r="AN143" s="92">
        <v>0</v>
      </c>
      <c r="AO143" s="92">
        <f>SUM(AO144:AO146)</f>
        <v>0</v>
      </c>
      <c r="AP143" s="92">
        <f>SUM(AP144:AP146)</f>
        <v>0</v>
      </c>
      <c r="AQ143" s="92">
        <v>0</v>
      </c>
      <c r="AR143" s="324" t="s">
        <v>288</v>
      </c>
      <c r="AS143" s="153"/>
      <c r="AT143" s="88"/>
      <c r="AU143" s="88"/>
      <c r="AV143" s="88"/>
    </row>
    <row r="144" spans="1:48" s="10" customFormat="1" ht="23.25" customHeight="1" x14ac:dyDescent="0.2">
      <c r="A144" s="218"/>
      <c r="B144" s="254"/>
      <c r="C144" s="209"/>
      <c r="D144" s="11" t="s">
        <v>85</v>
      </c>
      <c r="E144" s="85">
        <f>H144+K144+N144+Q144+T144+W144+Z144+AC144+AF144+AI144+AL144+AO144</f>
        <v>0</v>
      </c>
      <c r="F144" s="85">
        <f>I144+L144+O144+R144+U144+X144+AA144+AD144+AG144+AJ144+AM144+AP144</f>
        <v>0</v>
      </c>
      <c r="G144" s="54">
        <v>0</v>
      </c>
      <c r="H144" s="53">
        <v>0</v>
      </c>
      <c r="I144" s="53">
        <v>0</v>
      </c>
      <c r="J144" s="54">
        <v>0</v>
      </c>
      <c r="K144" s="53">
        <v>0</v>
      </c>
      <c r="L144" s="53">
        <v>0</v>
      </c>
      <c r="M144" s="54">
        <v>0</v>
      </c>
      <c r="N144" s="53">
        <v>0</v>
      </c>
      <c r="O144" s="53">
        <v>0</v>
      </c>
      <c r="P144" s="54">
        <v>0</v>
      </c>
      <c r="Q144" s="53">
        <v>0</v>
      </c>
      <c r="R144" s="53">
        <v>0</v>
      </c>
      <c r="S144" s="54">
        <v>0</v>
      </c>
      <c r="T144" s="99">
        <v>0</v>
      </c>
      <c r="U144" s="53">
        <v>0</v>
      </c>
      <c r="V144" s="54">
        <v>0</v>
      </c>
      <c r="W144" s="99">
        <v>0</v>
      </c>
      <c r="X144" s="53">
        <v>0</v>
      </c>
      <c r="Y144" s="54">
        <v>0</v>
      </c>
      <c r="Z144" s="53">
        <v>0</v>
      </c>
      <c r="AA144" s="53">
        <v>0</v>
      </c>
      <c r="AB144" s="54">
        <v>0</v>
      </c>
      <c r="AC144" s="53">
        <v>0</v>
      </c>
      <c r="AD144" s="53">
        <v>0</v>
      </c>
      <c r="AE144" s="54">
        <v>0</v>
      </c>
      <c r="AF144" s="53">
        <v>0</v>
      </c>
      <c r="AG144" s="53">
        <v>0</v>
      </c>
      <c r="AH144" s="54">
        <v>0</v>
      </c>
      <c r="AI144" s="53">
        <v>0</v>
      </c>
      <c r="AJ144" s="52">
        <v>0</v>
      </c>
      <c r="AK144" s="65">
        <v>0</v>
      </c>
      <c r="AL144" s="53">
        <v>0</v>
      </c>
      <c r="AM144" s="52">
        <v>0</v>
      </c>
      <c r="AN144" s="54">
        <v>0</v>
      </c>
      <c r="AO144" s="53">
        <v>0</v>
      </c>
      <c r="AP144" s="52">
        <v>0</v>
      </c>
      <c r="AQ144" s="54">
        <v>0</v>
      </c>
      <c r="AR144" s="325"/>
      <c r="AS144" s="268"/>
      <c r="AT144" s="8"/>
      <c r="AU144" s="8"/>
      <c r="AV144" s="8"/>
    </row>
    <row r="145" spans="1:48" s="9" customFormat="1" ht="30" customHeight="1" x14ac:dyDescent="0.2">
      <c r="A145" s="218"/>
      <c r="B145" s="254"/>
      <c r="C145" s="209"/>
      <c r="D145" s="12" t="s">
        <v>24</v>
      </c>
      <c r="E145" s="85">
        <f>H145+K145+N145+Q145+T145+W145+Z145+AC145+AF145+AI145+AL145+AO145</f>
        <v>0</v>
      </c>
      <c r="F145" s="85">
        <f t="shared" ref="F145:F146" si="137">I145+L145+O145+R145+U145+X145+AA145+AD145+AG145+AJ145+AM145+AP145</f>
        <v>0</v>
      </c>
      <c r="G145" s="54">
        <v>0</v>
      </c>
      <c r="H145" s="53">
        <v>0</v>
      </c>
      <c r="I145" s="53">
        <v>0</v>
      </c>
      <c r="J145" s="54">
        <v>0</v>
      </c>
      <c r="K145" s="53">
        <v>0</v>
      </c>
      <c r="L145" s="53">
        <v>0</v>
      </c>
      <c r="M145" s="54">
        <v>0</v>
      </c>
      <c r="N145" s="53">
        <v>0</v>
      </c>
      <c r="O145" s="53">
        <v>0</v>
      </c>
      <c r="P145" s="54">
        <v>0</v>
      </c>
      <c r="Q145" s="53">
        <v>0</v>
      </c>
      <c r="R145" s="53">
        <v>0</v>
      </c>
      <c r="S145" s="54">
        <v>0</v>
      </c>
      <c r="T145" s="99">
        <v>0</v>
      </c>
      <c r="U145" s="53">
        <v>0</v>
      </c>
      <c r="V145" s="54">
        <v>0</v>
      </c>
      <c r="W145" s="99">
        <v>0</v>
      </c>
      <c r="X145" s="53">
        <v>0</v>
      </c>
      <c r="Y145" s="54">
        <v>0</v>
      </c>
      <c r="Z145" s="53">
        <v>0</v>
      </c>
      <c r="AA145" s="53">
        <v>0</v>
      </c>
      <c r="AB145" s="54">
        <v>0</v>
      </c>
      <c r="AC145" s="53">
        <v>0</v>
      </c>
      <c r="AD145" s="53">
        <v>0</v>
      </c>
      <c r="AE145" s="54">
        <v>0</v>
      </c>
      <c r="AF145" s="53">
        <v>0</v>
      </c>
      <c r="AG145" s="53">
        <v>0</v>
      </c>
      <c r="AH145" s="54">
        <v>0</v>
      </c>
      <c r="AI145" s="53">
        <v>0</v>
      </c>
      <c r="AJ145" s="52">
        <v>0</v>
      </c>
      <c r="AK145" s="65">
        <v>0</v>
      </c>
      <c r="AL145" s="53">
        <v>0</v>
      </c>
      <c r="AM145" s="52">
        <v>0</v>
      </c>
      <c r="AN145" s="54">
        <v>0</v>
      </c>
      <c r="AO145" s="53">
        <v>0</v>
      </c>
      <c r="AP145" s="52">
        <v>0</v>
      </c>
      <c r="AQ145" s="54">
        <v>0</v>
      </c>
      <c r="AR145" s="325"/>
      <c r="AS145" s="268"/>
      <c r="AT145" s="8"/>
      <c r="AU145" s="8"/>
      <c r="AV145" s="8"/>
    </row>
    <row r="146" spans="1:48" s="9" customFormat="1" ht="16.5" customHeight="1" x14ac:dyDescent="0.2">
      <c r="A146" s="218"/>
      <c r="B146" s="254"/>
      <c r="C146" s="209"/>
      <c r="D146" s="12" t="s">
        <v>86</v>
      </c>
      <c r="E146" s="85">
        <f t="shared" ref="E146" si="138">H146+K146+N146+Q146+T146+W146+Z146+AC146+AF146+AI146+AL146+AO146</f>
        <v>0</v>
      </c>
      <c r="F146" s="85">
        <f t="shared" si="137"/>
        <v>0</v>
      </c>
      <c r="G146" s="54">
        <v>0</v>
      </c>
      <c r="H146" s="53">
        <v>0</v>
      </c>
      <c r="I146" s="53">
        <v>0</v>
      </c>
      <c r="J146" s="54">
        <v>0</v>
      </c>
      <c r="K146" s="53">
        <v>0</v>
      </c>
      <c r="L146" s="53">
        <v>0</v>
      </c>
      <c r="M146" s="54">
        <v>0</v>
      </c>
      <c r="N146" s="53">
        <v>0</v>
      </c>
      <c r="O146" s="53">
        <v>0</v>
      </c>
      <c r="P146" s="54">
        <v>0</v>
      </c>
      <c r="Q146" s="53">
        <v>0</v>
      </c>
      <c r="R146" s="53">
        <v>0</v>
      </c>
      <c r="S146" s="54">
        <v>0</v>
      </c>
      <c r="T146" s="99">
        <v>0</v>
      </c>
      <c r="U146" s="53">
        <v>0</v>
      </c>
      <c r="V146" s="54">
        <v>0</v>
      </c>
      <c r="W146" s="99">
        <v>0</v>
      </c>
      <c r="X146" s="53">
        <v>0</v>
      </c>
      <c r="Y146" s="54">
        <v>0</v>
      </c>
      <c r="Z146" s="53">
        <v>0</v>
      </c>
      <c r="AA146" s="53">
        <v>0</v>
      </c>
      <c r="AB146" s="54">
        <v>0</v>
      </c>
      <c r="AC146" s="53">
        <v>0</v>
      </c>
      <c r="AD146" s="53">
        <v>0</v>
      </c>
      <c r="AE146" s="54">
        <v>0</v>
      </c>
      <c r="AF146" s="53">
        <v>0</v>
      </c>
      <c r="AG146" s="53">
        <v>0</v>
      </c>
      <c r="AH146" s="54">
        <v>0</v>
      </c>
      <c r="AI146" s="53">
        <v>0</v>
      </c>
      <c r="AJ146" s="52">
        <v>0</v>
      </c>
      <c r="AK146" s="65">
        <v>0</v>
      </c>
      <c r="AL146" s="53">
        <v>0</v>
      </c>
      <c r="AM146" s="52">
        <v>0</v>
      </c>
      <c r="AN146" s="54">
        <v>0</v>
      </c>
      <c r="AO146" s="53">
        <v>0</v>
      </c>
      <c r="AP146" s="52">
        <v>0</v>
      </c>
      <c r="AQ146" s="54">
        <v>0</v>
      </c>
      <c r="AR146" s="325"/>
      <c r="AS146" s="268"/>
      <c r="AT146" s="8"/>
      <c r="AU146" s="8"/>
      <c r="AV146" s="8"/>
    </row>
    <row r="147" spans="1:48" s="9" customFormat="1" ht="33" customHeight="1" x14ac:dyDescent="0.2">
      <c r="A147" s="219"/>
      <c r="B147" s="255"/>
      <c r="C147" s="210"/>
      <c r="D147" s="17" t="s">
        <v>87</v>
      </c>
      <c r="E147" s="85">
        <v>0</v>
      </c>
      <c r="F147" s="85">
        <v>0</v>
      </c>
      <c r="G147" s="54">
        <v>0</v>
      </c>
      <c r="H147" s="53">
        <v>0</v>
      </c>
      <c r="I147" s="53">
        <v>0</v>
      </c>
      <c r="J147" s="54">
        <v>0</v>
      </c>
      <c r="K147" s="53">
        <v>0</v>
      </c>
      <c r="L147" s="53">
        <v>0</v>
      </c>
      <c r="M147" s="54">
        <v>0</v>
      </c>
      <c r="N147" s="53">
        <v>0</v>
      </c>
      <c r="O147" s="53">
        <v>0</v>
      </c>
      <c r="P147" s="54">
        <v>0</v>
      </c>
      <c r="Q147" s="53">
        <v>0</v>
      </c>
      <c r="R147" s="53">
        <v>0</v>
      </c>
      <c r="S147" s="38">
        <v>0</v>
      </c>
      <c r="T147" s="53">
        <v>0</v>
      </c>
      <c r="U147" s="53">
        <v>0</v>
      </c>
      <c r="V147" s="38">
        <v>0</v>
      </c>
      <c r="W147" s="53">
        <v>0</v>
      </c>
      <c r="X147" s="53">
        <v>0</v>
      </c>
      <c r="Y147" s="38">
        <v>0</v>
      </c>
      <c r="Z147" s="53">
        <v>0</v>
      </c>
      <c r="AA147" s="53">
        <v>0</v>
      </c>
      <c r="AB147" s="38">
        <v>0</v>
      </c>
      <c r="AC147" s="53">
        <v>0</v>
      </c>
      <c r="AD147" s="53">
        <v>0</v>
      </c>
      <c r="AE147" s="38">
        <v>0</v>
      </c>
      <c r="AF147" s="53">
        <v>0</v>
      </c>
      <c r="AG147" s="53">
        <v>0</v>
      </c>
      <c r="AH147" s="38">
        <v>0</v>
      </c>
      <c r="AI147" s="53">
        <v>0</v>
      </c>
      <c r="AJ147" s="53">
        <v>0</v>
      </c>
      <c r="AK147" s="38">
        <v>0</v>
      </c>
      <c r="AL147" s="53">
        <v>0</v>
      </c>
      <c r="AM147" s="53">
        <v>0</v>
      </c>
      <c r="AN147" s="38">
        <v>0</v>
      </c>
      <c r="AO147" s="53">
        <v>0</v>
      </c>
      <c r="AP147" s="53">
        <v>0</v>
      </c>
      <c r="AQ147" s="38">
        <v>0</v>
      </c>
      <c r="AR147" s="326"/>
      <c r="AS147" s="269"/>
      <c r="AT147" s="8"/>
      <c r="AU147" s="8"/>
      <c r="AV147" s="8"/>
    </row>
    <row r="148" spans="1:48" s="114" customFormat="1" ht="16.5" customHeight="1" x14ac:dyDescent="0.2">
      <c r="A148" s="184" t="s">
        <v>70</v>
      </c>
      <c r="B148" s="200" t="s">
        <v>153</v>
      </c>
      <c r="C148" s="190" t="s">
        <v>188</v>
      </c>
      <c r="D148" s="117" t="s">
        <v>89</v>
      </c>
      <c r="E148" s="85">
        <f>SUM(E149:E151)</f>
        <v>40</v>
      </c>
      <c r="F148" s="85">
        <f>SUM(F149:F151)</f>
        <v>40</v>
      </c>
      <c r="G148" s="92">
        <f>F148/E148*100</f>
        <v>100</v>
      </c>
      <c r="H148" s="92">
        <f>SUM(H149:H151)</f>
        <v>0</v>
      </c>
      <c r="I148" s="92">
        <f>SUM(I149:I151)</f>
        <v>0</v>
      </c>
      <c r="J148" s="92">
        <v>0</v>
      </c>
      <c r="K148" s="92">
        <f>SUM(K149:K151)</f>
        <v>0</v>
      </c>
      <c r="L148" s="92">
        <f>SUM(L149:L151)</f>
        <v>0</v>
      </c>
      <c r="M148" s="92">
        <v>0</v>
      </c>
      <c r="N148" s="92">
        <f>SUM(N149:N151)</f>
        <v>0</v>
      </c>
      <c r="O148" s="92">
        <f>SUM(O149:O151)</f>
        <v>0</v>
      </c>
      <c r="P148" s="92">
        <v>0</v>
      </c>
      <c r="Q148" s="92">
        <f>SUM(Q149:Q151)</f>
        <v>0</v>
      </c>
      <c r="R148" s="92">
        <f>SUM(R149:R151)</f>
        <v>0</v>
      </c>
      <c r="S148" s="92">
        <v>0</v>
      </c>
      <c r="T148" s="92">
        <f>SUM(T149:T151)</f>
        <v>0</v>
      </c>
      <c r="U148" s="92">
        <f>SUM(U149:U151)</f>
        <v>0</v>
      </c>
      <c r="V148" s="92">
        <v>0</v>
      </c>
      <c r="W148" s="92">
        <f>SUM(W149:W151)</f>
        <v>0</v>
      </c>
      <c r="X148" s="92">
        <f>SUM(X149:X151)</f>
        <v>0</v>
      </c>
      <c r="Y148" s="92">
        <v>0</v>
      </c>
      <c r="Z148" s="92">
        <f>SUM(Z149:Z151)</f>
        <v>0</v>
      </c>
      <c r="AA148" s="92">
        <f>SUM(AA149:AA151)</f>
        <v>0</v>
      </c>
      <c r="AB148" s="92">
        <v>0</v>
      </c>
      <c r="AC148" s="92">
        <f>SUM(AC149:AC151)</f>
        <v>0</v>
      </c>
      <c r="AD148" s="92">
        <f>SUM(AD149:AD151)</f>
        <v>0</v>
      </c>
      <c r="AE148" s="92">
        <v>0</v>
      </c>
      <c r="AF148" s="92">
        <f>SUM(AF149:AF151)</f>
        <v>20</v>
      </c>
      <c r="AG148" s="92">
        <f>SUM(AG149:AG151)</f>
        <v>20</v>
      </c>
      <c r="AH148" s="92">
        <f>AG148/AF148*100</f>
        <v>100</v>
      </c>
      <c r="AI148" s="92">
        <f>SUM(AI149:AI151)</f>
        <v>20</v>
      </c>
      <c r="AJ148" s="92">
        <f>SUM(AJ149:AJ151)</f>
        <v>20</v>
      </c>
      <c r="AK148" s="92">
        <f>AJ148/AI148*100</f>
        <v>100</v>
      </c>
      <c r="AL148" s="92">
        <f>SUM(AL149:AL151)</f>
        <v>0</v>
      </c>
      <c r="AM148" s="92">
        <f>SUM(AM149:AM151)</f>
        <v>0</v>
      </c>
      <c r="AN148" s="92">
        <v>0</v>
      </c>
      <c r="AO148" s="92">
        <f>SUM(AO149:AO151)</f>
        <v>0</v>
      </c>
      <c r="AP148" s="92">
        <f>SUM(AP149:AP151)</f>
        <v>0</v>
      </c>
      <c r="AQ148" s="92">
        <v>0</v>
      </c>
      <c r="AR148" s="153" t="s">
        <v>289</v>
      </c>
      <c r="AS148" s="153"/>
      <c r="AT148" s="88"/>
      <c r="AU148" s="88"/>
      <c r="AV148" s="88"/>
    </row>
    <row r="149" spans="1:48" s="10" customFormat="1" ht="26.25" customHeight="1" x14ac:dyDescent="0.2">
      <c r="A149" s="218"/>
      <c r="B149" s="216"/>
      <c r="C149" s="206"/>
      <c r="D149" s="11" t="s">
        <v>85</v>
      </c>
      <c r="E149" s="85">
        <f>H149+K149+N149+Q149+T149+W149+Z149+AC149+AF149+AI149+AL149+AO149</f>
        <v>0</v>
      </c>
      <c r="F149" s="85">
        <f>I149+L149+O149+R149+U149+X149+AA149+AD149+AG149+AJ149+AM149+AP149</f>
        <v>0</v>
      </c>
      <c r="G149" s="54">
        <v>0</v>
      </c>
      <c r="H149" s="53">
        <v>0</v>
      </c>
      <c r="I149" s="53">
        <v>0</v>
      </c>
      <c r="J149" s="54">
        <v>0</v>
      </c>
      <c r="K149" s="53">
        <v>0</v>
      </c>
      <c r="L149" s="53">
        <v>0</v>
      </c>
      <c r="M149" s="54">
        <v>0</v>
      </c>
      <c r="N149" s="53">
        <v>0</v>
      </c>
      <c r="O149" s="53">
        <v>0</v>
      </c>
      <c r="P149" s="54">
        <v>0</v>
      </c>
      <c r="Q149" s="53">
        <v>0</v>
      </c>
      <c r="R149" s="53">
        <v>0</v>
      </c>
      <c r="S149" s="54">
        <v>0</v>
      </c>
      <c r="T149" s="99">
        <v>0</v>
      </c>
      <c r="U149" s="53">
        <v>0</v>
      </c>
      <c r="V149" s="54">
        <v>0</v>
      </c>
      <c r="W149" s="99">
        <v>0</v>
      </c>
      <c r="X149" s="53">
        <v>0</v>
      </c>
      <c r="Y149" s="54">
        <v>0</v>
      </c>
      <c r="Z149" s="53">
        <v>0</v>
      </c>
      <c r="AA149" s="53">
        <v>0</v>
      </c>
      <c r="AB149" s="54">
        <v>0</v>
      </c>
      <c r="AC149" s="53">
        <v>0</v>
      </c>
      <c r="AD149" s="53">
        <v>0</v>
      </c>
      <c r="AE149" s="54">
        <v>0</v>
      </c>
      <c r="AF149" s="53">
        <v>0</v>
      </c>
      <c r="AG149" s="53">
        <v>0</v>
      </c>
      <c r="AH149" s="54">
        <v>0</v>
      </c>
      <c r="AI149" s="53">
        <v>0</v>
      </c>
      <c r="AJ149" s="52">
        <v>0</v>
      </c>
      <c r="AK149" s="65">
        <v>0</v>
      </c>
      <c r="AL149" s="53">
        <v>0</v>
      </c>
      <c r="AM149" s="52">
        <v>0</v>
      </c>
      <c r="AN149" s="54">
        <v>0</v>
      </c>
      <c r="AO149" s="53">
        <v>0</v>
      </c>
      <c r="AP149" s="52">
        <v>0</v>
      </c>
      <c r="AQ149" s="54">
        <v>0</v>
      </c>
      <c r="AR149" s="268"/>
      <c r="AS149" s="268"/>
      <c r="AT149" s="8"/>
      <c r="AU149" s="8"/>
      <c r="AV149" s="8"/>
    </row>
    <row r="150" spans="1:48" s="9" customFormat="1" ht="25.5" customHeight="1" x14ac:dyDescent="0.2">
      <c r="A150" s="218"/>
      <c r="B150" s="216"/>
      <c r="C150" s="206"/>
      <c r="D150" s="12" t="s">
        <v>24</v>
      </c>
      <c r="E150" s="85">
        <f>H150+K150+N150+Q150+T150+W150+Z150+AC150+AF150+AI150+AL150+AO150</f>
        <v>0</v>
      </c>
      <c r="F150" s="85">
        <f t="shared" ref="F150:F151" si="139">I150+L150+O150+R150+U150+X150+AA150+AD150+AG150+AJ150+AM150+AP150</f>
        <v>0</v>
      </c>
      <c r="G150" s="54">
        <v>0</v>
      </c>
      <c r="H150" s="53">
        <v>0</v>
      </c>
      <c r="I150" s="53">
        <v>0</v>
      </c>
      <c r="J150" s="54">
        <v>0</v>
      </c>
      <c r="K150" s="53">
        <v>0</v>
      </c>
      <c r="L150" s="53">
        <v>0</v>
      </c>
      <c r="M150" s="54">
        <v>0</v>
      </c>
      <c r="N150" s="53">
        <v>0</v>
      </c>
      <c r="O150" s="53">
        <v>0</v>
      </c>
      <c r="P150" s="54">
        <v>0</v>
      </c>
      <c r="Q150" s="53">
        <v>0</v>
      </c>
      <c r="R150" s="53">
        <v>0</v>
      </c>
      <c r="S150" s="54">
        <v>0</v>
      </c>
      <c r="T150" s="99">
        <v>0</v>
      </c>
      <c r="U150" s="53">
        <v>0</v>
      </c>
      <c r="V150" s="54">
        <v>0</v>
      </c>
      <c r="W150" s="99">
        <v>0</v>
      </c>
      <c r="X150" s="53">
        <v>0</v>
      </c>
      <c r="Y150" s="54">
        <v>0</v>
      </c>
      <c r="Z150" s="53">
        <v>0</v>
      </c>
      <c r="AA150" s="53">
        <v>0</v>
      </c>
      <c r="AB150" s="54">
        <v>0</v>
      </c>
      <c r="AC150" s="53">
        <v>0</v>
      </c>
      <c r="AD150" s="53">
        <v>0</v>
      </c>
      <c r="AE150" s="54">
        <v>0</v>
      </c>
      <c r="AF150" s="53">
        <v>0</v>
      </c>
      <c r="AG150" s="53">
        <v>0</v>
      </c>
      <c r="AH150" s="54">
        <v>0</v>
      </c>
      <c r="AI150" s="53">
        <v>0</v>
      </c>
      <c r="AJ150" s="52">
        <v>0</v>
      </c>
      <c r="AK150" s="65">
        <v>0</v>
      </c>
      <c r="AL150" s="53">
        <v>0</v>
      </c>
      <c r="AM150" s="52">
        <v>0</v>
      </c>
      <c r="AN150" s="54">
        <v>0</v>
      </c>
      <c r="AO150" s="53">
        <v>0</v>
      </c>
      <c r="AP150" s="52">
        <v>0</v>
      </c>
      <c r="AQ150" s="54">
        <v>0</v>
      </c>
      <c r="AR150" s="268"/>
      <c r="AS150" s="268"/>
      <c r="AT150" s="8"/>
      <c r="AU150" s="8"/>
      <c r="AV150" s="8"/>
    </row>
    <row r="151" spans="1:48" s="9" customFormat="1" ht="16.5" customHeight="1" x14ac:dyDescent="0.2">
      <c r="A151" s="218"/>
      <c r="B151" s="216"/>
      <c r="C151" s="206"/>
      <c r="D151" s="12" t="s">
        <v>86</v>
      </c>
      <c r="E151" s="85">
        <f t="shared" ref="E151" si="140">H151+K151+N151+Q151+T151+W151+Z151+AC151+AF151+AI151+AL151+AO151</f>
        <v>40</v>
      </c>
      <c r="F151" s="85">
        <f t="shared" si="139"/>
        <v>40</v>
      </c>
      <c r="G151" s="54">
        <f t="shared" ref="G151" si="141">F151/E151*100</f>
        <v>100</v>
      </c>
      <c r="H151" s="53">
        <v>0</v>
      </c>
      <c r="I151" s="53">
        <v>0</v>
      </c>
      <c r="J151" s="54">
        <v>0</v>
      </c>
      <c r="K151" s="53">
        <v>0</v>
      </c>
      <c r="L151" s="53">
        <v>0</v>
      </c>
      <c r="M151" s="54">
        <v>0</v>
      </c>
      <c r="N151" s="53">
        <v>0</v>
      </c>
      <c r="O151" s="53">
        <v>0</v>
      </c>
      <c r="P151" s="54">
        <v>0</v>
      </c>
      <c r="Q151" s="53">
        <v>0</v>
      </c>
      <c r="R151" s="53">
        <v>0</v>
      </c>
      <c r="S151" s="54">
        <v>0</v>
      </c>
      <c r="T151" s="99">
        <v>0</v>
      </c>
      <c r="U151" s="53">
        <v>0</v>
      </c>
      <c r="V151" s="54">
        <v>0</v>
      </c>
      <c r="W151" s="99">
        <v>0</v>
      </c>
      <c r="X151" s="53">
        <v>0</v>
      </c>
      <c r="Y151" s="54">
        <v>0</v>
      </c>
      <c r="Z151" s="53">
        <v>0</v>
      </c>
      <c r="AA151" s="53">
        <v>0</v>
      </c>
      <c r="AB151" s="54">
        <v>0</v>
      </c>
      <c r="AC151" s="53">
        <v>0</v>
      </c>
      <c r="AD151" s="53">
        <v>0</v>
      </c>
      <c r="AE151" s="54">
        <v>0</v>
      </c>
      <c r="AF151" s="53">
        <v>20</v>
      </c>
      <c r="AG151" s="53">
        <v>20</v>
      </c>
      <c r="AH151" s="54">
        <f>AG151/AF151*100</f>
        <v>100</v>
      </c>
      <c r="AI151" s="53">
        <v>20</v>
      </c>
      <c r="AJ151" s="52">
        <v>20</v>
      </c>
      <c r="AK151" s="65">
        <v>0</v>
      </c>
      <c r="AL151" s="53">
        <v>0</v>
      </c>
      <c r="AM151" s="52">
        <v>0</v>
      </c>
      <c r="AN151" s="54">
        <v>0</v>
      </c>
      <c r="AO151" s="53">
        <v>0</v>
      </c>
      <c r="AP151" s="52">
        <v>0</v>
      </c>
      <c r="AQ151" s="54">
        <v>0</v>
      </c>
      <c r="AR151" s="268"/>
      <c r="AS151" s="268"/>
      <c r="AT151" s="8"/>
      <c r="AU151" s="8"/>
      <c r="AV151" s="8"/>
    </row>
    <row r="152" spans="1:48" s="9" customFormat="1" ht="27" customHeight="1" x14ac:dyDescent="0.2">
      <c r="A152" s="219"/>
      <c r="B152" s="217"/>
      <c r="C152" s="207"/>
      <c r="D152" s="17" t="s">
        <v>87</v>
      </c>
      <c r="E152" s="85">
        <v>0</v>
      </c>
      <c r="F152" s="85">
        <v>0</v>
      </c>
      <c r="G152" s="54">
        <v>0</v>
      </c>
      <c r="H152" s="53">
        <v>0</v>
      </c>
      <c r="I152" s="53">
        <v>0</v>
      </c>
      <c r="J152" s="54">
        <v>0</v>
      </c>
      <c r="K152" s="53">
        <v>0</v>
      </c>
      <c r="L152" s="53">
        <v>0</v>
      </c>
      <c r="M152" s="54">
        <v>0</v>
      </c>
      <c r="N152" s="53">
        <v>0</v>
      </c>
      <c r="O152" s="53">
        <v>0</v>
      </c>
      <c r="P152" s="54">
        <v>0</v>
      </c>
      <c r="Q152" s="53">
        <v>0</v>
      </c>
      <c r="R152" s="53">
        <v>0</v>
      </c>
      <c r="S152" s="38">
        <v>0</v>
      </c>
      <c r="T152" s="53">
        <v>0</v>
      </c>
      <c r="U152" s="53">
        <v>0</v>
      </c>
      <c r="V152" s="38">
        <v>0</v>
      </c>
      <c r="W152" s="53">
        <v>0</v>
      </c>
      <c r="X152" s="53">
        <v>0</v>
      </c>
      <c r="Y152" s="38">
        <v>0</v>
      </c>
      <c r="Z152" s="53">
        <v>0</v>
      </c>
      <c r="AA152" s="53">
        <v>0</v>
      </c>
      <c r="AB152" s="38">
        <v>0</v>
      </c>
      <c r="AC152" s="53">
        <v>0</v>
      </c>
      <c r="AD152" s="53">
        <v>0</v>
      </c>
      <c r="AE152" s="38">
        <v>0</v>
      </c>
      <c r="AF152" s="53">
        <v>0</v>
      </c>
      <c r="AG152" s="53">
        <v>0</v>
      </c>
      <c r="AH152" s="38">
        <v>0</v>
      </c>
      <c r="AI152" s="53">
        <v>0</v>
      </c>
      <c r="AJ152" s="53">
        <v>0</v>
      </c>
      <c r="AK152" s="38">
        <v>0</v>
      </c>
      <c r="AL152" s="53">
        <v>0</v>
      </c>
      <c r="AM152" s="53">
        <v>0</v>
      </c>
      <c r="AN152" s="38">
        <v>0</v>
      </c>
      <c r="AO152" s="53">
        <v>0</v>
      </c>
      <c r="AP152" s="53">
        <v>0</v>
      </c>
      <c r="AQ152" s="38">
        <v>0</v>
      </c>
      <c r="AR152" s="269"/>
      <c r="AS152" s="269"/>
      <c r="AT152" s="8"/>
      <c r="AU152" s="8"/>
      <c r="AV152" s="8"/>
    </row>
    <row r="153" spans="1:48" s="26" customFormat="1" ht="16.5" customHeight="1" x14ac:dyDescent="0.2">
      <c r="A153" s="184" t="s">
        <v>71</v>
      </c>
      <c r="B153" s="200" t="s">
        <v>154</v>
      </c>
      <c r="C153" s="220" t="s">
        <v>141</v>
      </c>
      <c r="D153" s="208" t="s">
        <v>27</v>
      </c>
      <c r="E153" s="134" t="s">
        <v>36</v>
      </c>
      <c r="F153" s="134" t="s">
        <v>36</v>
      </c>
      <c r="G153" s="131" t="s">
        <v>36</v>
      </c>
      <c r="H153" s="134" t="s">
        <v>36</v>
      </c>
      <c r="I153" s="134" t="s">
        <v>36</v>
      </c>
      <c r="J153" s="131" t="s">
        <v>36</v>
      </c>
      <c r="K153" s="134" t="s">
        <v>36</v>
      </c>
      <c r="L153" s="134" t="s">
        <v>36</v>
      </c>
      <c r="M153" s="131" t="s">
        <v>36</v>
      </c>
      <c r="N153" s="134" t="s">
        <v>36</v>
      </c>
      <c r="O153" s="134" t="s">
        <v>36</v>
      </c>
      <c r="P153" s="131" t="s">
        <v>36</v>
      </c>
      <c r="Q153" s="134" t="s">
        <v>36</v>
      </c>
      <c r="R153" s="134" t="s">
        <v>36</v>
      </c>
      <c r="S153" s="131" t="s">
        <v>36</v>
      </c>
      <c r="T153" s="134" t="s">
        <v>36</v>
      </c>
      <c r="U153" s="134" t="s">
        <v>36</v>
      </c>
      <c r="V153" s="131" t="s">
        <v>36</v>
      </c>
      <c r="W153" s="134" t="s">
        <v>36</v>
      </c>
      <c r="X153" s="134" t="s">
        <v>36</v>
      </c>
      <c r="Y153" s="131" t="s">
        <v>36</v>
      </c>
      <c r="Z153" s="134" t="s">
        <v>36</v>
      </c>
      <c r="AA153" s="134" t="s">
        <v>36</v>
      </c>
      <c r="AB153" s="131" t="s">
        <v>36</v>
      </c>
      <c r="AC153" s="134" t="s">
        <v>36</v>
      </c>
      <c r="AD153" s="134" t="s">
        <v>36</v>
      </c>
      <c r="AE153" s="131" t="s">
        <v>36</v>
      </c>
      <c r="AF153" s="134" t="s">
        <v>36</v>
      </c>
      <c r="AG153" s="134" t="s">
        <v>36</v>
      </c>
      <c r="AH153" s="131" t="s">
        <v>36</v>
      </c>
      <c r="AI153" s="134" t="s">
        <v>36</v>
      </c>
      <c r="AJ153" s="134" t="s">
        <v>36</v>
      </c>
      <c r="AK153" s="131" t="s">
        <v>36</v>
      </c>
      <c r="AL153" s="134" t="s">
        <v>36</v>
      </c>
      <c r="AM153" s="134" t="s">
        <v>36</v>
      </c>
      <c r="AN153" s="131" t="s">
        <v>36</v>
      </c>
      <c r="AO153" s="134" t="s">
        <v>36</v>
      </c>
      <c r="AP153" s="134" t="s">
        <v>36</v>
      </c>
      <c r="AQ153" s="131" t="s">
        <v>36</v>
      </c>
      <c r="AR153" s="153" t="s">
        <v>202</v>
      </c>
      <c r="AS153" s="153"/>
      <c r="AT153" s="8"/>
      <c r="AU153" s="8"/>
      <c r="AV153" s="8"/>
    </row>
    <row r="154" spans="1:48" s="9" customFormat="1" ht="16.5" customHeight="1" x14ac:dyDescent="0.2">
      <c r="A154" s="185"/>
      <c r="B154" s="201"/>
      <c r="C154" s="206"/>
      <c r="D154" s="206"/>
      <c r="E154" s="135"/>
      <c r="F154" s="135"/>
      <c r="G154" s="132"/>
      <c r="H154" s="135"/>
      <c r="I154" s="135"/>
      <c r="J154" s="132"/>
      <c r="K154" s="135"/>
      <c r="L154" s="135"/>
      <c r="M154" s="132"/>
      <c r="N154" s="135"/>
      <c r="O154" s="135"/>
      <c r="P154" s="132"/>
      <c r="Q154" s="225"/>
      <c r="R154" s="225"/>
      <c r="S154" s="227"/>
      <c r="T154" s="225"/>
      <c r="U154" s="225"/>
      <c r="V154" s="227"/>
      <c r="W154" s="225"/>
      <c r="X154" s="225"/>
      <c r="Y154" s="227"/>
      <c r="Z154" s="225"/>
      <c r="AA154" s="225"/>
      <c r="AB154" s="227"/>
      <c r="AC154" s="225"/>
      <c r="AD154" s="225"/>
      <c r="AE154" s="227"/>
      <c r="AF154" s="225"/>
      <c r="AG154" s="225"/>
      <c r="AH154" s="227"/>
      <c r="AI154" s="225"/>
      <c r="AJ154" s="225"/>
      <c r="AK154" s="227"/>
      <c r="AL154" s="225"/>
      <c r="AM154" s="225"/>
      <c r="AN154" s="227"/>
      <c r="AO154" s="135"/>
      <c r="AP154" s="135"/>
      <c r="AQ154" s="132"/>
      <c r="AR154" s="268"/>
      <c r="AS154" s="268"/>
      <c r="AT154" s="8"/>
      <c r="AU154" s="8"/>
      <c r="AV154" s="8"/>
    </row>
    <row r="155" spans="1:48" s="9" customFormat="1" ht="97.5" customHeight="1" x14ac:dyDescent="0.2">
      <c r="A155" s="186"/>
      <c r="B155" s="202"/>
      <c r="C155" s="207"/>
      <c r="D155" s="207"/>
      <c r="E155" s="136"/>
      <c r="F155" s="136"/>
      <c r="G155" s="133"/>
      <c r="H155" s="136"/>
      <c r="I155" s="136"/>
      <c r="J155" s="133"/>
      <c r="K155" s="136"/>
      <c r="L155" s="136"/>
      <c r="M155" s="133"/>
      <c r="N155" s="136"/>
      <c r="O155" s="136"/>
      <c r="P155" s="133"/>
      <c r="Q155" s="226"/>
      <c r="R155" s="226"/>
      <c r="S155" s="228"/>
      <c r="T155" s="226"/>
      <c r="U155" s="226"/>
      <c r="V155" s="228"/>
      <c r="W155" s="226"/>
      <c r="X155" s="226"/>
      <c r="Y155" s="228"/>
      <c r="Z155" s="226"/>
      <c r="AA155" s="226"/>
      <c r="AB155" s="228"/>
      <c r="AC155" s="226"/>
      <c r="AD155" s="226"/>
      <c r="AE155" s="228"/>
      <c r="AF155" s="226"/>
      <c r="AG155" s="226"/>
      <c r="AH155" s="228"/>
      <c r="AI155" s="226"/>
      <c r="AJ155" s="226"/>
      <c r="AK155" s="228"/>
      <c r="AL155" s="226"/>
      <c r="AM155" s="226"/>
      <c r="AN155" s="228"/>
      <c r="AO155" s="136"/>
      <c r="AP155" s="136"/>
      <c r="AQ155" s="133"/>
      <c r="AR155" s="269"/>
      <c r="AS155" s="269"/>
      <c r="AT155" s="8"/>
      <c r="AU155" s="8"/>
      <c r="AV155" s="8"/>
    </row>
    <row r="156" spans="1:48" s="26" customFormat="1" ht="16.5" customHeight="1" x14ac:dyDescent="0.2">
      <c r="A156" s="184" t="s">
        <v>72</v>
      </c>
      <c r="B156" s="200" t="s">
        <v>155</v>
      </c>
      <c r="C156" s="208" t="s">
        <v>189</v>
      </c>
      <c r="D156" s="208" t="s">
        <v>27</v>
      </c>
      <c r="E156" s="134" t="s">
        <v>36</v>
      </c>
      <c r="F156" s="146" t="s">
        <v>36</v>
      </c>
      <c r="G156" s="131" t="s">
        <v>36</v>
      </c>
      <c r="H156" s="251" t="s">
        <v>36</v>
      </c>
      <c r="I156" s="134" t="s">
        <v>36</v>
      </c>
      <c r="J156" s="131" t="s">
        <v>36</v>
      </c>
      <c r="K156" s="134" t="s">
        <v>36</v>
      </c>
      <c r="L156" s="146" t="s">
        <v>36</v>
      </c>
      <c r="M156" s="141" t="s">
        <v>36</v>
      </c>
      <c r="N156" s="146" t="s">
        <v>36</v>
      </c>
      <c r="O156" s="146" t="s">
        <v>36</v>
      </c>
      <c r="P156" s="141" t="s">
        <v>36</v>
      </c>
      <c r="Q156" s="146" t="s">
        <v>36</v>
      </c>
      <c r="R156" s="146" t="s">
        <v>36</v>
      </c>
      <c r="S156" s="141" t="s">
        <v>36</v>
      </c>
      <c r="T156" s="146" t="s">
        <v>36</v>
      </c>
      <c r="U156" s="146" t="s">
        <v>36</v>
      </c>
      <c r="V156" s="141" t="s">
        <v>36</v>
      </c>
      <c r="W156" s="146" t="s">
        <v>36</v>
      </c>
      <c r="X156" s="146" t="s">
        <v>36</v>
      </c>
      <c r="Y156" s="141" t="s">
        <v>36</v>
      </c>
      <c r="Z156" s="146" t="s">
        <v>36</v>
      </c>
      <c r="AA156" s="146" t="s">
        <v>36</v>
      </c>
      <c r="AB156" s="141" t="s">
        <v>36</v>
      </c>
      <c r="AC156" s="146" t="s">
        <v>36</v>
      </c>
      <c r="AD156" s="146" t="s">
        <v>36</v>
      </c>
      <c r="AE156" s="141" t="s">
        <v>36</v>
      </c>
      <c r="AF156" s="146" t="s">
        <v>36</v>
      </c>
      <c r="AG156" s="146" t="s">
        <v>36</v>
      </c>
      <c r="AH156" s="141" t="s">
        <v>36</v>
      </c>
      <c r="AI156" s="146" t="s">
        <v>36</v>
      </c>
      <c r="AJ156" s="146" t="s">
        <v>36</v>
      </c>
      <c r="AK156" s="141" t="s">
        <v>36</v>
      </c>
      <c r="AL156" s="146" t="s">
        <v>36</v>
      </c>
      <c r="AM156" s="146" t="s">
        <v>36</v>
      </c>
      <c r="AN156" s="141" t="s">
        <v>36</v>
      </c>
      <c r="AO156" s="146" t="s">
        <v>36</v>
      </c>
      <c r="AP156" s="146" t="s">
        <v>36</v>
      </c>
      <c r="AQ156" s="141" t="s">
        <v>36</v>
      </c>
      <c r="AR156" s="153" t="s">
        <v>290</v>
      </c>
      <c r="AS156" s="153"/>
      <c r="AT156" s="8"/>
      <c r="AU156" s="8"/>
      <c r="AV156" s="8"/>
    </row>
    <row r="157" spans="1:48" s="9" customFormat="1" ht="16.5" customHeight="1" x14ac:dyDescent="0.2">
      <c r="A157" s="185"/>
      <c r="B157" s="201"/>
      <c r="C157" s="206"/>
      <c r="D157" s="206"/>
      <c r="E157" s="135"/>
      <c r="F157" s="149"/>
      <c r="G157" s="132"/>
      <c r="H157" s="252"/>
      <c r="I157" s="144"/>
      <c r="J157" s="330"/>
      <c r="K157" s="144"/>
      <c r="L157" s="147"/>
      <c r="M157" s="142"/>
      <c r="N157" s="147"/>
      <c r="O157" s="147"/>
      <c r="P157" s="142"/>
      <c r="Q157" s="229"/>
      <c r="R157" s="229"/>
      <c r="S157" s="231"/>
      <c r="T157" s="229"/>
      <c r="U157" s="229"/>
      <c r="V157" s="231"/>
      <c r="W157" s="229"/>
      <c r="X157" s="229"/>
      <c r="Y157" s="231"/>
      <c r="Z157" s="229"/>
      <c r="AA157" s="229"/>
      <c r="AB157" s="231"/>
      <c r="AC157" s="229"/>
      <c r="AD157" s="229"/>
      <c r="AE157" s="231"/>
      <c r="AF157" s="229"/>
      <c r="AG157" s="229"/>
      <c r="AH157" s="231"/>
      <c r="AI157" s="229"/>
      <c r="AJ157" s="229"/>
      <c r="AK157" s="231"/>
      <c r="AL157" s="229"/>
      <c r="AM157" s="229"/>
      <c r="AN157" s="231"/>
      <c r="AO157" s="147"/>
      <c r="AP157" s="147"/>
      <c r="AQ157" s="142"/>
      <c r="AR157" s="268"/>
      <c r="AS157" s="268"/>
      <c r="AT157" s="8"/>
      <c r="AU157" s="8"/>
      <c r="AV157" s="8"/>
    </row>
    <row r="158" spans="1:48" s="9" customFormat="1" ht="16.5" customHeight="1" x14ac:dyDescent="0.2">
      <c r="A158" s="186"/>
      <c r="B158" s="202"/>
      <c r="C158" s="207"/>
      <c r="D158" s="207"/>
      <c r="E158" s="136"/>
      <c r="F158" s="150"/>
      <c r="G158" s="133"/>
      <c r="H158" s="253"/>
      <c r="I158" s="145"/>
      <c r="J158" s="331"/>
      <c r="K158" s="145"/>
      <c r="L158" s="148"/>
      <c r="M158" s="143"/>
      <c r="N158" s="148"/>
      <c r="O158" s="148"/>
      <c r="P158" s="143"/>
      <c r="Q158" s="230"/>
      <c r="R158" s="230"/>
      <c r="S158" s="232"/>
      <c r="T158" s="230"/>
      <c r="U158" s="230"/>
      <c r="V158" s="232"/>
      <c r="W158" s="230"/>
      <c r="X158" s="230"/>
      <c r="Y158" s="232"/>
      <c r="Z158" s="230"/>
      <c r="AA158" s="230"/>
      <c r="AB158" s="232"/>
      <c r="AC158" s="230"/>
      <c r="AD158" s="230"/>
      <c r="AE158" s="232"/>
      <c r="AF158" s="230"/>
      <c r="AG158" s="230"/>
      <c r="AH158" s="232"/>
      <c r="AI158" s="230"/>
      <c r="AJ158" s="230"/>
      <c r="AK158" s="232"/>
      <c r="AL158" s="230"/>
      <c r="AM158" s="230"/>
      <c r="AN158" s="232"/>
      <c r="AO158" s="148"/>
      <c r="AP158" s="148"/>
      <c r="AQ158" s="143"/>
      <c r="AR158" s="269"/>
      <c r="AS158" s="269"/>
      <c r="AT158" s="8"/>
      <c r="AU158" s="8"/>
      <c r="AV158" s="8"/>
    </row>
    <row r="159" spans="1:48" s="126" customFormat="1" ht="16.5" customHeight="1" x14ac:dyDescent="0.2">
      <c r="A159" s="256" t="s">
        <v>32</v>
      </c>
      <c r="B159" s="160" t="s">
        <v>34</v>
      </c>
      <c r="C159" s="161"/>
      <c r="D159" s="122" t="s">
        <v>22</v>
      </c>
      <c r="E159" s="123">
        <f>SUM(E160:E162)</f>
        <v>185.2</v>
      </c>
      <c r="F159" s="123">
        <f>SUM(F160:F162)</f>
        <v>185.2</v>
      </c>
      <c r="G159" s="48">
        <f>F159/E159*100</f>
        <v>100</v>
      </c>
      <c r="H159" s="48">
        <f>SUM(H160:H162)</f>
        <v>0</v>
      </c>
      <c r="I159" s="48">
        <f>SUM(I160:I162)</f>
        <v>0</v>
      </c>
      <c r="J159" s="48">
        <v>0</v>
      </c>
      <c r="K159" s="48">
        <f>SUM(K160:K162)</f>
        <v>0</v>
      </c>
      <c r="L159" s="48">
        <f>SUM(L160:L162)</f>
        <v>0</v>
      </c>
      <c r="M159" s="48">
        <v>0</v>
      </c>
      <c r="N159" s="48">
        <f>SUM(N160:N162)</f>
        <v>30</v>
      </c>
      <c r="O159" s="48">
        <f>SUM(O160:O162)</f>
        <v>20</v>
      </c>
      <c r="P159" s="48">
        <f>O159/N159*100</f>
        <v>66.666666666666657</v>
      </c>
      <c r="Q159" s="48">
        <f>SUM(Q160:Q162)</f>
        <v>0</v>
      </c>
      <c r="R159" s="48">
        <f>SUM(R160:R162)</f>
        <v>10</v>
      </c>
      <c r="S159" s="48">
        <v>0</v>
      </c>
      <c r="T159" s="48">
        <f>SUM(T160:T162)</f>
        <v>65.2</v>
      </c>
      <c r="U159" s="48">
        <f>SUM(U160:U162)</f>
        <v>50</v>
      </c>
      <c r="V159" s="48">
        <f>U159/T159*100</f>
        <v>76.687116564417181</v>
      </c>
      <c r="W159" s="48">
        <f>SUM(W160:W162)</f>
        <v>0</v>
      </c>
      <c r="X159" s="48">
        <f>SUM(X160:X162)</f>
        <v>0</v>
      </c>
      <c r="Y159" s="48">
        <v>0</v>
      </c>
      <c r="Z159" s="48">
        <f>SUM(Z160:Z162)</f>
        <v>0</v>
      </c>
      <c r="AA159" s="48">
        <f>SUM(AA160:AA162)</f>
        <v>15.2</v>
      </c>
      <c r="AB159" s="48">
        <v>0</v>
      </c>
      <c r="AC159" s="48">
        <f>SUM(AC160:AC162)</f>
        <v>0</v>
      </c>
      <c r="AD159" s="48">
        <f>SUM(AD160:AD162)</f>
        <v>0</v>
      </c>
      <c r="AE159" s="48">
        <v>0</v>
      </c>
      <c r="AF159" s="48">
        <f>SUM(AF160:AF162)</f>
        <v>10</v>
      </c>
      <c r="AG159" s="48">
        <f>SUM(AG160:AG162)</f>
        <v>10</v>
      </c>
      <c r="AH159" s="48">
        <f>AG159/AF159*100</f>
        <v>100</v>
      </c>
      <c r="AI159" s="48">
        <f>SUM(AI160:AI162)</f>
        <v>0</v>
      </c>
      <c r="AJ159" s="48">
        <f>SUM(AJ160:AJ162)</f>
        <v>0</v>
      </c>
      <c r="AK159" s="48">
        <v>0</v>
      </c>
      <c r="AL159" s="48">
        <f>SUM(AL160:AL162)</f>
        <v>80</v>
      </c>
      <c r="AM159" s="48">
        <f>SUM(AM160:AM162)</f>
        <v>80</v>
      </c>
      <c r="AN159" s="48">
        <v>0</v>
      </c>
      <c r="AO159" s="48">
        <f>SUM(AO160:AO162)</f>
        <v>0</v>
      </c>
      <c r="AP159" s="48">
        <f>SUM(AP160:AP162)</f>
        <v>0</v>
      </c>
      <c r="AQ159" s="48">
        <v>0</v>
      </c>
      <c r="AR159" s="320"/>
      <c r="AS159" s="320"/>
      <c r="AT159" s="124"/>
      <c r="AU159" s="124"/>
      <c r="AV159" s="124"/>
    </row>
    <row r="160" spans="1:48" s="126" customFormat="1" ht="25.5" customHeight="1" x14ac:dyDescent="0.2">
      <c r="A160" s="256"/>
      <c r="B160" s="160"/>
      <c r="C160" s="161"/>
      <c r="D160" s="49" t="s">
        <v>23</v>
      </c>
      <c r="E160" s="123">
        <f>H160+K160+N160+Q160+T160+W160+Z160+AC160+AF160+AI160+AL160+AO160</f>
        <v>0</v>
      </c>
      <c r="F160" s="123">
        <f>I160+L160+O160+R160+U160+X160+AA160+AD160+AG160+AJ160+AM160+AP160</f>
        <v>0</v>
      </c>
      <c r="G160" s="48">
        <v>0</v>
      </c>
      <c r="H160" s="48">
        <v>0</v>
      </c>
      <c r="I160" s="48">
        <v>0</v>
      </c>
      <c r="J160" s="48">
        <v>0</v>
      </c>
      <c r="K160" s="48">
        <v>0</v>
      </c>
      <c r="L160" s="48">
        <v>0</v>
      </c>
      <c r="M160" s="48">
        <v>0</v>
      </c>
      <c r="N160" s="48">
        <v>0</v>
      </c>
      <c r="O160" s="48">
        <v>0</v>
      </c>
      <c r="P160" s="48">
        <v>0</v>
      </c>
      <c r="Q160" s="50">
        <v>0</v>
      </c>
      <c r="R160" s="48">
        <v>0</v>
      </c>
      <c r="S160" s="48">
        <v>0</v>
      </c>
      <c r="T160" s="127">
        <v>0</v>
      </c>
      <c r="U160" s="48">
        <v>0</v>
      </c>
      <c r="V160" s="48">
        <v>0</v>
      </c>
      <c r="W160" s="127">
        <v>0</v>
      </c>
      <c r="X160" s="48">
        <v>0</v>
      </c>
      <c r="Y160" s="48">
        <v>0</v>
      </c>
      <c r="Z160" s="50">
        <v>0</v>
      </c>
      <c r="AA160" s="48">
        <v>0</v>
      </c>
      <c r="AB160" s="48">
        <v>0</v>
      </c>
      <c r="AC160" s="50">
        <v>0</v>
      </c>
      <c r="AD160" s="48">
        <v>0</v>
      </c>
      <c r="AE160" s="48">
        <v>0</v>
      </c>
      <c r="AF160" s="50">
        <v>0</v>
      </c>
      <c r="AG160" s="48">
        <v>0</v>
      </c>
      <c r="AH160" s="48">
        <v>0</v>
      </c>
      <c r="AI160" s="50">
        <v>0</v>
      </c>
      <c r="AJ160" s="48">
        <v>0</v>
      </c>
      <c r="AK160" s="48">
        <v>0</v>
      </c>
      <c r="AL160" s="50">
        <v>0</v>
      </c>
      <c r="AM160" s="48">
        <v>0</v>
      </c>
      <c r="AN160" s="48">
        <v>0</v>
      </c>
      <c r="AO160" s="50">
        <v>0</v>
      </c>
      <c r="AP160" s="48">
        <v>0</v>
      </c>
      <c r="AQ160" s="48">
        <v>0</v>
      </c>
      <c r="AR160" s="321"/>
      <c r="AS160" s="321"/>
      <c r="AT160" s="124"/>
      <c r="AU160" s="124"/>
      <c r="AV160" s="124"/>
    </row>
    <row r="161" spans="1:48" s="126" customFormat="1" ht="30" customHeight="1" x14ac:dyDescent="0.2">
      <c r="A161" s="256"/>
      <c r="B161" s="160"/>
      <c r="C161" s="161"/>
      <c r="D161" s="51" t="s">
        <v>24</v>
      </c>
      <c r="E161" s="123">
        <f>H161+K161+N161+Q161+T161+W161+Z161+AC161+AF161+AI161+AL161+AO161</f>
        <v>0</v>
      </c>
      <c r="F161" s="123">
        <f t="shared" ref="F161:F162" si="142">I161+L161+O161+R161+U161+X161+AA161+AD161+AG161+AJ161+AM161+AP161</f>
        <v>0</v>
      </c>
      <c r="G161" s="48">
        <v>0</v>
      </c>
      <c r="H161" s="48">
        <f>H166+H177+H188+H193+H198+H203+H208</f>
        <v>0</v>
      </c>
      <c r="I161" s="48">
        <f>I166+I177+I188+I193+I198+I203+I208</f>
        <v>0</v>
      </c>
      <c r="J161" s="48">
        <v>0</v>
      </c>
      <c r="K161" s="48">
        <f t="shared" ref="K161:L161" si="143">K166+K177+K188+K193+K198+K203+K208</f>
        <v>0</v>
      </c>
      <c r="L161" s="48">
        <f t="shared" si="143"/>
        <v>0</v>
      </c>
      <c r="M161" s="48">
        <v>0</v>
      </c>
      <c r="N161" s="48">
        <f t="shared" ref="N161:O161" si="144">N166+N177+N188+N193+N198+N203+N208</f>
        <v>0</v>
      </c>
      <c r="O161" s="48">
        <f t="shared" si="144"/>
        <v>0</v>
      </c>
      <c r="P161" s="48">
        <v>0</v>
      </c>
      <c r="Q161" s="48">
        <f t="shared" ref="Q161:R161" si="145">Q166+Q177+Q188+Q193+Q198+Q203+Q208</f>
        <v>0</v>
      </c>
      <c r="R161" s="48">
        <f t="shared" si="145"/>
        <v>0</v>
      </c>
      <c r="S161" s="48">
        <v>0</v>
      </c>
      <c r="T161" s="48">
        <f t="shared" ref="T161:U161" si="146">T166+T177+T188+T193+T198+T203+T208</f>
        <v>0</v>
      </c>
      <c r="U161" s="48">
        <f t="shared" si="146"/>
        <v>0</v>
      </c>
      <c r="V161" s="48">
        <v>0</v>
      </c>
      <c r="W161" s="48">
        <f t="shared" ref="W161:X161" si="147">W166+W177+W188+W193+W198+W203+W208</f>
        <v>0</v>
      </c>
      <c r="X161" s="48">
        <f t="shared" si="147"/>
        <v>0</v>
      </c>
      <c r="Y161" s="48">
        <v>0</v>
      </c>
      <c r="Z161" s="48">
        <f t="shared" ref="Z161:AA161" si="148">Z166+Z177+Z188+Z193+Z198+Z203+Z208</f>
        <v>0</v>
      </c>
      <c r="AA161" s="48">
        <f t="shared" si="148"/>
        <v>0</v>
      </c>
      <c r="AB161" s="48">
        <v>0</v>
      </c>
      <c r="AC161" s="48">
        <f t="shared" ref="AC161:AD161" si="149">AC166+AC177+AC188+AC193+AC198+AC203+AC208</f>
        <v>0</v>
      </c>
      <c r="AD161" s="48">
        <f t="shared" si="149"/>
        <v>0</v>
      </c>
      <c r="AE161" s="48">
        <v>0</v>
      </c>
      <c r="AF161" s="48">
        <f t="shared" ref="AF161:AG161" si="150">AF166+AF177+AF188+AF193+AF198+AF203+AF208</f>
        <v>0</v>
      </c>
      <c r="AG161" s="48">
        <f t="shared" si="150"/>
        <v>0</v>
      </c>
      <c r="AH161" s="48">
        <v>0</v>
      </c>
      <c r="AI161" s="48">
        <f t="shared" ref="AI161:AJ161" si="151">AI166+AI177+AI188+AI193+AI198+AI203+AI208</f>
        <v>0</v>
      </c>
      <c r="AJ161" s="48">
        <f t="shared" si="151"/>
        <v>0</v>
      </c>
      <c r="AK161" s="48">
        <v>0</v>
      </c>
      <c r="AL161" s="48">
        <f t="shared" ref="AL161:AM161" si="152">AL166+AL177+AL188+AL193+AL198+AL203+AL208</f>
        <v>0</v>
      </c>
      <c r="AM161" s="48">
        <f t="shared" si="152"/>
        <v>0</v>
      </c>
      <c r="AN161" s="48">
        <v>0</v>
      </c>
      <c r="AO161" s="48">
        <f t="shared" ref="AO161:AP161" si="153">AO166+AO177+AO188+AO193+AO198+AO203+AO208</f>
        <v>0</v>
      </c>
      <c r="AP161" s="48">
        <f t="shared" si="153"/>
        <v>0</v>
      </c>
      <c r="AQ161" s="48">
        <v>0</v>
      </c>
      <c r="AR161" s="321"/>
      <c r="AS161" s="321"/>
      <c r="AT161" s="124"/>
      <c r="AU161" s="124"/>
      <c r="AV161" s="124"/>
    </row>
    <row r="162" spans="1:48" s="126" customFormat="1" ht="16.5" customHeight="1" x14ac:dyDescent="0.2">
      <c r="A162" s="256"/>
      <c r="B162" s="160"/>
      <c r="C162" s="161"/>
      <c r="D162" s="51" t="s">
        <v>86</v>
      </c>
      <c r="E162" s="123">
        <f t="shared" ref="E162" si="154">H162+K162+N162+Q162+T162+W162+Z162+AC162+AF162+AI162+AL162+AO162</f>
        <v>185.2</v>
      </c>
      <c r="F162" s="123">
        <f t="shared" si="142"/>
        <v>185.2</v>
      </c>
      <c r="G162" s="48">
        <f t="shared" ref="G162" si="155">F162/E162*100</f>
        <v>100</v>
      </c>
      <c r="H162" s="48">
        <f>H167+H178+H189+H194+H199+H204+H209</f>
        <v>0</v>
      </c>
      <c r="I162" s="48">
        <f>I167+I178+I189+I194+I199+I204+I209</f>
        <v>0</v>
      </c>
      <c r="J162" s="48">
        <v>0</v>
      </c>
      <c r="K162" s="48">
        <f t="shared" ref="K162:L162" si="156">K167+K178+K189+K194+K199+K204+K209</f>
        <v>0</v>
      </c>
      <c r="L162" s="48">
        <f t="shared" si="156"/>
        <v>0</v>
      </c>
      <c r="M162" s="48">
        <v>0</v>
      </c>
      <c r="N162" s="48">
        <f t="shared" ref="N162:O162" si="157">N167+N178+N189+N194+N199+N204+N209</f>
        <v>30</v>
      </c>
      <c r="O162" s="48">
        <f t="shared" si="157"/>
        <v>20</v>
      </c>
      <c r="P162" s="48">
        <f>O162/N162*100</f>
        <v>66.666666666666657</v>
      </c>
      <c r="Q162" s="48">
        <f t="shared" ref="Q162:R162" si="158">Q167+Q178+Q189+Q194+Q199+Q204+Q209</f>
        <v>0</v>
      </c>
      <c r="R162" s="48">
        <f t="shared" si="158"/>
        <v>10</v>
      </c>
      <c r="S162" s="48">
        <v>0</v>
      </c>
      <c r="T162" s="48">
        <f t="shared" ref="T162:U162" si="159">T167+T178+T189+T194+T199+T204+T209</f>
        <v>65.2</v>
      </c>
      <c r="U162" s="48">
        <f t="shared" si="159"/>
        <v>50</v>
      </c>
      <c r="V162" s="48">
        <f>U162/T162*100</f>
        <v>76.687116564417181</v>
      </c>
      <c r="W162" s="48">
        <f t="shared" ref="W162:X162" si="160">W167+W178+W189+W194+W199+W204+W209</f>
        <v>0</v>
      </c>
      <c r="X162" s="48">
        <f t="shared" si="160"/>
        <v>0</v>
      </c>
      <c r="Y162" s="48">
        <v>0</v>
      </c>
      <c r="Z162" s="48">
        <f t="shared" ref="Z162:AA162" si="161">Z167+Z178+Z189+Z194+Z199+Z204+Z209</f>
        <v>0</v>
      </c>
      <c r="AA162" s="48">
        <f t="shared" si="161"/>
        <v>15.2</v>
      </c>
      <c r="AB162" s="48">
        <v>0</v>
      </c>
      <c r="AC162" s="48">
        <f t="shared" ref="AC162:AD162" si="162">AC167+AC178+AC189+AC194+AC199+AC204+AC209</f>
        <v>0</v>
      </c>
      <c r="AD162" s="48">
        <f t="shared" si="162"/>
        <v>0</v>
      </c>
      <c r="AE162" s="48">
        <v>0</v>
      </c>
      <c r="AF162" s="48">
        <f t="shared" ref="AF162:AG162" si="163">AF167+AF178+AF189+AF194+AF199+AF204+AF209</f>
        <v>10</v>
      </c>
      <c r="AG162" s="48">
        <f t="shared" si="163"/>
        <v>10</v>
      </c>
      <c r="AH162" s="48">
        <f>AG162/AF162*100</f>
        <v>100</v>
      </c>
      <c r="AI162" s="48">
        <f t="shared" ref="AI162:AJ162" si="164">AI167+AI178+AI189+AI194+AI199+AI204+AI209</f>
        <v>0</v>
      </c>
      <c r="AJ162" s="48">
        <f t="shared" si="164"/>
        <v>0</v>
      </c>
      <c r="AK162" s="48">
        <v>0</v>
      </c>
      <c r="AL162" s="48">
        <f t="shared" ref="AL162:AM162" si="165">AL167+AL178+AL189+AL194+AL199+AL204+AL209</f>
        <v>80</v>
      </c>
      <c r="AM162" s="48">
        <f t="shared" si="165"/>
        <v>80</v>
      </c>
      <c r="AN162" s="48">
        <v>0</v>
      </c>
      <c r="AO162" s="48">
        <f t="shared" ref="AO162:AP162" si="166">AO167+AO178+AO189+AO194+AO199+AO204+AO209</f>
        <v>0</v>
      </c>
      <c r="AP162" s="48">
        <f t="shared" si="166"/>
        <v>0</v>
      </c>
      <c r="AQ162" s="48">
        <v>0</v>
      </c>
      <c r="AR162" s="321"/>
      <c r="AS162" s="321"/>
      <c r="AT162" s="124"/>
      <c r="AU162" s="124"/>
      <c r="AV162" s="124"/>
    </row>
    <row r="163" spans="1:48" s="126" customFormat="1" ht="31.5" customHeight="1" x14ac:dyDescent="0.2">
      <c r="A163" s="257"/>
      <c r="B163" s="163"/>
      <c r="C163" s="164"/>
      <c r="D163" s="51" t="s">
        <v>25</v>
      </c>
      <c r="E163" s="123">
        <v>0</v>
      </c>
      <c r="F163" s="123">
        <v>0</v>
      </c>
      <c r="G163" s="48">
        <v>0</v>
      </c>
      <c r="H163" s="48">
        <v>0</v>
      </c>
      <c r="I163" s="48">
        <v>0</v>
      </c>
      <c r="J163" s="48">
        <v>0</v>
      </c>
      <c r="K163" s="48">
        <v>0</v>
      </c>
      <c r="L163" s="48">
        <v>0</v>
      </c>
      <c r="M163" s="48">
        <v>0</v>
      </c>
      <c r="N163" s="48">
        <v>0</v>
      </c>
      <c r="O163" s="48">
        <v>0</v>
      </c>
      <c r="P163" s="48">
        <v>0</v>
      </c>
      <c r="Q163" s="50">
        <v>0</v>
      </c>
      <c r="R163" s="128">
        <v>0</v>
      </c>
      <c r="S163" s="50">
        <v>0</v>
      </c>
      <c r="T163" s="127">
        <v>0</v>
      </c>
      <c r="U163" s="128">
        <v>0</v>
      </c>
      <c r="V163" s="50">
        <v>0</v>
      </c>
      <c r="W163" s="127">
        <v>0</v>
      </c>
      <c r="X163" s="50">
        <v>0</v>
      </c>
      <c r="Y163" s="50">
        <v>0</v>
      </c>
      <c r="Z163" s="50">
        <v>0</v>
      </c>
      <c r="AA163" s="50">
        <v>0</v>
      </c>
      <c r="AB163" s="50">
        <v>0</v>
      </c>
      <c r="AC163" s="50">
        <v>0</v>
      </c>
      <c r="AD163" s="50">
        <v>0</v>
      </c>
      <c r="AE163" s="50">
        <v>0</v>
      </c>
      <c r="AF163" s="50">
        <v>0</v>
      </c>
      <c r="AG163" s="50">
        <v>0</v>
      </c>
      <c r="AH163" s="50">
        <v>0</v>
      </c>
      <c r="AI163" s="50">
        <v>0</v>
      </c>
      <c r="AJ163" s="50">
        <v>0</v>
      </c>
      <c r="AK163" s="50">
        <v>0</v>
      </c>
      <c r="AL163" s="50">
        <v>0</v>
      </c>
      <c r="AM163" s="50">
        <v>0</v>
      </c>
      <c r="AN163" s="50">
        <v>0</v>
      </c>
      <c r="AO163" s="50">
        <v>0</v>
      </c>
      <c r="AP163" s="50">
        <v>0</v>
      </c>
      <c r="AQ163" s="50">
        <v>0</v>
      </c>
      <c r="AR163" s="322"/>
      <c r="AS163" s="322"/>
      <c r="AT163" s="124"/>
      <c r="AU163" s="124"/>
      <c r="AV163" s="124"/>
    </row>
    <row r="164" spans="1:48" s="114" customFormat="1" ht="16.5" customHeight="1" x14ac:dyDescent="0.2">
      <c r="A164" s="184" t="s">
        <v>33</v>
      </c>
      <c r="B164" s="200" t="s">
        <v>156</v>
      </c>
      <c r="C164" s="208" t="s">
        <v>121</v>
      </c>
      <c r="D164" s="117" t="s">
        <v>89</v>
      </c>
      <c r="E164" s="85">
        <f>SUM(E165:E167)</f>
        <v>0</v>
      </c>
      <c r="F164" s="85">
        <f>SUM(F165:F167)</f>
        <v>0</v>
      </c>
      <c r="G164" s="92">
        <v>0</v>
      </c>
      <c r="H164" s="92">
        <f>SUM(H165:H167)</f>
        <v>0</v>
      </c>
      <c r="I164" s="92">
        <f>SUM(I165:I167)</f>
        <v>0</v>
      </c>
      <c r="J164" s="92">
        <v>0</v>
      </c>
      <c r="K164" s="92">
        <f>SUM(K165:K167)</f>
        <v>0</v>
      </c>
      <c r="L164" s="92">
        <f>SUM(L165:L167)</f>
        <v>0</v>
      </c>
      <c r="M164" s="92">
        <v>0</v>
      </c>
      <c r="N164" s="92">
        <f>SUM(N165:N167)</f>
        <v>0</v>
      </c>
      <c r="O164" s="92">
        <f>SUM(O165:O167)</f>
        <v>0</v>
      </c>
      <c r="P164" s="92">
        <v>0</v>
      </c>
      <c r="Q164" s="92">
        <f>SUM(Q165:Q167)</f>
        <v>0</v>
      </c>
      <c r="R164" s="92">
        <f>SUM(R165:R167)</f>
        <v>0</v>
      </c>
      <c r="S164" s="92">
        <v>0</v>
      </c>
      <c r="T164" s="92">
        <f>SUM(T165:T167)</f>
        <v>0</v>
      </c>
      <c r="U164" s="92">
        <f>SUM(U165:U167)</f>
        <v>0</v>
      </c>
      <c r="V164" s="92">
        <v>0</v>
      </c>
      <c r="W164" s="92">
        <f>SUM(W165:W167)</f>
        <v>0</v>
      </c>
      <c r="X164" s="92">
        <f>SUM(X165:X167)</f>
        <v>0</v>
      </c>
      <c r="Y164" s="92">
        <v>0</v>
      </c>
      <c r="Z164" s="92">
        <f>SUM(Z165:Z167)</f>
        <v>0</v>
      </c>
      <c r="AA164" s="92">
        <f>SUM(AA165:AA167)</f>
        <v>0</v>
      </c>
      <c r="AB164" s="92">
        <v>0</v>
      </c>
      <c r="AC164" s="92">
        <f>SUM(AC165:AC167)</f>
        <v>0</v>
      </c>
      <c r="AD164" s="92">
        <f>SUM(AD165:AD167)</f>
        <v>0</v>
      </c>
      <c r="AE164" s="92">
        <v>0</v>
      </c>
      <c r="AF164" s="92">
        <f>SUM(AF165:AF167)</f>
        <v>0</v>
      </c>
      <c r="AG164" s="92">
        <f>SUM(AG165:AG167)</f>
        <v>0</v>
      </c>
      <c r="AH164" s="92">
        <v>0</v>
      </c>
      <c r="AI164" s="92">
        <f>SUM(AI165:AI167)</f>
        <v>0</v>
      </c>
      <c r="AJ164" s="92">
        <f>SUM(AJ165:AJ167)</f>
        <v>0</v>
      </c>
      <c r="AK164" s="92">
        <v>0</v>
      </c>
      <c r="AL164" s="92">
        <f>SUM(AL165:AL167)</f>
        <v>0</v>
      </c>
      <c r="AM164" s="92">
        <f>SUM(AM165:AM167)</f>
        <v>0</v>
      </c>
      <c r="AN164" s="92">
        <v>0</v>
      </c>
      <c r="AO164" s="92">
        <f>SUM(AO165:AO167)</f>
        <v>0</v>
      </c>
      <c r="AP164" s="92">
        <f>SUM(AP165:AP167)</f>
        <v>0</v>
      </c>
      <c r="AQ164" s="92">
        <v>0</v>
      </c>
      <c r="AR164" s="153" t="s">
        <v>291</v>
      </c>
      <c r="AS164" s="153"/>
      <c r="AT164" s="88"/>
      <c r="AU164" s="88"/>
      <c r="AV164" s="88"/>
    </row>
    <row r="165" spans="1:48" s="9" customFormat="1" ht="24.75" customHeight="1" x14ac:dyDescent="0.2">
      <c r="A165" s="185"/>
      <c r="B165" s="201"/>
      <c r="C165" s="209"/>
      <c r="D165" s="11" t="s">
        <v>85</v>
      </c>
      <c r="E165" s="85">
        <f>H165+K165+N165+Q165+T165+W165+Z165+AC165+AF165+AI165+AL165+AO165</f>
        <v>0</v>
      </c>
      <c r="F165" s="85">
        <f>I165+L165+O165+R165+U165+X165+AA165+AD165+AG165+AJ165+AM165+AP165</f>
        <v>0</v>
      </c>
      <c r="G165" s="54">
        <v>0</v>
      </c>
      <c r="H165" s="53">
        <v>0</v>
      </c>
      <c r="I165" s="53">
        <v>0</v>
      </c>
      <c r="J165" s="54">
        <v>0</v>
      </c>
      <c r="K165" s="53">
        <v>0</v>
      </c>
      <c r="L165" s="53">
        <v>0</v>
      </c>
      <c r="M165" s="54">
        <v>0</v>
      </c>
      <c r="N165" s="53">
        <v>0</v>
      </c>
      <c r="O165" s="53">
        <v>0</v>
      </c>
      <c r="P165" s="54">
        <v>0</v>
      </c>
      <c r="Q165" s="53">
        <v>0</v>
      </c>
      <c r="R165" s="53">
        <v>0</v>
      </c>
      <c r="S165" s="54">
        <v>0</v>
      </c>
      <c r="T165" s="99">
        <v>0</v>
      </c>
      <c r="U165" s="53">
        <v>0</v>
      </c>
      <c r="V165" s="54">
        <v>0</v>
      </c>
      <c r="W165" s="99">
        <v>0</v>
      </c>
      <c r="X165" s="53">
        <v>0</v>
      </c>
      <c r="Y165" s="54">
        <v>0</v>
      </c>
      <c r="Z165" s="53">
        <v>0</v>
      </c>
      <c r="AA165" s="53">
        <v>0</v>
      </c>
      <c r="AB165" s="54">
        <v>0</v>
      </c>
      <c r="AC165" s="53">
        <v>0</v>
      </c>
      <c r="AD165" s="53">
        <v>0</v>
      </c>
      <c r="AE165" s="54">
        <v>0</v>
      </c>
      <c r="AF165" s="53">
        <v>0</v>
      </c>
      <c r="AG165" s="53">
        <v>0</v>
      </c>
      <c r="AH165" s="54">
        <v>0</v>
      </c>
      <c r="AI165" s="53">
        <v>0</v>
      </c>
      <c r="AJ165" s="52">
        <v>0</v>
      </c>
      <c r="AK165" s="65">
        <v>0</v>
      </c>
      <c r="AL165" s="53">
        <v>0</v>
      </c>
      <c r="AM165" s="52">
        <v>0</v>
      </c>
      <c r="AN165" s="54">
        <v>0</v>
      </c>
      <c r="AO165" s="53">
        <v>0</v>
      </c>
      <c r="AP165" s="52">
        <v>0</v>
      </c>
      <c r="AQ165" s="54">
        <v>0</v>
      </c>
      <c r="AR165" s="268"/>
      <c r="AS165" s="268"/>
      <c r="AT165" s="8"/>
      <c r="AU165" s="8"/>
      <c r="AV165" s="8"/>
    </row>
    <row r="166" spans="1:48" s="9" customFormat="1" ht="29.25" customHeight="1" x14ac:dyDescent="0.2">
      <c r="A166" s="185"/>
      <c r="B166" s="201"/>
      <c r="C166" s="209"/>
      <c r="D166" s="12" t="s">
        <v>24</v>
      </c>
      <c r="E166" s="85">
        <f>H166+K166+N166+Q166+T166+W166+Z166+AC166+AF166+AI166+AL166+AO166</f>
        <v>0</v>
      </c>
      <c r="F166" s="85">
        <f t="shared" ref="F166:F167" si="167">I166+L166+O166+R166+U166+X166+AA166+AD166+AG166+AJ166+AM166+AP166</f>
        <v>0</v>
      </c>
      <c r="G166" s="54">
        <v>0</v>
      </c>
      <c r="H166" s="53">
        <v>0</v>
      </c>
      <c r="I166" s="53">
        <v>0</v>
      </c>
      <c r="J166" s="54">
        <v>0</v>
      </c>
      <c r="K166" s="53">
        <v>0</v>
      </c>
      <c r="L166" s="53">
        <v>0</v>
      </c>
      <c r="M166" s="54">
        <v>0</v>
      </c>
      <c r="N166" s="53">
        <v>0</v>
      </c>
      <c r="O166" s="53">
        <v>0</v>
      </c>
      <c r="P166" s="54">
        <v>0</v>
      </c>
      <c r="Q166" s="53">
        <v>0</v>
      </c>
      <c r="R166" s="53">
        <v>0</v>
      </c>
      <c r="S166" s="54">
        <v>0</v>
      </c>
      <c r="T166" s="99">
        <v>0</v>
      </c>
      <c r="U166" s="53">
        <v>0</v>
      </c>
      <c r="V166" s="54">
        <v>0</v>
      </c>
      <c r="W166" s="99">
        <v>0</v>
      </c>
      <c r="X166" s="53">
        <v>0</v>
      </c>
      <c r="Y166" s="54">
        <v>0</v>
      </c>
      <c r="Z166" s="53">
        <v>0</v>
      </c>
      <c r="AA166" s="53">
        <v>0</v>
      </c>
      <c r="AB166" s="54">
        <v>0</v>
      </c>
      <c r="AC166" s="53">
        <v>0</v>
      </c>
      <c r="AD166" s="53">
        <v>0</v>
      </c>
      <c r="AE166" s="54">
        <v>0</v>
      </c>
      <c r="AF166" s="53">
        <v>0</v>
      </c>
      <c r="AG166" s="53">
        <v>0</v>
      </c>
      <c r="AH166" s="54">
        <v>0</v>
      </c>
      <c r="AI166" s="53">
        <v>0</v>
      </c>
      <c r="AJ166" s="52">
        <v>0</v>
      </c>
      <c r="AK166" s="65">
        <v>0</v>
      </c>
      <c r="AL166" s="53">
        <v>0</v>
      </c>
      <c r="AM166" s="52">
        <v>0</v>
      </c>
      <c r="AN166" s="54">
        <v>0</v>
      </c>
      <c r="AO166" s="53">
        <v>0</v>
      </c>
      <c r="AP166" s="52">
        <v>0</v>
      </c>
      <c r="AQ166" s="54">
        <v>0</v>
      </c>
      <c r="AR166" s="268"/>
      <c r="AS166" s="268"/>
      <c r="AT166" s="8"/>
      <c r="AU166" s="8"/>
      <c r="AV166" s="8"/>
    </row>
    <row r="167" spans="1:48" s="9" customFormat="1" ht="16.5" customHeight="1" x14ac:dyDescent="0.2">
      <c r="A167" s="185"/>
      <c r="B167" s="201"/>
      <c r="C167" s="209"/>
      <c r="D167" s="12" t="s">
        <v>86</v>
      </c>
      <c r="E167" s="85">
        <f t="shared" ref="E167" si="168">H167+K167+N167+Q167+T167+W167+Z167+AC167+AF167+AI167+AL167+AO167</f>
        <v>0</v>
      </c>
      <c r="F167" s="85">
        <f t="shared" si="167"/>
        <v>0</v>
      </c>
      <c r="G167" s="54">
        <v>0</v>
      </c>
      <c r="H167" s="53">
        <v>0</v>
      </c>
      <c r="I167" s="53">
        <v>0</v>
      </c>
      <c r="J167" s="54">
        <v>0</v>
      </c>
      <c r="K167" s="53">
        <v>0</v>
      </c>
      <c r="L167" s="53">
        <v>0</v>
      </c>
      <c r="M167" s="54">
        <v>0</v>
      </c>
      <c r="N167" s="53">
        <v>0</v>
      </c>
      <c r="O167" s="53">
        <v>0</v>
      </c>
      <c r="P167" s="54">
        <v>0</v>
      </c>
      <c r="Q167" s="53">
        <v>0</v>
      </c>
      <c r="R167" s="53">
        <v>0</v>
      </c>
      <c r="S167" s="54">
        <v>0</v>
      </c>
      <c r="T167" s="99">
        <v>0</v>
      </c>
      <c r="U167" s="53">
        <v>0</v>
      </c>
      <c r="V167" s="54">
        <v>0</v>
      </c>
      <c r="W167" s="99">
        <v>0</v>
      </c>
      <c r="X167" s="53">
        <v>0</v>
      </c>
      <c r="Y167" s="54">
        <v>0</v>
      </c>
      <c r="Z167" s="53">
        <v>0</v>
      </c>
      <c r="AA167" s="53">
        <v>0</v>
      </c>
      <c r="AB167" s="54">
        <v>0</v>
      </c>
      <c r="AC167" s="53">
        <v>0</v>
      </c>
      <c r="AD167" s="53">
        <v>0</v>
      </c>
      <c r="AE167" s="54">
        <v>0</v>
      </c>
      <c r="AF167" s="53">
        <v>0</v>
      </c>
      <c r="AG167" s="53">
        <v>0</v>
      </c>
      <c r="AH167" s="54">
        <v>0</v>
      </c>
      <c r="AI167" s="53">
        <v>0</v>
      </c>
      <c r="AJ167" s="52">
        <v>0</v>
      </c>
      <c r="AK167" s="65">
        <v>0</v>
      </c>
      <c r="AL167" s="53">
        <v>0</v>
      </c>
      <c r="AM167" s="52">
        <v>0</v>
      </c>
      <c r="AN167" s="54">
        <v>0</v>
      </c>
      <c r="AO167" s="53">
        <v>0</v>
      </c>
      <c r="AP167" s="52">
        <v>0</v>
      </c>
      <c r="AQ167" s="54">
        <v>0</v>
      </c>
      <c r="AR167" s="268"/>
      <c r="AS167" s="268"/>
      <c r="AT167" s="8"/>
      <c r="AU167" s="8"/>
      <c r="AV167" s="8"/>
    </row>
    <row r="168" spans="1:48" s="9" customFormat="1" ht="33" customHeight="1" x14ac:dyDescent="0.2">
      <c r="A168" s="186"/>
      <c r="B168" s="202"/>
      <c r="C168" s="210"/>
      <c r="D168" s="17" t="s">
        <v>87</v>
      </c>
      <c r="E168" s="85">
        <v>0</v>
      </c>
      <c r="F168" s="85">
        <v>0</v>
      </c>
      <c r="G168" s="54">
        <v>0</v>
      </c>
      <c r="H168" s="53">
        <v>0</v>
      </c>
      <c r="I168" s="53">
        <v>0</v>
      </c>
      <c r="J168" s="54">
        <v>0</v>
      </c>
      <c r="K168" s="53">
        <v>0</v>
      </c>
      <c r="L168" s="53">
        <v>0</v>
      </c>
      <c r="M168" s="54">
        <v>0</v>
      </c>
      <c r="N168" s="53">
        <v>0</v>
      </c>
      <c r="O168" s="53">
        <v>0</v>
      </c>
      <c r="P168" s="54">
        <v>0</v>
      </c>
      <c r="Q168" s="53">
        <v>0</v>
      </c>
      <c r="R168" s="53">
        <v>0</v>
      </c>
      <c r="S168" s="38">
        <v>0</v>
      </c>
      <c r="T168" s="53">
        <v>0</v>
      </c>
      <c r="U168" s="53">
        <v>0</v>
      </c>
      <c r="V168" s="38">
        <v>0</v>
      </c>
      <c r="W168" s="53">
        <v>0</v>
      </c>
      <c r="X168" s="53">
        <v>0</v>
      </c>
      <c r="Y168" s="38">
        <v>0</v>
      </c>
      <c r="Z168" s="53">
        <v>0</v>
      </c>
      <c r="AA168" s="53">
        <v>0</v>
      </c>
      <c r="AB168" s="38">
        <v>0</v>
      </c>
      <c r="AC168" s="53">
        <v>0</v>
      </c>
      <c r="AD168" s="53">
        <v>0</v>
      </c>
      <c r="AE168" s="38">
        <v>0</v>
      </c>
      <c r="AF168" s="53">
        <v>0</v>
      </c>
      <c r="AG168" s="53">
        <v>0</v>
      </c>
      <c r="AH168" s="38">
        <v>0</v>
      </c>
      <c r="AI168" s="53">
        <v>0</v>
      </c>
      <c r="AJ168" s="53">
        <v>0</v>
      </c>
      <c r="AK168" s="38">
        <v>0</v>
      </c>
      <c r="AL168" s="53">
        <v>0</v>
      </c>
      <c r="AM168" s="53">
        <v>0</v>
      </c>
      <c r="AN168" s="38">
        <v>0</v>
      </c>
      <c r="AO168" s="53">
        <v>0</v>
      </c>
      <c r="AP168" s="53">
        <v>0</v>
      </c>
      <c r="AQ168" s="38">
        <v>0</v>
      </c>
      <c r="AR168" s="269"/>
      <c r="AS168" s="269"/>
      <c r="AT168" s="8"/>
      <c r="AU168" s="8"/>
      <c r="AV168" s="8"/>
    </row>
    <row r="169" spans="1:48" s="26" customFormat="1" ht="16.5" customHeight="1" x14ac:dyDescent="0.2">
      <c r="A169" s="184" t="s">
        <v>73</v>
      </c>
      <c r="B169" s="200" t="s">
        <v>157</v>
      </c>
      <c r="C169" s="208" t="s">
        <v>190</v>
      </c>
      <c r="D169" s="208" t="s">
        <v>27</v>
      </c>
      <c r="E169" s="134" t="s">
        <v>36</v>
      </c>
      <c r="F169" s="134" t="s">
        <v>36</v>
      </c>
      <c r="G169" s="131" t="s">
        <v>36</v>
      </c>
      <c r="H169" s="134" t="s">
        <v>36</v>
      </c>
      <c r="I169" s="134" t="s">
        <v>36</v>
      </c>
      <c r="J169" s="131" t="s">
        <v>36</v>
      </c>
      <c r="K169" s="134" t="s">
        <v>36</v>
      </c>
      <c r="L169" s="134" t="s">
        <v>36</v>
      </c>
      <c r="M169" s="131" t="s">
        <v>36</v>
      </c>
      <c r="N169" s="134" t="s">
        <v>36</v>
      </c>
      <c r="O169" s="134" t="s">
        <v>36</v>
      </c>
      <c r="P169" s="131" t="s">
        <v>36</v>
      </c>
      <c r="Q169" s="134" t="s">
        <v>36</v>
      </c>
      <c r="R169" s="134" t="s">
        <v>36</v>
      </c>
      <c r="S169" s="131" t="s">
        <v>36</v>
      </c>
      <c r="T169" s="134" t="s">
        <v>36</v>
      </c>
      <c r="U169" s="134" t="s">
        <v>36</v>
      </c>
      <c r="V169" s="131" t="s">
        <v>36</v>
      </c>
      <c r="W169" s="134" t="s">
        <v>36</v>
      </c>
      <c r="X169" s="134" t="s">
        <v>36</v>
      </c>
      <c r="Y169" s="131" t="s">
        <v>36</v>
      </c>
      <c r="Z169" s="134" t="s">
        <v>36</v>
      </c>
      <c r="AA169" s="134" t="s">
        <v>36</v>
      </c>
      <c r="AB169" s="131" t="s">
        <v>36</v>
      </c>
      <c r="AC169" s="134" t="s">
        <v>36</v>
      </c>
      <c r="AD169" s="134" t="s">
        <v>36</v>
      </c>
      <c r="AE169" s="131" t="s">
        <v>36</v>
      </c>
      <c r="AF169" s="134" t="s">
        <v>36</v>
      </c>
      <c r="AG169" s="134" t="s">
        <v>36</v>
      </c>
      <c r="AH169" s="131" t="s">
        <v>36</v>
      </c>
      <c r="AI169" s="134" t="s">
        <v>36</v>
      </c>
      <c r="AJ169" s="134" t="s">
        <v>36</v>
      </c>
      <c r="AK169" s="131" t="s">
        <v>36</v>
      </c>
      <c r="AL169" s="134" t="s">
        <v>36</v>
      </c>
      <c r="AM169" s="134" t="s">
        <v>36</v>
      </c>
      <c r="AN169" s="131" t="s">
        <v>36</v>
      </c>
      <c r="AO169" s="134" t="s">
        <v>36</v>
      </c>
      <c r="AP169" s="134" t="s">
        <v>36</v>
      </c>
      <c r="AQ169" s="131" t="s">
        <v>36</v>
      </c>
      <c r="AR169" s="310" t="s">
        <v>292</v>
      </c>
      <c r="AS169" s="153"/>
      <c r="AT169" s="8"/>
      <c r="AU169" s="8"/>
      <c r="AV169" s="8"/>
    </row>
    <row r="170" spans="1:48" s="9" customFormat="1" ht="16.5" customHeight="1" x14ac:dyDescent="0.2">
      <c r="A170" s="185"/>
      <c r="B170" s="201"/>
      <c r="C170" s="206"/>
      <c r="D170" s="206"/>
      <c r="E170" s="135"/>
      <c r="F170" s="135"/>
      <c r="G170" s="132"/>
      <c r="H170" s="135"/>
      <c r="I170" s="135"/>
      <c r="J170" s="132"/>
      <c r="K170" s="135"/>
      <c r="L170" s="135"/>
      <c r="M170" s="132"/>
      <c r="N170" s="135"/>
      <c r="O170" s="135"/>
      <c r="P170" s="132"/>
      <c r="Q170" s="225"/>
      <c r="R170" s="225"/>
      <c r="S170" s="227"/>
      <c r="T170" s="225"/>
      <c r="U170" s="225"/>
      <c r="V170" s="227"/>
      <c r="W170" s="225"/>
      <c r="X170" s="225"/>
      <c r="Y170" s="227"/>
      <c r="Z170" s="225"/>
      <c r="AA170" s="225"/>
      <c r="AB170" s="227"/>
      <c r="AC170" s="225"/>
      <c r="AD170" s="225"/>
      <c r="AE170" s="227"/>
      <c r="AF170" s="225"/>
      <c r="AG170" s="225"/>
      <c r="AH170" s="227"/>
      <c r="AI170" s="225"/>
      <c r="AJ170" s="225"/>
      <c r="AK170" s="227"/>
      <c r="AL170" s="225"/>
      <c r="AM170" s="225"/>
      <c r="AN170" s="227"/>
      <c r="AO170" s="135"/>
      <c r="AP170" s="135"/>
      <c r="AQ170" s="132"/>
      <c r="AR170" s="311"/>
      <c r="AS170" s="268"/>
      <c r="AT170" s="8"/>
      <c r="AU170" s="8"/>
      <c r="AV170" s="8"/>
    </row>
    <row r="171" spans="1:48" s="9" customFormat="1" ht="163.5" customHeight="1" x14ac:dyDescent="0.2">
      <c r="A171" s="186"/>
      <c r="B171" s="202"/>
      <c r="C171" s="207"/>
      <c r="D171" s="207"/>
      <c r="E171" s="136"/>
      <c r="F171" s="136"/>
      <c r="G171" s="133"/>
      <c r="H171" s="136"/>
      <c r="I171" s="136"/>
      <c r="J171" s="133"/>
      <c r="K171" s="136"/>
      <c r="L171" s="136"/>
      <c r="M171" s="133"/>
      <c r="N171" s="136"/>
      <c r="O171" s="136"/>
      <c r="P171" s="133"/>
      <c r="Q171" s="226"/>
      <c r="R171" s="226"/>
      <c r="S171" s="228"/>
      <c r="T171" s="226"/>
      <c r="U171" s="226"/>
      <c r="V171" s="228"/>
      <c r="W171" s="226"/>
      <c r="X171" s="226"/>
      <c r="Y171" s="228"/>
      <c r="Z171" s="226"/>
      <c r="AA171" s="226"/>
      <c r="AB171" s="228"/>
      <c r="AC171" s="226"/>
      <c r="AD171" s="226"/>
      <c r="AE171" s="228"/>
      <c r="AF171" s="226"/>
      <c r="AG171" s="226"/>
      <c r="AH171" s="228"/>
      <c r="AI171" s="226"/>
      <c r="AJ171" s="226"/>
      <c r="AK171" s="228"/>
      <c r="AL171" s="226"/>
      <c r="AM171" s="226"/>
      <c r="AN171" s="228"/>
      <c r="AO171" s="136"/>
      <c r="AP171" s="136"/>
      <c r="AQ171" s="133"/>
      <c r="AR171" s="312"/>
      <c r="AS171" s="269"/>
      <c r="AT171" s="8"/>
      <c r="AU171" s="8"/>
      <c r="AV171" s="8"/>
    </row>
    <row r="172" spans="1:48" s="26" customFormat="1" ht="16.5" customHeight="1" x14ac:dyDescent="0.2">
      <c r="A172" s="184" t="s">
        <v>74</v>
      </c>
      <c r="B172" s="200" t="s">
        <v>158</v>
      </c>
      <c r="C172" s="208" t="s">
        <v>159</v>
      </c>
      <c r="D172" s="208" t="s">
        <v>27</v>
      </c>
      <c r="E172" s="134" t="s">
        <v>36</v>
      </c>
      <c r="F172" s="134" t="s">
        <v>36</v>
      </c>
      <c r="G172" s="131" t="s">
        <v>36</v>
      </c>
      <c r="H172" s="134" t="s">
        <v>36</v>
      </c>
      <c r="I172" s="134" t="s">
        <v>36</v>
      </c>
      <c r="J172" s="131" t="s">
        <v>36</v>
      </c>
      <c r="K172" s="134" t="s">
        <v>36</v>
      </c>
      <c r="L172" s="134" t="s">
        <v>36</v>
      </c>
      <c r="M172" s="131" t="s">
        <v>36</v>
      </c>
      <c r="N172" s="134" t="s">
        <v>36</v>
      </c>
      <c r="O172" s="134" t="s">
        <v>36</v>
      </c>
      <c r="P172" s="131" t="s">
        <v>36</v>
      </c>
      <c r="Q172" s="134" t="s">
        <v>36</v>
      </c>
      <c r="R172" s="134" t="s">
        <v>36</v>
      </c>
      <c r="S172" s="131" t="s">
        <v>36</v>
      </c>
      <c r="T172" s="134" t="s">
        <v>36</v>
      </c>
      <c r="U172" s="134" t="s">
        <v>36</v>
      </c>
      <c r="V172" s="131" t="s">
        <v>36</v>
      </c>
      <c r="W172" s="134" t="s">
        <v>36</v>
      </c>
      <c r="X172" s="134" t="s">
        <v>36</v>
      </c>
      <c r="Y172" s="131" t="s">
        <v>36</v>
      </c>
      <c r="Z172" s="134" t="s">
        <v>36</v>
      </c>
      <c r="AA172" s="134" t="s">
        <v>36</v>
      </c>
      <c r="AB172" s="131" t="s">
        <v>36</v>
      </c>
      <c r="AC172" s="134" t="s">
        <v>36</v>
      </c>
      <c r="AD172" s="134" t="s">
        <v>36</v>
      </c>
      <c r="AE172" s="131" t="s">
        <v>36</v>
      </c>
      <c r="AF172" s="134" t="s">
        <v>36</v>
      </c>
      <c r="AG172" s="134" t="s">
        <v>36</v>
      </c>
      <c r="AH172" s="131" t="s">
        <v>36</v>
      </c>
      <c r="AI172" s="134" t="s">
        <v>36</v>
      </c>
      <c r="AJ172" s="134" t="s">
        <v>36</v>
      </c>
      <c r="AK172" s="131" t="s">
        <v>36</v>
      </c>
      <c r="AL172" s="134" t="s">
        <v>36</v>
      </c>
      <c r="AM172" s="134" t="s">
        <v>36</v>
      </c>
      <c r="AN172" s="131" t="s">
        <v>36</v>
      </c>
      <c r="AO172" s="134" t="s">
        <v>36</v>
      </c>
      <c r="AP172" s="134" t="s">
        <v>36</v>
      </c>
      <c r="AQ172" s="131" t="s">
        <v>36</v>
      </c>
      <c r="AR172" s="153" t="s">
        <v>293</v>
      </c>
      <c r="AS172" s="153"/>
      <c r="AT172" s="8"/>
      <c r="AU172" s="8"/>
      <c r="AV172" s="8"/>
    </row>
    <row r="173" spans="1:48" s="9" customFormat="1" ht="16.5" customHeight="1" x14ac:dyDescent="0.2">
      <c r="A173" s="185"/>
      <c r="B173" s="201"/>
      <c r="C173" s="206"/>
      <c r="D173" s="206"/>
      <c r="E173" s="135"/>
      <c r="F173" s="135"/>
      <c r="G173" s="132"/>
      <c r="H173" s="135"/>
      <c r="I173" s="135"/>
      <c r="J173" s="132"/>
      <c r="K173" s="135"/>
      <c r="L173" s="135"/>
      <c r="M173" s="132"/>
      <c r="N173" s="135"/>
      <c r="O173" s="135"/>
      <c r="P173" s="132"/>
      <c r="Q173" s="225"/>
      <c r="R173" s="225"/>
      <c r="S173" s="227"/>
      <c r="T173" s="225"/>
      <c r="U173" s="225"/>
      <c r="V173" s="227"/>
      <c r="W173" s="225"/>
      <c r="X173" s="225"/>
      <c r="Y173" s="227"/>
      <c r="Z173" s="225"/>
      <c r="AA173" s="225"/>
      <c r="AB173" s="227"/>
      <c r="AC173" s="225"/>
      <c r="AD173" s="225"/>
      <c r="AE173" s="227"/>
      <c r="AF173" s="225"/>
      <c r="AG173" s="225"/>
      <c r="AH173" s="227"/>
      <c r="AI173" s="225"/>
      <c r="AJ173" s="225"/>
      <c r="AK173" s="227"/>
      <c r="AL173" s="225"/>
      <c r="AM173" s="225"/>
      <c r="AN173" s="227"/>
      <c r="AO173" s="135"/>
      <c r="AP173" s="135"/>
      <c r="AQ173" s="132"/>
      <c r="AR173" s="268"/>
      <c r="AS173" s="268"/>
      <c r="AT173" s="8"/>
      <c r="AU173" s="8"/>
      <c r="AV173" s="8"/>
    </row>
    <row r="174" spans="1:48" s="9" customFormat="1" ht="90.75" customHeight="1" x14ac:dyDescent="0.2">
      <c r="A174" s="186"/>
      <c r="B174" s="202"/>
      <c r="C174" s="207"/>
      <c r="D174" s="207"/>
      <c r="E174" s="136"/>
      <c r="F174" s="136"/>
      <c r="G174" s="133"/>
      <c r="H174" s="136"/>
      <c r="I174" s="136"/>
      <c r="J174" s="133"/>
      <c r="K174" s="136"/>
      <c r="L174" s="136"/>
      <c r="M174" s="133"/>
      <c r="N174" s="136"/>
      <c r="O174" s="136"/>
      <c r="P174" s="133"/>
      <c r="Q174" s="226"/>
      <c r="R174" s="226"/>
      <c r="S174" s="228"/>
      <c r="T174" s="226"/>
      <c r="U174" s="226"/>
      <c r="V174" s="228"/>
      <c r="W174" s="226"/>
      <c r="X174" s="226"/>
      <c r="Y174" s="228"/>
      <c r="Z174" s="226"/>
      <c r="AA174" s="226"/>
      <c r="AB174" s="228"/>
      <c r="AC174" s="226"/>
      <c r="AD174" s="226"/>
      <c r="AE174" s="228"/>
      <c r="AF174" s="226"/>
      <c r="AG174" s="226"/>
      <c r="AH174" s="228"/>
      <c r="AI174" s="226"/>
      <c r="AJ174" s="226"/>
      <c r="AK174" s="228"/>
      <c r="AL174" s="226"/>
      <c r="AM174" s="226"/>
      <c r="AN174" s="228"/>
      <c r="AO174" s="136"/>
      <c r="AP174" s="136"/>
      <c r="AQ174" s="133"/>
      <c r="AR174" s="269"/>
      <c r="AS174" s="269"/>
      <c r="AT174" s="8"/>
      <c r="AU174" s="8"/>
      <c r="AV174" s="8"/>
    </row>
    <row r="175" spans="1:48" s="114" customFormat="1" ht="23.25" customHeight="1" x14ac:dyDescent="0.2">
      <c r="A175" s="184" t="s">
        <v>75</v>
      </c>
      <c r="B175" s="200" t="s">
        <v>160</v>
      </c>
      <c r="C175" s="190" t="s">
        <v>161</v>
      </c>
      <c r="D175" s="117" t="s">
        <v>89</v>
      </c>
      <c r="E175" s="85">
        <f>SUM(E176:E178)</f>
        <v>0</v>
      </c>
      <c r="F175" s="85">
        <f>SUM(F176:F178)</f>
        <v>0</v>
      </c>
      <c r="G175" s="92">
        <v>0</v>
      </c>
      <c r="H175" s="92">
        <f>SUM(H176:H178)</f>
        <v>0</v>
      </c>
      <c r="I175" s="92">
        <f>SUM(I176:I178)</f>
        <v>0</v>
      </c>
      <c r="J175" s="92">
        <v>0</v>
      </c>
      <c r="K175" s="92">
        <f>SUM(K176:K178)</f>
        <v>0</v>
      </c>
      <c r="L175" s="92">
        <f>SUM(L176:L178)</f>
        <v>0</v>
      </c>
      <c r="M175" s="92">
        <v>0</v>
      </c>
      <c r="N175" s="92">
        <f>SUM(N176:N178)</f>
        <v>0</v>
      </c>
      <c r="O175" s="92">
        <f>SUM(O176:O178)</f>
        <v>0</v>
      </c>
      <c r="P175" s="92">
        <v>0</v>
      </c>
      <c r="Q175" s="92">
        <f>SUM(Q176:Q178)</f>
        <v>0</v>
      </c>
      <c r="R175" s="92">
        <f>SUM(R176:R178)</f>
        <v>0</v>
      </c>
      <c r="S175" s="92">
        <v>0</v>
      </c>
      <c r="T175" s="92">
        <f>SUM(T176:T178)</f>
        <v>0</v>
      </c>
      <c r="U175" s="92">
        <f>SUM(U176:U178)</f>
        <v>0</v>
      </c>
      <c r="V175" s="92">
        <v>0</v>
      </c>
      <c r="W175" s="92">
        <f>SUM(W176:W178)</f>
        <v>0</v>
      </c>
      <c r="X175" s="92">
        <f>SUM(X176:X178)</f>
        <v>0</v>
      </c>
      <c r="Y175" s="92">
        <v>0</v>
      </c>
      <c r="Z175" s="92">
        <f>SUM(Z176:Z178)</f>
        <v>0</v>
      </c>
      <c r="AA175" s="92">
        <f>SUM(AA176:AA178)</f>
        <v>0</v>
      </c>
      <c r="AB175" s="92">
        <v>0</v>
      </c>
      <c r="AC175" s="92">
        <f>SUM(AC176:AC178)</f>
        <v>0</v>
      </c>
      <c r="AD175" s="92">
        <f>SUM(AD176:AD178)</f>
        <v>0</v>
      </c>
      <c r="AE175" s="92">
        <v>0</v>
      </c>
      <c r="AF175" s="92">
        <f>SUM(AF176:AF178)</f>
        <v>0</v>
      </c>
      <c r="AG175" s="92">
        <f>SUM(AG176:AG178)</f>
        <v>0</v>
      </c>
      <c r="AH175" s="92">
        <v>0</v>
      </c>
      <c r="AI175" s="92">
        <f>SUM(AI176:AI178)</f>
        <v>0</v>
      </c>
      <c r="AJ175" s="92">
        <f>SUM(AJ176:AJ178)</f>
        <v>0</v>
      </c>
      <c r="AK175" s="92">
        <v>0</v>
      </c>
      <c r="AL175" s="92">
        <f>SUM(AL176:AL178)</f>
        <v>0</v>
      </c>
      <c r="AM175" s="92">
        <f>SUM(AM176:AM178)</f>
        <v>0</v>
      </c>
      <c r="AN175" s="92">
        <v>0</v>
      </c>
      <c r="AO175" s="92">
        <f>SUM(AO176:AO178)</f>
        <v>0</v>
      </c>
      <c r="AP175" s="92">
        <f>SUM(AP176:AP178)</f>
        <v>0</v>
      </c>
      <c r="AQ175" s="92">
        <v>0</v>
      </c>
      <c r="AR175" s="153" t="s">
        <v>294</v>
      </c>
      <c r="AS175" s="153"/>
      <c r="AT175" s="88"/>
      <c r="AU175" s="88"/>
      <c r="AV175" s="88"/>
    </row>
    <row r="176" spans="1:48" s="10" customFormat="1" ht="23.25" customHeight="1" x14ac:dyDescent="0.2">
      <c r="A176" s="218"/>
      <c r="B176" s="203"/>
      <c r="C176" s="209"/>
      <c r="D176" s="11" t="s">
        <v>85</v>
      </c>
      <c r="E176" s="85">
        <f>H176+K176+N176+Q176+T176+W176+Z176+AC176+AF176+AI176+AL176+AO176</f>
        <v>0</v>
      </c>
      <c r="F176" s="85">
        <f>I176+L176+O176+R176+U176+X176+AA176+AD176+AG176+AJ176+AM176+AP176</f>
        <v>0</v>
      </c>
      <c r="G176" s="54">
        <v>0</v>
      </c>
      <c r="H176" s="53">
        <v>0</v>
      </c>
      <c r="I176" s="53">
        <v>0</v>
      </c>
      <c r="J176" s="54">
        <v>0</v>
      </c>
      <c r="K176" s="53">
        <v>0</v>
      </c>
      <c r="L176" s="53">
        <v>0</v>
      </c>
      <c r="M176" s="54">
        <v>0</v>
      </c>
      <c r="N176" s="53">
        <v>0</v>
      </c>
      <c r="O176" s="53">
        <v>0</v>
      </c>
      <c r="P176" s="54">
        <v>0</v>
      </c>
      <c r="Q176" s="53">
        <v>0</v>
      </c>
      <c r="R176" s="53">
        <v>0</v>
      </c>
      <c r="S176" s="38">
        <v>0</v>
      </c>
      <c r="T176" s="99">
        <v>0</v>
      </c>
      <c r="U176" s="53">
        <v>0</v>
      </c>
      <c r="V176" s="54">
        <v>0</v>
      </c>
      <c r="W176" s="99">
        <v>0</v>
      </c>
      <c r="X176" s="53">
        <v>0</v>
      </c>
      <c r="Y176" s="54">
        <v>0</v>
      </c>
      <c r="Z176" s="53">
        <v>0</v>
      </c>
      <c r="AA176" s="53">
        <v>0</v>
      </c>
      <c r="AB176" s="54">
        <v>0</v>
      </c>
      <c r="AC176" s="53">
        <v>0</v>
      </c>
      <c r="AD176" s="53">
        <v>0</v>
      </c>
      <c r="AE176" s="54">
        <v>0</v>
      </c>
      <c r="AF176" s="53">
        <v>0</v>
      </c>
      <c r="AG176" s="53">
        <v>0</v>
      </c>
      <c r="AH176" s="54">
        <v>0</v>
      </c>
      <c r="AI176" s="53">
        <v>0</v>
      </c>
      <c r="AJ176" s="52">
        <v>0</v>
      </c>
      <c r="AK176" s="65">
        <v>0</v>
      </c>
      <c r="AL176" s="53">
        <v>0</v>
      </c>
      <c r="AM176" s="52">
        <v>0</v>
      </c>
      <c r="AN176" s="54">
        <v>0</v>
      </c>
      <c r="AO176" s="53">
        <v>0</v>
      </c>
      <c r="AP176" s="52">
        <v>0</v>
      </c>
      <c r="AQ176" s="54">
        <v>0</v>
      </c>
      <c r="AR176" s="268"/>
      <c r="AS176" s="268"/>
      <c r="AT176" s="8"/>
      <c r="AU176" s="8"/>
      <c r="AV176" s="8"/>
    </row>
    <row r="177" spans="1:48" s="9" customFormat="1" ht="25.5" customHeight="1" x14ac:dyDescent="0.2">
      <c r="A177" s="218"/>
      <c r="B177" s="203"/>
      <c r="C177" s="209"/>
      <c r="D177" s="12" t="s">
        <v>24</v>
      </c>
      <c r="E177" s="85">
        <f>H177+K177+N177+Q177+T177+W177+Z177+AC177+AF177+AI177+AL177+AO177</f>
        <v>0</v>
      </c>
      <c r="F177" s="85">
        <f t="shared" ref="F177:F178" si="169">I177+L177+O177+R177+U177+X177+AA177+AD177+AG177+AJ177+AM177+AP177</f>
        <v>0</v>
      </c>
      <c r="G177" s="54">
        <v>0</v>
      </c>
      <c r="H177" s="53">
        <v>0</v>
      </c>
      <c r="I177" s="53">
        <v>0</v>
      </c>
      <c r="J177" s="54">
        <v>0</v>
      </c>
      <c r="K177" s="53">
        <v>0</v>
      </c>
      <c r="L177" s="53">
        <v>0</v>
      </c>
      <c r="M177" s="54">
        <v>0</v>
      </c>
      <c r="N177" s="53">
        <v>0</v>
      </c>
      <c r="O177" s="53">
        <v>0</v>
      </c>
      <c r="P177" s="54">
        <v>0</v>
      </c>
      <c r="Q177" s="53">
        <v>0</v>
      </c>
      <c r="R177" s="53">
        <v>0</v>
      </c>
      <c r="S177" s="38">
        <v>0</v>
      </c>
      <c r="T177" s="99">
        <v>0</v>
      </c>
      <c r="U177" s="53">
        <v>0</v>
      </c>
      <c r="V177" s="54">
        <v>0</v>
      </c>
      <c r="W177" s="99">
        <v>0</v>
      </c>
      <c r="X177" s="53">
        <v>0</v>
      </c>
      <c r="Y177" s="54">
        <v>0</v>
      </c>
      <c r="Z177" s="53">
        <v>0</v>
      </c>
      <c r="AA177" s="53">
        <v>0</v>
      </c>
      <c r="AB177" s="54">
        <v>0</v>
      </c>
      <c r="AC177" s="53">
        <v>0</v>
      </c>
      <c r="AD177" s="53">
        <v>0</v>
      </c>
      <c r="AE177" s="54">
        <v>0</v>
      </c>
      <c r="AF177" s="53">
        <v>0</v>
      </c>
      <c r="AG177" s="53">
        <v>0</v>
      </c>
      <c r="AH177" s="54">
        <v>0</v>
      </c>
      <c r="AI177" s="53">
        <v>0</v>
      </c>
      <c r="AJ177" s="52">
        <v>0</v>
      </c>
      <c r="AK177" s="65">
        <v>0</v>
      </c>
      <c r="AL177" s="53">
        <v>0</v>
      </c>
      <c r="AM177" s="52">
        <v>0</v>
      </c>
      <c r="AN177" s="54">
        <v>0</v>
      </c>
      <c r="AO177" s="53">
        <v>0</v>
      </c>
      <c r="AP177" s="52">
        <v>0</v>
      </c>
      <c r="AQ177" s="54">
        <v>0</v>
      </c>
      <c r="AR177" s="268"/>
      <c r="AS177" s="268"/>
      <c r="AT177" s="8"/>
      <c r="AU177" s="8"/>
      <c r="AV177" s="8"/>
    </row>
    <row r="178" spans="1:48" s="9" customFormat="1" ht="27" customHeight="1" x14ac:dyDescent="0.2">
      <c r="A178" s="218"/>
      <c r="B178" s="203"/>
      <c r="C178" s="209"/>
      <c r="D178" s="12" t="s">
        <v>86</v>
      </c>
      <c r="E178" s="85">
        <f t="shared" ref="E178" si="170">H178+K178+N178+Q178+T178+W178+Z178+AC178+AF178+AI178+AL178+AO178</f>
        <v>0</v>
      </c>
      <c r="F178" s="85">
        <f t="shared" si="169"/>
        <v>0</v>
      </c>
      <c r="G178" s="54">
        <v>0</v>
      </c>
      <c r="H178" s="53">
        <v>0</v>
      </c>
      <c r="I178" s="53">
        <v>0</v>
      </c>
      <c r="J178" s="54">
        <v>0</v>
      </c>
      <c r="K178" s="53">
        <v>0</v>
      </c>
      <c r="L178" s="53">
        <v>0</v>
      </c>
      <c r="M178" s="54">
        <v>0</v>
      </c>
      <c r="N178" s="53">
        <v>0</v>
      </c>
      <c r="O178" s="53">
        <v>0</v>
      </c>
      <c r="P178" s="54">
        <v>0</v>
      </c>
      <c r="Q178" s="53">
        <v>0</v>
      </c>
      <c r="R178" s="53">
        <v>0</v>
      </c>
      <c r="S178" s="38">
        <v>0</v>
      </c>
      <c r="T178" s="99">
        <v>0</v>
      </c>
      <c r="U178" s="53">
        <v>0</v>
      </c>
      <c r="V178" s="54">
        <v>0</v>
      </c>
      <c r="W178" s="99">
        <v>0</v>
      </c>
      <c r="X178" s="53">
        <v>0</v>
      </c>
      <c r="Y178" s="54">
        <v>0</v>
      </c>
      <c r="Z178" s="53">
        <v>0</v>
      </c>
      <c r="AA178" s="53">
        <v>0</v>
      </c>
      <c r="AB178" s="54">
        <v>0</v>
      </c>
      <c r="AC178" s="53">
        <v>0</v>
      </c>
      <c r="AD178" s="53">
        <v>0</v>
      </c>
      <c r="AE178" s="54">
        <v>0</v>
      </c>
      <c r="AF178" s="53">
        <v>0</v>
      </c>
      <c r="AG178" s="53">
        <v>0</v>
      </c>
      <c r="AH178" s="54">
        <v>0</v>
      </c>
      <c r="AI178" s="53">
        <v>0</v>
      </c>
      <c r="AJ178" s="52">
        <v>0</v>
      </c>
      <c r="AK178" s="65">
        <v>0</v>
      </c>
      <c r="AL178" s="53">
        <v>0</v>
      </c>
      <c r="AM178" s="52">
        <v>0</v>
      </c>
      <c r="AN178" s="54">
        <v>0</v>
      </c>
      <c r="AO178" s="53">
        <v>0</v>
      </c>
      <c r="AP178" s="52">
        <v>0</v>
      </c>
      <c r="AQ178" s="54">
        <v>0</v>
      </c>
      <c r="AR178" s="268"/>
      <c r="AS178" s="268"/>
      <c r="AT178" s="8"/>
      <c r="AU178" s="8"/>
      <c r="AV178" s="8"/>
    </row>
    <row r="179" spans="1:48" s="9" customFormat="1" ht="25.5" customHeight="1" x14ac:dyDescent="0.2">
      <c r="A179" s="219"/>
      <c r="B179" s="204"/>
      <c r="C179" s="210"/>
      <c r="D179" s="17" t="s">
        <v>90</v>
      </c>
      <c r="E179" s="85">
        <v>0</v>
      </c>
      <c r="F179" s="85">
        <v>0</v>
      </c>
      <c r="G179" s="54">
        <v>0</v>
      </c>
      <c r="H179" s="53">
        <v>0</v>
      </c>
      <c r="I179" s="53">
        <v>0</v>
      </c>
      <c r="J179" s="54">
        <v>0</v>
      </c>
      <c r="K179" s="53">
        <v>0</v>
      </c>
      <c r="L179" s="53">
        <v>0</v>
      </c>
      <c r="M179" s="54">
        <v>0</v>
      </c>
      <c r="N179" s="53">
        <v>0</v>
      </c>
      <c r="O179" s="53">
        <v>0</v>
      </c>
      <c r="P179" s="54">
        <v>0</v>
      </c>
      <c r="Q179" s="53">
        <v>0</v>
      </c>
      <c r="R179" s="53">
        <v>0</v>
      </c>
      <c r="S179" s="38">
        <v>0</v>
      </c>
      <c r="T179" s="53">
        <v>0</v>
      </c>
      <c r="U179" s="53">
        <v>0</v>
      </c>
      <c r="V179" s="38">
        <v>0</v>
      </c>
      <c r="W179" s="53">
        <v>0</v>
      </c>
      <c r="X179" s="53">
        <v>0</v>
      </c>
      <c r="Y179" s="38">
        <v>0</v>
      </c>
      <c r="Z179" s="53">
        <v>0</v>
      </c>
      <c r="AA179" s="53">
        <v>0</v>
      </c>
      <c r="AB179" s="38">
        <v>0</v>
      </c>
      <c r="AC179" s="53">
        <v>0</v>
      </c>
      <c r="AD179" s="53">
        <v>0</v>
      </c>
      <c r="AE179" s="38">
        <v>0</v>
      </c>
      <c r="AF179" s="53">
        <v>0</v>
      </c>
      <c r="AG179" s="53">
        <v>0</v>
      </c>
      <c r="AH179" s="38">
        <v>0</v>
      </c>
      <c r="AI179" s="53">
        <v>0</v>
      </c>
      <c r="AJ179" s="53">
        <v>0</v>
      </c>
      <c r="AK179" s="38">
        <v>0</v>
      </c>
      <c r="AL179" s="53">
        <v>0</v>
      </c>
      <c r="AM179" s="53">
        <v>0</v>
      </c>
      <c r="AN179" s="38">
        <v>0</v>
      </c>
      <c r="AO179" s="53">
        <v>0</v>
      </c>
      <c r="AP179" s="53">
        <v>0</v>
      </c>
      <c r="AQ179" s="38">
        <v>0</v>
      </c>
      <c r="AR179" s="269"/>
      <c r="AS179" s="268"/>
      <c r="AT179" s="8"/>
      <c r="AU179" s="8"/>
      <c r="AV179" s="8"/>
    </row>
    <row r="180" spans="1:48" s="26" customFormat="1" ht="16.5" customHeight="1" x14ac:dyDescent="0.2">
      <c r="A180" s="184" t="s">
        <v>76</v>
      </c>
      <c r="B180" s="200" t="s">
        <v>162</v>
      </c>
      <c r="C180" s="205" t="s">
        <v>159</v>
      </c>
      <c r="D180" s="208" t="s">
        <v>27</v>
      </c>
      <c r="E180" s="134" t="s">
        <v>36</v>
      </c>
      <c r="F180" s="134" t="s">
        <v>36</v>
      </c>
      <c r="G180" s="131" t="s">
        <v>36</v>
      </c>
      <c r="H180" s="134" t="s">
        <v>36</v>
      </c>
      <c r="I180" s="134" t="s">
        <v>36</v>
      </c>
      <c r="J180" s="131" t="s">
        <v>36</v>
      </c>
      <c r="K180" s="134" t="s">
        <v>36</v>
      </c>
      <c r="L180" s="134" t="s">
        <v>36</v>
      </c>
      <c r="M180" s="131" t="s">
        <v>36</v>
      </c>
      <c r="N180" s="134" t="s">
        <v>36</v>
      </c>
      <c r="O180" s="134" t="s">
        <v>36</v>
      </c>
      <c r="P180" s="131" t="s">
        <v>36</v>
      </c>
      <c r="Q180" s="134" t="s">
        <v>36</v>
      </c>
      <c r="R180" s="134" t="s">
        <v>36</v>
      </c>
      <c r="S180" s="131" t="s">
        <v>36</v>
      </c>
      <c r="T180" s="134" t="s">
        <v>36</v>
      </c>
      <c r="U180" s="134" t="s">
        <v>36</v>
      </c>
      <c r="V180" s="131" t="s">
        <v>36</v>
      </c>
      <c r="W180" s="134" t="s">
        <v>36</v>
      </c>
      <c r="X180" s="134" t="s">
        <v>36</v>
      </c>
      <c r="Y180" s="131" t="s">
        <v>36</v>
      </c>
      <c r="Z180" s="134" t="s">
        <v>36</v>
      </c>
      <c r="AA180" s="134" t="s">
        <v>36</v>
      </c>
      <c r="AB180" s="131" t="s">
        <v>36</v>
      </c>
      <c r="AC180" s="134" t="s">
        <v>36</v>
      </c>
      <c r="AD180" s="134" t="s">
        <v>36</v>
      </c>
      <c r="AE180" s="131" t="s">
        <v>36</v>
      </c>
      <c r="AF180" s="134" t="s">
        <v>36</v>
      </c>
      <c r="AG180" s="134" t="s">
        <v>36</v>
      </c>
      <c r="AH180" s="131" t="s">
        <v>36</v>
      </c>
      <c r="AI180" s="134" t="s">
        <v>36</v>
      </c>
      <c r="AJ180" s="134" t="s">
        <v>36</v>
      </c>
      <c r="AK180" s="131" t="s">
        <v>36</v>
      </c>
      <c r="AL180" s="134" t="s">
        <v>36</v>
      </c>
      <c r="AM180" s="134" t="s">
        <v>36</v>
      </c>
      <c r="AN180" s="131" t="s">
        <v>36</v>
      </c>
      <c r="AO180" s="134" t="s">
        <v>36</v>
      </c>
      <c r="AP180" s="134" t="s">
        <v>36</v>
      </c>
      <c r="AQ180" s="131" t="s">
        <v>36</v>
      </c>
      <c r="AR180" s="153" t="s">
        <v>295</v>
      </c>
      <c r="AS180" s="268"/>
      <c r="AT180" s="8"/>
      <c r="AU180" s="8"/>
      <c r="AV180" s="8"/>
    </row>
    <row r="181" spans="1:48" s="9" customFormat="1" ht="16.5" customHeight="1" x14ac:dyDescent="0.2">
      <c r="A181" s="185"/>
      <c r="B181" s="216"/>
      <c r="C181" s="206"/>
      <c r="D181" s="206"/>
      <c r="E181" s="135"/>
      <c r="F181" s="135"/>
      <c r="G181" s="132"/>
      <c r="H181" s="135"/>
      <c r="I181" s="135"/>
      <c r="J181" s="132"/>
      <c r="K181" s="135"/>
      <c r="L181" s="135"/>
      <c r="M181" s="132"/>
      <c r="N181" s="135"/>
      <c r="O181" s="135"/>
      <c r="P181" s="132"/>
      <c r="Q181" s="225"/>
      <c r="R181" s="225"/>
      <c r="S181" s="227"/>
      <c r="T181" s="225"/>
      <c r="U181" s="225"/>
      <c r="V181" s="227"/>
      <c r="W181" s="225"/>
      <c r="X181" s="225"/>
      <c r="Y181" s="227"/>
      <c r="Z181" s="225"/>
      <c r="AA181" s="225"/>
      <c r="AB181" s="227"/>
      <c r="AC181" s="225"/>
      <c r="AD181" s="225"/>
      <c r="AE181" s="227"/>
      <c r="AF181" s="225"/>
      <c r="AG181" s="225"/>
      <c r="AH181" s="227"/>
      <c r="AI181" s="225"/>
      <c r="AJ181" s="225"/>
      <c r="AK181" s="227"/>
      <c r="AL181" s="225"/>
      <c r="AM181" s="225"/>
      <c r="AN181" s="227"/>
      <c r="AO181" s="225"/>
      <c r="AP181" s="225"/>
      <c r="AQ181" s="227"/>
      <c r="AR181" s="268"/>
      <c r="AS181" s="268"/>
      <c r="AT181" s="8"/>
      <c r="AU181" s="8"/>
      <c r="AV181" s="8"/>
    </row>
    <row r="182" spans="1:48" s="9" customFormat="1" ht="111" customHeight="1" x14ac:dyDescent="0.2">
      <c r="A182" s="186"/>
      <c r="B182" s="217"/>
      <c r="C182" s="207"/>
      <c r="D182" s="207"/>
      <c r="E182" s="136"/>
      <c r="F182" s="136"/>
      <c r="G182" s="133"/>
      <c r="H182" s="136"/>
      <c r="I182" s="136"/>
      <c r="J182" s="133"/>
      <c r="K182" s="136"/>
      <c r="L182" s="136"/>
      <c r="M182" s="133"/>
      <c r="N182" s="136"/>
      <c r="O182" s="136"/>
      <c r="P182" s="133"/>
      <c r="Q182" s="226"/>
      <c r="R182" s="226"/>
      <c r="S182" s="228"/>
      <c r="T182" s="226"/>
      <c r="U182" s="226"/>
      <c r="V182" s="228"/>
      <c r="W182" s="226"/>
      <c r="X182" s="226"/>
      <c r="Y182" s="228"/>
      <c r="Z182" s="226"/>
      <c r="AA182" s="226"/>
      <c r="AB182" s="228"/>
      <c r="AC182" s="226"/>
      <c r="AD182" s="226"/>
      <c r="AE182" s="228"/>
      <c r="AF182" s="226"/>
      <c r="AG182" s="226"/>
      <c r="AH182" s="228"/>
      <c r="AI182" s="226"/>
      <c r="AJ182" s="226"/>
      <c r="AK182" s="228"/>
      <c r="AL182" s="226"/>
      <c r="AM182" s="226"/>
      <c r="AN182" s="228"/>
      <c r="AO182" s="226"/>
      <c r="AP182" s="226"/>
      <c r="AQ182" s="228"/>
      <c r="AR182" s="269"/>
      <c r="AS182" s="269"/>
      <c r="AT182" s="8"/>
      <c r="AU182" s="8"/>
      <c r="AV182" s="8"/>
    </row>
    <row r="183" spans="1:48" s="26" customFormat="1" ht="16.5" customHeight="1" x14ac:dyDescent="0.2">
      <c r="A183" s="184" t="s">
        <v>77</v>
      </c>
      <c r="B183" s="200" t="s">
        <v>163</v>
      </c>
      <c r="C183" s="205" t="s">
        <v>159</v>
      </c>
      <c r="D183" s="208" t="s">
        <v>27</v>
      </c>
      <c r="E183" s="134" t="s">
        <v>36</v>
      </c>
      <c r="F183" s="134" t="s">
        <v>36</v>
      </c>
      <c r="G183" s="131" t="s">
        <v>36</v>
      </c>
      <c r="H183" s="134" t="s">
        <v>36</v>
      </c>
      <c r="I183" s="134" t="s">
        <v>36</v>
      </c>
      <c r="J183" s="131" t="s">
        <v>36</v>
      </c>
      <c r="K183" s="134" t="s">
        <v>36</v>
      </c>
      <c r="L183" s="134" t="s">
        <v>36</v>
      </c>
      <c r="M183" s="131" t="s">
        <v>36</v>
      </c>
      <c r="N183" s="134" t="s">
        <v>36</v>
      </c>
      <c r="O183" s="134" t="s">
        <v>36</v>
      </c>
      <c r="P183" s="131" t="s">
        <v>36</v>
      </c>
      <c r="Q183" s="134" t="s">
        <v>36</v>
      </c>
      <c r="R183" s="134" t="s">
        <v>36</v>
      </c>
      <c r="S183" s="131" t="s">
        <v>36</v>
      </c>
      <c r="T183" s="134" t="s">
        <v>36</v>
      </c>
      <c r="U183" s="134" t="s">
        <v>36</v>
      </c>
      <c r="V183" s="131" t="s">
        <v>36</v>
      </c>
      <c r="W183" s="134" t="s">
        <v>36</v>
      </c>
      <c r="X183" s="134" t="s">
        <v>36</v>
      </c>
      <c r="Y183" s="131" t="s">
        <v>36</v>
      </c>
      <c r="Z183" s="134" t="s">
        <v>36</v>
      </c>
      <c r="AA183" s="134" t="s">
        <v>36</v>
      </c>
      <c r="AB183" s="131" t="s">
        <v>36</v>
      </c>
      <c r="AC183" s="134" t="s">
        <v>36</v>
      </c>
      <c r="AD183" s="134" t="s">
        <v>36</v>
      </c>
      <c r="AE183" s="131" t="s">
        <v>36</v>
      </c>
      <c r="AF183" s="134" t="s">
        <v>36</v>
      </c>
      <c r="AG183" s="134" t="s">
        <v>36</v>
      </c>
      <c r="AH183" s="131" t="s">
        <v>36</v>
      </c>
      <c r="AI183" s="134" t="s">
        <v>36</v>
      </c>
      <c r="AJ183" s="134" t="s">
        <v>36</v>
      </c>
      <c r="AK183" s="131" t="s">
        <v>36</v>
      </c>
      <c r="AL183" s="134" t="s">
        <v>36</v>
      </c>
      <c r="AM183" s="134" t="s">
        <v>36</v>
      </c>
      <c r="AN183" s="131" t="s">
        <v>36</v>
      </c>
      <c r="AO183" s="134" t="s">
        <v>36</v>
      </c>
      <c r="AP183" s="134" t="s">
        <v>36</v>
      </c>
      <c r="AQ183" s="131" t="s">
        <v>36</v>
      </c>
      <c r="AR183" s="153" t="s">
        <v>203</v>
      </c>
      <c r="AS183" s="153"/>
      <c r="AT183" s="8"/>
      <c r="AU183" s="8"/>
      <c r="AV183" s="8"/>
    </row>
    <row r="184" spans="1:48" s="9" customFormat="1" ht="16.5" customHeight="1" x14ac:dyDescent="0.2">
      <c r="A184" s="185"/>
      <c r="B184" s="201"/>
      <c r="C184" s="206"/>
      <c r="D184" s="206"/>
      <c r="E184" s="135"/>
      <c r="F184" s="135"/>
      <c r="G184" s="132"/>
      <c r="H184" s="135"/>
      <c r="I184" s="135"/>
      <c r="J184" s="132"/>
      <c r="K184" s="135"/>
      <c r="L184" s="135"/>
      <c r="M184" s="132"/>
      <c r="N184" s="135"/>
      <c r="O184" s="135"/>
      <c r="P184" s="132"/>
      <c r="Q184" s="225"/>
      <c r="R184" s="225"/>
      <c r="S184" s="227"/>
      <c r="T184" s="225"/>
      <c r="U184" s="225"/>
      <c r="V184" s="227"/>
      <c r="W184" s="225"/>
      <c r="X184" s="225"/>
      <c r="Y184" s="227"/>
      <c r="Z184" s="225"/>
      <c r="AA184" s="225"/>
      <c r="AB184" s="227"/>
      <c r="AC184" s="225"/>
      <c r="AD184" s="225"/>
      <c r="AE184" s="227"/>
      <c r="AF184" s="225"/>
      <c r="AG184" s="225"/>
      <c r="AH184" s="227"/>
      <c r="AI184" s="225"/>
      <c r="AJ184" s="225"/>
      <c r="AK184" s="227"/>
      <c r="AL184" s="225"/>
      <c r="AM184" s="225"/>
      <c r="AN184" s="227"/>
      <c r="AO184" s="135"/>
      <c r="AP184" s="135"/>
      <c r="AQ184" s="132"/>
      <c r="AR184" s="268"/>
      <c r="AS184" s="268"/>
      <c r="AT184" s="8"/>
      <c r="AU184" s="8"/>
      <c r="AV184" s="8"/>
    </row>
    <row r="185" spans="1:48" s="9" customFormat="1" ht="16.5" customHeight="1" x14ac:dyDescent="0.2">
      <c r="A185" s="186"/>
      <c r="B185" s="202"/>
      <c r="C185" s="207"/>
      <c r="D185" s="207"/>
      <c r="E185" s="136"/>
      <c r="F185" s="136"/>
      <c r="G185" s="133"/>
      <c r="H185" s="136"/>
      <c r="I185" s="136"/>
      <c r="J185" s="133"/>
      <c r="K185" s="136"/>
      <c r="L185" s="136"/>
      <c r="M185" s="133"/>
      <c r="N185" s="136"/>
      <c r="O185" s="136"/>
      <c r="P185" s="133"/>
      <c r="Q185" s="226"/>
      <c r="R185" s="226"/>
      <c r="S185" s="228"/>
      <c r="T185" s="226"/>
      <c r="U185" s="226"/>
      <c r="V185" s="228"/>
      <c r="W185" s="226"/>
      <c r="X185" s="226"/>
      <c r="Y185" s="228"/>
      <c r="Z185" s="226"/>
      <c r="AA185" s="226"/>
      <c r="AB185" s="228"/>
      <c r="AC185" s="226"/>
      <c r="AD185" s="226"/>
      <c r="AE185" s="228"/>
      <c r="AF185" s="226"/>
      <c r="AG185" s="226"/>
      <c r="AH185" s="228"/>
      <c r="AI185" s="226"/>
      <c r="AJ185" s="226"/>
      <c r="AK185" s="228"/>
      <c r="AL185" s="226"/>
      <c r="AM185" s="226"/>
      <c r="AN185" s="228"/>
      <c r="AO185" s="136"/>
      <c r="AP185" s="136"/>
      <c r="AQ185" s="133"/>
      <c r="AR185" s="269"/>
      <c r="AS185" s="269"/>
      <c r="AT185" s="8"/>
      <c r="AU185" s="8"/>
      <c r="AV185" s="8"/>
    </row>
    <row r="186" spans="1:48" s="114" customFormat="1" ht="16.5" customHeight="1" x14ac:dyDescent="0.2">
      <c r="A186" s="184" t="s">
        <v>78</v>
      </c>
      <c r="B186" s="200" t="s">
        <v>164</v>
      </c>
      <c r="C186" s="220" t="s">
        <v>191</v>
      </c>
      <c r="D186" s="117" t="s">
        <v>89</v>
      </c>
      <c r="E186" s="85">
        <f>SUM(E187:E189)</f>
        <v>10</v>
      </c>
      <c r="F186" s="85">
        <f>SUM(F187:F189)</f>
        <v>10</v>
      </c>
      <c r="G186" s="92">
        <f>F186/E186*100</f>
        <v>100</v>
      </c>
      <c r="H186" s="92">
        <f>SUM(H187:H189)</f>
        <v>0</v>
      </c>
      <c r="I186" s="92">
        <f>SUM(I187:I189)</f>
        <v>0</v>
      </c>
      <c r="J186" s="92">
        <v>0</v>
      </c>
      <c r="K186" s="92">
        <f>SUM(K187:K189)</f>
        <v>0</v>
      </c>
      <c r="L186" s="92">
        <f>SUM(L187:L189)</f>
        <v>0</v>
      </c>
      <c r="M186" s="92">
        <v>0</v>
      </c>
      <c r="N186" s="92">
        <f>SUM(N187:N189)</f>
        <v>10</v>
      </c>
      <c r="O186" s="92">
        <f>SUM(O187:O189)</f>
        <v>10</v>
      </c>
      <c r="P186" s="92">
        <f>O186/N186*100</f>
        <v>100</v>
      </c>
      <c r="Q186" s="92">
        <f>SUM(Q187:Q189)</f>
        <v>0</v>
      </c>
      <c r="R186" s="92">
        <f>SUM(R187:R189)</f>
        <v>0</v>
      </c>
      <c r="S186" s="92">
        <v>0</v>
      </c>
      <c r="T186" s="92">
        <f>SUM(T187:T189)</f>
        <v>0</v>
      </c>
      <c r="U186" s="92">
        <f>SUM(U187:U189)</f>
        <v>0</v>
      </c>
      <c r="V186" s="92">
        <v>0</v>
      </c>
      <c r="W186" s="92">
        <f>SUM(W187:W189)</f>
        <v>0</v>
      </c>
      <c r="X186" s="92">
        <f>SUM(X187:X189)</f>
        <v>0</v>
      </c>
      <c r="Y186" s="92">
        <v>0</v>
      </c>
      <c r="Z186" s="92">
        <f>SUM(Z187:Z189)</f>
        <v>0</v>
      </c>
      <c r="AA186" s="92">
        <f>SUM(AA187:AA189)</f>
        <v>0</v>
      </c>
      <c r="AB186" s="92">
        <v>0</v>
      </c>
      <c r="AC186" s="92">
        <f>SUM(AC187:AC189)</f>
        <v>0</v>
      </c>
      <c r="AD186" s="92">
        <f>SUM(AD187:AD189)</f>
        <v>0</v>
      </c>
      <c r="AE186" s="92">
        <v>0</v>
      </c>
      <c r="AF186" s="92">
        <f>SUM(AF187:AF189)</f>
        <v>0</v>
      </c>
      <c r="AG186" s="92">
        <f>SUM(AG187:AG189)</f>
        <v>0</v>
      </c>
      <c r="AH186" s="92">
        <v>0</v>
      </c>
      <c r="AI186" s="92">
        <f>SUM(AI187:AI189)</f>
        <v>0</v>
      </c>
      <c r="AJ186" s="92">
        <f>SUM(AJ187:AJ189)</f>
        <v>0</v>
      </c>
      <c r="AK186" s="92">
        <v>0</v>
      </c>
      <c r="AL186" s="92">
        <f>SUM(AL187:AL189)</f>
        <v>0</v>
      </c>
      <c r="AM186" s="92">
        <f>SUM(AM187:AM189)</f>
        <v>0</v>
      </c>
      <c r="AN186" s="92">
        <v>0</v>
      </c>
      <c r="AO186" s="92">
        <f>SUM(AO187:AO189)</f>
        <v>0</v>
      </c>
      <c r="AP186" s="92">
        <f>SUM(AP187:AP189)</f>
        <v>0</v>
      </c>
      <c r="AQ186" s="92">
        <v>0</v>
      </c>
      <c r="AR186" s="153" t="s">
        <v>204</v>
      </c>
      <c r="AS186" s="153"/>
      <c r="AT186" s="88"/>
      <c r="AU186" s="88"/>
      <c r="AV186" s="88"/>
    </row>
    <row r="187" spans="1:48" s="10" customFormat="1" ht="31.5" customHeight="1" x14ac:dyDescent="0.2">
      <c r="A187" s="218"/>
      <c r="B187" s="216"/>
      <c r="C187" s="206"/>
      <c r="D187" s="11" t="s">
        <v>85</v>
      </c>
      <c r="E187" s="85">
        <f>H187+K187+N187+Q187+T187+W187+Z187+AC187+AF187+AI187+AL187+AO187</f>
        <v>0</v>
      </c>
      <c r="F187" s="85">
        <f>I187+L187+O187+R187+U187+X187+AA187+AD187+AG187+AJ187+AM187+AP187</f>
        <v>0</v>
      </c>
      <c r="G187" s="54">
        <v>0</v>
      </c>
      <c r="H187" s="53">
        <v>0</v>
      </c>
      <c r="I187" s="53">
        <v>0</v>
      </c>
      <c r="J187" s="54">
        <v>0</v>
      </c>
      <c r="K187" s="53">
        <v>0</v>
      </c>
      <c r="L187" s="53">
        <v>0</v>
      </c>
      <c r="M187" s="54">
        <v>0</v>
      </c>
      <c r="N187" s="53">
        <v>0</v>
      </c>
      <c r="O187" s="53">
        <v>0</v>
      </c>
      <c r="P187" s="54">
        <v>0</v>
      </c>
      <c r="Q187" s="53">
        <v>0</v>
      </c>
      <c r="R187" s="52">
        <v>0</v>
      </c>
      <c r="S187" s="54">
        <v>0</v>
      </c>
      <c r="T187" s="99">
        <v>0</v>
      </c>
      <c r="U187" s="53">
        <v>0</v>
      </c>
      <c r="V187" s="54">
        <v>0</v>
      </c>
      <c r="W187" s="99">
        <v>0</v>
      </c>
      <c r="X187" s="53">
        <v>0</v>
      </c>
      <c r="Y187" s="54">
        <v>0</v>
      </c>
      <c r="Z187" s="53">
        <v>0</v>
      </c>
      <c r="AA187" s="53">
        <v>0</v>
      </c>
      <c r="AB187" s="54">
        <v>0</v>
      </c>
      <c r="AC187" s="53">
        <v>0</v>
      </c>
      <c r="AD187" s="53">
        <v>0</v>
      </c>
      <c r="AE187" s="54">
        <v>0</v>
      </c>
      <c r="AF187" s="53">
        <v>0</v>
      </c>
      <c r="AG187" s="53">
        <v>0</v>
      </c>
      <c r="AH187" s="54">
        <v>0</v>
      </c>
      <c r="AI187" s="53">
        <v>0</v>
      </c>
      <c r="AJ187" s="52">
        <v>0</v>
      </c>
      <c r="AK187" s="65">
        <v>0</v>
      </c>
      <c r="AL187" s="53">
        <v>0</v>
      </c>
      <c r="AM187" s="52">
        <v>0</v>
      </c>
      <c r="AN187" s="54">
        <v>0</v>
      </c>
      <c r="AO187" s="53">
        <v>0</v>
      </c>
      <c r="AP187" s="52">
        <v>0</v>
      </c>
      <c r="AQ187" s="54">
        <v>0</v>
      </c>
      <c r="AR187" s="268"/>
      <c r="AS187" s="268"/>
      <c r="AT187" s="8"/>
      <c r="AU187" s="8"/>
      <c r="AV187" s="8"/>
    </row>
    <row r="188" spans="1:48" s="9" customFormat="1" ht="27" customHeight="1" x14ac:dyDescent="0.2">
      <c r="A188" s="218"/>
      <c r="B188" s="216"/>
      <c r="C188" s="206"/>
      <c r="D188" s="12" t="s">
        <v>24</v>
      </c>
      <c r="E188" s="85">
        <f>H188+K188+N188+Q188+T188+W188+Z188+AC188+AF188+AI188+AL188+AO188</f>
        <v>0</v>
      </c>
      <c r="F188" s="85">
        <f t="shared" ref="F188:F189" si="171">I188+L188+O188+R188+U188+X188+AA188+AD188+AG188+AJ188+AM188+AP188</f>
        <v>0</v>
      </c>
      <c r="G188" s="54">
        <v>0</v>
      </c>
      <c r="H188" s="53">
        <v>0</v>
      </c>
      <c r="I188" s="53">
        <v>0</v>
      </c>
      <c r="J188" s="54">
        <v>0</v>
      </c>
      <c r="K188" s="53">
        <v>0</v>
      </c>
      <c r="L188" s="53">
        <v>0</v>
      </c>
      <c r="M188" s="54">
        <v>0</v>
      </c>
      <c r="N188" s="53">
        <v>0</v>
      </c>
      <c r="O188" s="53">
        <v>0</v>
      </c>
      <c r="P188" s="54">
        <v>0</v>
      </c>
      <c r="Q188" s="53">
        <v>0</v>
      </c>
      <c r="R188" s="52">
        <v>0</v>
      </c>
      <c r="S188" s="54">
        <v>0</v>
      </c>
      <c r="T188" s="99">
        <v>0</v>
      </c>
      <c r="U188" s="53">
        <v>0</v>
      </c>
      <c r="V188" s="54">
        <v>0</v>
      </c>
      <c r="W188" s="99">
        <v>0</v>
      </c>
      <c r="X188" s="53">
        <v>0</v>
      </c>
      <c r="Y188" s="54">
        <v>0</v>
      </c>
      <c r="Z188" s="53">
        <v>0</v>
      </c>
      <c r="AA188" s="53">
        <v>0</v>
      </c>
      <c r="AB188" s="54">
        <v>0</v>
      </c>
      <c r="AC188" s="53">
        <v>0</v>
      </c>
      <c r="AD188" s="53">
        <v>0</v>
      </c>
      <c r="AE188" s="54">
        <v>0</v>
      </c>
      <c r="AF188" s="53">
        <v>0</v>
      </c>
      <c r="AG188" s="53">
        <v>0</v>
      </c>
      <c r="AH188" s="54">
        <v>0</v>
      </c>
      <c r="AI188" s="53">
        <v>0</v>
      </c>
      <c r="AJ188" s="52">
        <v>0</v>
      </c>
      <c r="AK188" s="65">
        <v>0</v>
      </c>
      <c r="AL188" s="53">
        <v>0</v>
      </c>
      <c r="AM188" s="52">
        <v>0</v>
      </c>
      <c r="AN188" s="54">
        <v>0</v>
      </c>
      <c r="AO188" s="53">
        <v>0</v>
      </c>
      <c r="AP188" s="52">
        <v>0</v>
      </c>
      <c r="AQ188" s="54">
        <v>0</v>
      </c>
      <c r="AR188" s="268"/>
      <c r="AS188" s="268"/>
      <c r="AT188" s="8"/>
      <c r="AU188" s="8"/>
      <c r="AV188" s="8"/>
    </row>
    <row r="189" spans="1:48" s="9" customFormat="1" ht="23.25" customHeight="1" x14ac:dyDescent="0.2">
      <c r="A189" s="218"/>
      <c r="B189" s="216"/>
      <c r="C189" s="206"/>
      <c r="D189" s="12" t="s">
        <v>86</v>
      </c>
      <c r="E189" s="85">
        <f t="shared" ref="E189" si="172">H189+K189+N189+Q189+T189+W189+Z189+AC189+AF189+AI189+AL189+AO189</f>
        <v>10</v>
      </c>
      <c r="F189" s="85">
        <f t="shared" si="171"/>
        <v>10</v>
      </c>
      <c r="G189" s="54">
        <f t="shared" ref="G189" si="173">F189/E189*100</f>
        <v>100</v>
      </c>
      <c r="H189" s="53">
        <v>0</v>
      </c>
      <c r="I189" s="53">
        <v>0</v>
      </c>
      <c r="J189" s="54">
        <v>0</v>
      </c>
      <c r="K189" s="53">
        <v>0</v>
      </c>
      <c r="L189" s="53">
        <v>0</v>
      </c>
      <c r="M189" s="54">
        <v>0</v>
      </c>
      <c r="N189" s="53">
        <v>10</v>
      </c>
      <c r="O189" s="53">
        <v>10</v>
      </c>
      <c r="P189" s="54">
        <f>O189/N189*100</f>
        <v>100</v>
      </c>
      <c r="Q189" s="53">
        <v>0</v>
      </c>
      <c r="R189" s="52">
        <v>0</v>
      </c>
      <c r="S189" s="54">
        <v>0</v>
      </c>
      <c r="T189" s="99">
        <v>0</v>
      </c>
      <c r="U189" s="53">
        <v>0</v>
      </c>
      <c r="V189" s="54">
        <v>0</v>
      </c>
      <c r="W189" s="99">
        <v>0</v>
      </c>
      <c r="X189" s="53">
        <v>0</v>
      </c>
      <c r="Y189" s="54">
        <v>0</v>
      </c>
      <c r="Z189" s="53">
        <v>0</v>
      </c>
      <c r="AA189" s="53">
        <v>0</v>
      </c>
      <c r="AB189" s="54">
        <v>0</v>
      </c>
      <c r="AC189" s="53">
        <v>0</v>
      </c>
      <c r="AD189" s="53">
        <v>0</v>
      </c>
      <c r="AE189" s="54">
        <v>0</v>
      </c>
      <c r="AF189" s="53">
        <v>0</v>
      </c>
      <c r="AG189" s="53">
        <v>0</v>
      </c>
      <c r="AH189" s="54">
        <v>0</v>
      </c>
      <c r="AI189" s="53">
        <v>0</v>
      </c>
      <c r="AJ189" s="52">
        <v>0</v>
      </c>
      <c r="AK189" s="65">
        <v>0</v>
      </c>
      <c r="AL189" s="53">
        <v>0</v>
      </c>
      <c r="AM189" s="52">
        <v>0</v>
      </c>
      <c r="AN189" s="54">
        <v>0</v>
      </c>
      <c r="AO189" s="53">
        <v>0</v>
      </c>
      <c r="AP189" s="52">
        <v>0</v>
      </c>
      <c r="AQ189" s="54">
        <v>0</v>
      </c>
      <c r="AR189" s="268"/>
      <c r="AS189" s="268"/>
      <c r="AT189" s="8"/>
      <c r="AU189" s="8"/>
      <c r="AV189" s="8"/>
    </row>
    <row r="190" spans="1:48" s="9" customFormat="1" ht="28.5" customHeight="1" x14ac:dyDescent="0.2">
      <c r="A190" s="219"/>
      <c r="B190" s="217"/>
      <c r="C190" s="207"/>
      <c r="D190" s="17" t="s">
        <v>87</v>
      </c>
      <c r="E190" s="85">
        <v>0</v>
      </c>
      <c r="F190" s="85">
        <v>0</v>
      </c>
      <c r="G190" s="54">
        <v>0</v>
      </c>
      <c r="H190" s="53">
        <v>0</v>
      </c>
      <c r="I190" s="53">
        <v>0</v>
      </c>
      <c r="J190" s="54">
        <v>0</v>
      </c>
      <c r="K190" s="53">
        <v>0</v>
      </c>
      <c r="L190" s="53">
        <v>0</v>
      </c>
      <c r="M190" s="54">
        <v>0</v>
      </c>
      <c r="N190" s="53">
        <v>0</v>
      </c>
      <c r="O190" s="53">
        <v>0</v>
      </c>
      <c r="P190" s="54">
        <v>0</v>
      </c>
      <c r="Q190" s="53">
        <v>0</v>
      </c>
      <c r="R190" s="53">
        <v>0</v>
      </c>
      <c r="S190" s="38">
        <v>0</v>
      </c>
      <c r="T190" s="53">
        <v>0</v>
      </c>
      <c r="U190" s="53">
        <v>0</v>
      </c>
      <c r="V190" s="38">
        <v>0</v>
      </c>
      <c r="W190" s="53">
        <v>0</v>
      </c>
      <c r="X190" s="53">
        <v>0</v>
      </c>
      <c r="Y190" s="38">
        <v>0</v>
      </c>
      <c r="Z190" s="53">
        <v>0</v>
      </c>
      <c r="AA190" s="53">
        <v>0</v>
      </c>
      <c r="AB190" s="38">
        <v>0</v>
      </c>
      <c r="AC190" s="53">
        <v>0</v>
      </c>
      <c r="AD190" s="53">
        <v>0</v>
      </c>
      <c r="AE190" s="38">
        <v>0</v>
      </c>
      <c r="AF190" s="53">
        <v>0</v>
      </c>
      <c r="AG190" s="53">
        <v>0</v>
      </c>
      <c r="AH190" s="38">
        <v>0</v>
      </c>
      <c r="AI190" s="53">
        <v>0</v>
      </c>
      <c r="AJ190" s="53">
        <v>0</v>
      </c>
      <c r="AK190" s="38">
        <v>0</v>
      </c>
      <c r="AL190" s="53">
        <v>0</v>
      </c>
      <c r="AM190" s="53">
        <v>0</v>
      </c>
      <c r="AN190" s="38">
        <v>0</v>
      </c>
      <c r="AO190" s="53">
        <v>0</v>
      </c>
      <c r="AP190" s="53">
        <v>0</v>
      </c>
      <c r="AQ190" s="38">
        <v>0</v>
      </c>
      <c r="AR190" s="269"/>
      <c r="AS190" s="269"/>
      <c r="AT190" s="8"/>
      <c r="AU190" s="8"/>
      <c r="AV190" s="8"/>
    </row>
    <row r="191" spans="1:48" s="114" customFormat="1" ht="16.5" customHeight="1" x14ac:dyDescent="0.2">
      <c r="A191" s="184" t="s">
        <v>79</v>
      </c>
      <c r="B191" s="200" t="s">
        <v>165</v>
      </c>
      <c r="C191" s="220" t="s">
        <v>192</v>
      </c>
      <c r="D191" s="117" t="s">
        <v>89</v>
      </c>
      <c r="E191" s="85">
        <f>SUM(E192:E194)</f>
        <v>100</v>
      </c>
      <c r="F191" s="85">
        <f>SUM(F192:F194)</f>
        <v>100</v>
      </c>
      <c r="G191" s="92">
        <f>F191/E191*100</f>
        <v>100</v>
      </c>
      <c r="H191" s="92">
        <f>SUM(H192:H194)</f>
        <v>0</v>
      </c>
      <c r="I191" s="92">
        <f>SUM(I192:I194)</f>
        <v>0</v>
      </c>
      <c r="J191" s="92">
        <v>0</v>
      </c>
      <c r="K191" s="92">
        <f>SUM(K192:K194)</f>
        <v>0</v>
      </c>
      <c r="L191" s="92">
        <f>SUM(L192:L194)</f>
        <v>0</v>
      </c>
      <c r="M191" s="92">
        <v>0</v>
      </c>
      <c r="N191" s="92">
        <f>SUM(N192:N194)</f>
        <v>0</v>
      </c>
      <c r="O191" s="92">
        <f>SUM(O192:O194)</f>
        <v>0</v>
      </c>
      <c r="P191" s="92">
        <v>0</v>
      </c>
      <c r="Q191" s="92">
        <f>SUM(Q192:Q194)</f>
        <v>0</v>
      </c>
      <c r="R191" s="92">
        <f>SUM(R192:R194)</f>
        <v>0</v>
      </c>
      <c r="S191" s="92">
        <v>0</v>
      </c>
      <c r="T191" s="92">
        <f>SUM(T192:T194)</f>
        <v>50</v>
      </c>
      <c r="U191" s="92">
        <v>50</v>
      </c>
      <c r="V191" s="92">
        <f>U191/T191*100</f>
        <v>100</v>
      </c>
      <c r="W191" s="92">
        <f>SUM(W192:W194)</f>
        <v>0</v>
      </c>
      <c r="X191" s="92">
        <f>SUM(X192:X194)</f>
        <v>0</v>
      </c>
      <c r="Y191" s="92">
        <v>0</v>
      </c>
      <c r="Z191" s="92">
        <f>SUM(Z192:Z194)</f>
        <v>0</v>
      </c>
      <c r="AA191" s="92">
        <f>SUM(AA192:AA194)</f>
        <v>0</v>
      </c>
      <c r="AB191" s="92">
        <v>0</v>
      </c>
      <c r="AC191" s="92">
        <f>SUM(AC192:AC194)</f>
        <v>0</v>
      </c>
      <c r="AD191" s="92">
        <f>SUM(AD192:AD194)</f>
        <v>0</v>
      </c>
      <c r="AE191" s="92">
        <v>0</v>
      </c>
      <c r="AF191" s="92">
        <f>SUM(AF192:AF194)</f>
        <v>0</v>
      </c>
      <c r="AG191" s="92">
        <f>SUM(AG192:AG194)</f>
        <v>0</v>
      </c>
      <c r="AH191" s="92">
        <v>0</v>
      </c>
      <c r="AI191" s="92">
        <f>SUM(AI192:AI194)</f>
        <v>0</v>
      </c>
      <c r="AJ191" s="92">
        <f>SUM(AJ192:AJ194)</f>
        <v>0</v>
      </c>
      <c r="AK191" s="92">
        <v>0</v>
      </c>
      <c r="AL191" s="92">
        <f>SUM(AL192:AL194)</f>
        <v>50</v>
      </c>
      <c r="AM191" s="92">
        <f>SUM(AM192:AM194)</f>
        <v>50</v>
      </c>
      <c r="AN191" s="92">
        <f>AM191/AL191*100</f>
        <v>100</v>
      </c>
      <c r="AO191" s="92">
        <f>SUM(AO192:AO194)</f>
        <v>0</v>
      </c>
      <c r="AP191" s="92">
        <f>SUM(AP192:AP194)</f>
        <v>0</v>
      </c>
      <c r="AQ191" s="92">
        <v>0</v>
      </c>
      <c r="AR191" s="153" t="s">
        <v>296</v>
      </c>
      <c r="AS191" s="153"/>
      <c r="AT191" s="88"/>
      <c r="AU191" s="88"/>
      <c r="AV191" s="88"/>
    </row>
    <row r="192" spans="1:48" s="10" customFormat="1" ht="28.5" customHeight="1" x14ac:dyDescent="0.2">
      <c r="A192" s="185"/>
      <c r="B192" s="216"/>
      <c r="C192" s="206"/>
      <c r="D192" s="11" t="s">
        <v>85</v>
      </c>
      <c r="E192" s="85">
        <f>H192+K192+N192+Q192+T192+W192+Z192+AC192+AF192+AI192+AL192+AO192</f>
        <v>0</v>
      </c>
      <c r="F192" s="85">
        <f>I192+L192+O192+R192+U192+X192+AA192+AD192+AG192+AJ192+AM192+AP192</f>
        <v>0</v>
      </c>
      <c r="G192" s="54">
        <v>0</v>
      </c>
      <c r="H192" s="53">
        <v>0</v>
      </c>
      <c r="I192" s="53">
        <v>0</v>
      </c>
      <c r="J192" s="54">
        <v>0</v>
      </c>
      <c r="K192" s="53">
        <v>0</v>
      </c>
      <c r="L192" s="53">
        <v>0</v>
      </c>
      <c r="M192" s="54">
        <v>0</v>
      </c>
      <c r="N192" s="53">
        <v>0</v>
      </c>
      <c r="O192" s="53">
        <v>0</v>
      </c>
      <c r="P192" s="54">
        <v>0</v>
      </c>
      <c r="Q192" s="53">
        <v>0</v>
      </c>
      <c r="R192" s="53">
        <v>0</v>
      </c>
      <c r="S192" s="54">
        <v>0</v>
      </c>
      <c r="T192" s="99">
        <v>0</v>
      </c>
      <c r="U192" s="53">
        <v>0</v>
      </c>
      <c r="V192" s="54">
        <v>0</v>
      </c>
      <c r="W192" s="99">
        <v>0</v>
      </c>
      <c r="X192" s="53">
        <v>0</v>
      </c>
      <c r="Y192" s="54">
        <v>0</v>
      </c>
      <c r="Z192" s="53">
        <v>0</v>
      </c>
      <c r="AA192" s="53">
        <v>0</v>
      </c>
      <c r="AB192" s="54">
        <v>0</v>
      </c>
      <c r="AC192" s="53">
        <v>0</v>
      </c>
      <c r="AD192" s="53">
        <v>0</v>
      </c>
      <c r="AE192" s="54">
        <v>0</v>
      </c>
      <c r="AF192" s="53">
        <v>0</v>
      </c>
      <c r="AG192" s="53">
        <v>0</v>
      </c>
      <c r="AH192" s="54">
        <v>0</v>
      </c>
      <c r="AI192" s="53">
        <v>0</v>
      </c>
      <c r="AJ192" s="52">
        <v>0</v>
      </c>
      <c r="AK192" s="65">
        <v>0</v>
      </c>
      <c r="AL192" s="53">
        <v>0</v>
      </c>
      <c r="AM192" s="52">
        <v>0</v>
      </c>
      <c r="AN192" s="54">
        <v>0</v>
      </c>
      <c r="AO192" s="53">
        <v>0</v>
      </c>
      <c r="AP192" s="52">
        <v>0</v>
      </c>
      <c r="AQ192" s="54">
        <v>0</v>
      </c>
      <c r="AR192" s="268"/>
      <c r="AS192" s="268"/>
      <c r="AT192" s="8"/>
      <c r="AU192" s="8"/>
      <c r="AV192" s="8"/>
    </row>
    <row r="193" spans="1:48" s="9" customFormat="1" ht="24" customHeight="1" x14ac:dyDescent="0.2">
      <c r="A193" s="185"/>
      <c r="B193" s="216"/>
      <c r="C193" s="206"/>
      <c r="D193" s="12" t="s">
        <v>24</v>
      </c>
      <c r="E193" s="85">
        <f>H193+K193+N193+Q193+T193+W193+Z193+AC193+AF193+AI193+AL193+AO193</f>
        <v>0</v>
      </c>
      <c r="F193" s="85">
        <f t="shared" ref="F193:F194" si="174">I193+L193+O193+R193+U193+X193+AA193+AD193+AG193+AJ193+AM193+AP193</f>
        <v>0</v>
      </c>
      <c r="G193" s="54">
        <v>0</v>
      </c>
      <c r="H193" s="53">
        <v>0</v>
      </c>
      <c r="I193" s="53">
        <v>0</v>
      </c>
      <c r="J193" s="54">
        <v>0</v>
      </c>
      <c r="K193" s="53">
        <v>0</v>
      </c>
      <c r="L193" s="53">
        <v>0</v>
      </c>
      <c r="M193" s="54">
        <v>0</v>
      </c>
      <c r="N193" s="53">
        <v>0</v>
      </c>
      <c r="O193" s="53">
        <v>0</v>
      </c>
      <c r="P193" s="54">
        <v>0</v>
      </c>
      <c r="Q193" s="53">
        <v>0</v>
      </c>
      <c r="R193" s="53">
        <v>0</v>
      </c>
      <c r="S193" s="54">
        <v>0</v>
      </c>
      <c r="T193" s="99">
        <v>0</v>
      </c>
      <c r="U193" s="53">
        <v>0</v>
      </c>
      <c r="V193" s="54">
        <v>0</v>
      </c>
      <c r="W193" s="99">
        <v>0</v>
      </c>
      <c r="X193" s="53">
        <v>0</v>
      </c>
      <c r="Y193" s="54">
        <v>0</v>
      </c>
      <c r="Z193" s="53">
        <v>0</v>
      </c>
      <c r="AA193" s="53">
        <v>0</v>
      </c>
      <c r="AB193" s="54">
        <v>0</v>
      </c>
      <c r="AC193" s="53">
        <v>0</v>
      </c>
      <c r="AD193" s="53">
        <v>0</v>
      </c>
      <c r="AE193" s="54">
        <v>0</v>
      </c>
      <c r="AF193" s="53">
        <v>0</v>
      </c>
      <c r="AG193" s="53">
        <v>0</v>
      </c>
      <c r="AH193" s="54">
        <v>0</v>
      </c>
      <c r="AI193" s="53">
        <v>0</v>
      </c>
      <c r="AJ193" s="52">
        <v>0</v>
      </c>
      <c r="AK193" s="65">
        <v>0</v>
      </c>
      <c r="AL193" s="53">
        <v>0</v>
      </c>
      <c r="AM193" s="52">
        <v>0</v>
      </c>
      <c r="AN193" s="54">
        <v>0</v>
      </c>
      <c r="AO193" s="53">
        <v>0</v>
      </c>
      <c r="AP193" s="52">
        <v>0</v>
      </c>
      <c r="AQ193" s="54">
        <v>0</v>
      </c>
      <c r="AR193" s="268"/>
      <c r="AS193" s="268"/>
      <c r="AT193" s="8"/>
      <c r="AU193" s="8"/>
      <c r="AV193" s="8"/>
    </row>
    <row r="194" spans="1:48" s="9" customFormat="1" ht="22.5" customHeight="1" x14ac:dyDescent="0.2">
      <c r="A194" s="185"/>
      <c r="B194" s="216"/>
      <c r="C194" s="206"/>
      <c r="D194" s="12" t="s">
        <v>86</v>
      </c>
      <c r="E194" s="85">
        <f t="shared" ref="E194" si="175">H194+K194+N194+Q194+T194+W194+Z194+AC194+AF194+AI194+AL194+AO194</f>
        <v>100</v>
      </c>
      <c r="F194" s="85">
        <f t="shared" si="174"/>
        <v>100</v>
      </c>
      <c r="G194" s="54">
        <f t="shared" ref="G194" si="176">F194/E194*100</f>
        <v>100</v>
      </c>
      <c r="H194" s="53">
        <v>0</v>
      </c>
      <c r="I194" s="53">
        <v>0</v>
      </c>
      <c r="J194" s="54">
        <v>0</v>
      </c>
      <c r="K194" s="53">
        <v>0</v>
      </c>
      <c r="L194" s="53">
        <v>0</v>
      </c>
      <c r="M194" s="54">
        <v>0</v>
      </c>
      <c r="N194" s="53">
        <v>0</v>
      </c>
      <c r="O194" s="53">
        <v>0</v>
      </c>
      <c r="P194" s="54">
        <v>0</v>
      </c>
      <c r="Q194" s="53">
        <v>0</v>
      </c>
      <c r="R194" s="53">
        <v>0</v>
      </c>
      <c r="S194" s="54">
        <v>0</v>
      </c>
      <c r="T194" s="99">
        <v>50</v>
      </c>
      <c r="U194" s="53">
        <v>50</v>
      </c>
      <c r="V194" s="59">
        <f>U194/T194*100</f>
        <v>100</v>
      </c>
      <c r="W194" s="99">
        <v>0</v>
      </c>
      <c r="X194" s="53">
        <v>0</v>
      </c>
      <c r="Y194" s="54">
        <v>0</v>
      </c>
      <c r="Z194" s="53">
        <v>0</v>
      </c>
      <c r="AA194" s="53">
        <v>0</v>
      </c>
      <c r="AB194" s="54">
        <v>0</v>
      </c>
      <c r="AC194" s="53">
        <v>0</v>
      </c>
      <c r="AD194" s="53">
        <v>0</v>
      </c>
      <c r="AE194" s="54">
        <v>0</v>
      </c>
      <c r="AF194" s="53">
        <v>0</v>
      </c>
      <c r="AG194" s="53">
        <v>0</v>
      </c>
      <c r="AH194" s="54">
        <v>0</v>
      </c>
      <c r="AI194" s="53">
        <v>0</v>
      </c>
      <c r="AJ194" s="52">
        <v>0</v>
      </c>
      <c r="AK194" s="65">
        <v>0</v>
      </c>
      <c r="AL194" s="53">
        <v>50</v>
      </c>
      <c r="AM194" s="52">
        <v>50</v>
      </c>
      <c r="AN194" s="111">
        <f>AM194/AL194*100</f>
        <v>100</v>
      </c>
      <c r="AO194" s="53">
        <v>0</v>
      </c>
      <c r="AP194" s="52">
        <v>0</v>
      </c>
      <c r="AQ194" s="54">
        <v>0</v>
      </c>
      <c r="AR194" s="268"/>
      <c r="AS194" s="268"/>
      <c r="AT194" s="8"/>
      <c r="AU194" s="8"/>
      <c r="AV194" s="8"/>
    </row>
    <row r="195" spans="1:48" s="9" customFormat="1" ht="27.75" customHeight="1" x14ac:dyDescent="0.2">
      <c r="A195" s="186"/>
      <c r="B195" s="217"/>
      <c r="C195" s="207"/>
      <c r="D195" s="17" t="s">
        <v>87</v>
      </c>
      <c r="E195" s="85">
        <v>0</v>
      </c>
      <c r="F195" s="85">
        <v>0</v>
      </c>
      <c r="G195" s="54">
        <v>0</v>
      </c>
      <c r="H195" s="53">
        <v>0</v>
      </c>
      <c r="I195" s="53">
        <v>0</v>
      </c>
      <c r="J195" s="54">
        <v>0</v>
      </c>
      <c r="K195" s="53">
        <v>0</v>
      </c>
      <c r="L195" s="53">
        <v>0</v>
      </c>
      <c r="M195" s="54">
        <v>0</v>
      </c>
      <c r="N195" s="53">
        <v>0</v>
      </c>
      <c r="O195" s="53">
        <v>0</v>
      </c>
      <c r="P195" s="54">
        <v>0</v>
      </c>
      <c r="Q195" s="53">
        <v>0</v>
      </c>
      <c r="R195" s="53">
        <v>0</v>
      </c>
      <c r="S195" s="38">
        <v>0</v>
      </c>
      <c r="T195" s="53">
        <v>0</v>
      </c>
      <c r="U195" s="53">
        <v>0</v>
      </c>
      <c r="V195" s="38">
        <v>0</v>
      </c>
      <c r="W195" s="53">
        <v>0</v>
      </c>
      <c r="X195" s="53">
        <v>0</v>
      </c>
      <c r="Y195" s="38">
        <v>0</v>
      </c>
      <c r="Z195" s="53">
        <v>0</v>
      </c>
      <c r="AA195" s="53">
        <v>0</v>
      </c>
      <c r="AB195" s="38">
        <v>0</v>
      </c>
      <c r="AC195" s="53">
        <v>0</v>
      </c>
      <c r="AD195" s="53">
        <v>0</v>
      </c>
      <c r="AE195" s="38">
        <v>0</v>
      </c>
      <c r="AF195" s="53">
        <v>0</v>
      </c>
      <c r="AG195" s="53">
        <v>0</v>
      </c>
      <c r="AH195" s="38">
        <v>0</v>
      </c>
      <c r="AI195" s="53">
        <v>0</v>
      </c>
      <c r="AJ195" s="53">
        <v>0</v>
      </c>
      <c r="AK195" s="38">
        <v>0</v>
      </c>
      <c r="AL195" s="53">
        <v>0</v>
      </c>
      <c r="AM195" s="53">
        <v>0</v>
      </c>
      <c r="AN195" s="38">
        <v>0</v>
      </c>
      <c r="AO195" s="53">
        <v>0</v>
      </c>
      <c r="AP195" s="53">
        <v>0</v>
      </c>
      <c r="AQ195" s="38">
        <v>0</v>
      </c>
      <c r="AR195" s="269"/>
      <c r="AS195" s="269"/>
      <c r="AT195" s="8"/>
      <c r="AU195" s="8"/>
      <c r="AV195" s="8"/>
    </row>
    <row r="196" spans="1:48" s="114" customFormat="1" ht="16.5" customHeight="1" x14ac:dyDescent="0.2">
      <c r="A196" s="184" t="s">
        <v>80</v>
      </c>
      <c r="B196" s="233" t="s">
        <v>166</v>
      </c>
      <c r="C196" s="208" t="s">
        <v>193</v>
      </c>
      <c r="D196" s="117" t="s">
        <v>89</v>
      </c>
      <c r="E196" s="85">
        <f>SUM(E197:E199)</f>
        <v>40</v>
      </c>
      <c r="F196" s="85">
        <f>SUM(F197:F199)</f>
        <v>40</v>
      </c>
      <c r="G196" s="92">
        <f>F196/E196*100</f>
        <v>100</v>
      </c>
      <c r="H196" s="92">
        <f>SUM(H197:H199)</f>
        <v>0</v>
      </c>
      <c r="I196" s="92">
        <f>SUM(I197:I199)</f>
        <v>0</v>
      </c>
      <c r="J196" s="92">
        <v>0</v>
      </c>
      <c r="K196" s="92">
        <f>SUM(K197:K199)</f>
        <v>0</v>
      </c>
      <c r="L196" s="92">
        <f>SUM(L197:L199)</f>
        <v>0</v>
      </c>
      <c r="M196" s="92">
        <v>0</v>
      </c>
      <c r="N196" s="92">
        <f>SUM(N197:N199)</f>
        <v>0</v>
      </c>
      <c r="O196" s="92">
        <f>SUM(O197:O199)</f>
        <v>0</v>
      </c>
      <c r="P196" s="92">
        <v>0</v>
      </c>
      <c r="Q196" s="92">
        <f>SUM(Q197:Q199)</f>
        <v>0</v>
      </c>
      <c r="R196" s="92">
        <f>SUM(R197:R199)</f>
        <v>0</v>
      </c>
      <c r="S196" s="92">
        <v>0</v>
      </c>
      <c r="T196" s="92">
        <f>SUM(T197:T199)</f>
        <v>0</v>
      </c>
      <c r="U196" s="92">
        <f>SUM(U197:U199)</f>
        <v>0</v>
      </c>
      <c r="V196" s="92">
        <v>0</v>
      </c>
      <c r="W196" s="92">
        <f>SUM(W197:W199)</f>
        <v>0</v>
      </c>
      <c r="X196" s="92">
        <f>SUM(X197:X199)</f>
        <v>0</v>
      </c>
      <c r="Y196" s="92">
        <v>0</v>
      </c>
      <c r="Z196" s="92">
        <f>SUM(Z197:Z199)</f>
        <v>0</v>
      </c>
      <c r="AA196" s="92">
        <f>SUM(AA197:AA199)</f>
        <v>0</v>
      </c>
      <c r="AB196" s="92">
        <v>0</v>
      </c>
      <c r="AC196" s="92">
        <f>SUM(AC197:AC199)</f>
        <v>0</v>
      </c>
      <c r="AD196" s="92">
        <f>SUM(AD197:AD199)</f>
        <v>0</v>
      </c>
      <c r="AE196" s="92">
        <v>0</v>
      </c>
      <c r="AF196" s="92">
        <f>SUM(AF197:AF199)</f>
        <v>10</v>
      </c>
      <c r="AG196" s="92">
        <f>SUM(AG197:AG199)</f>
        <v>10</v>
      </c>
      <c r="AH196" s="92">
        <f>AG196/AF196*100</f>
        <v>100</v>
      </c>
      <c r="AI196" s="92">
        <f>SUM(AI197:AI199)</f>
        <v>0</v>
      </c>
      <c r="AJ196" s="92">
        <f>SUM(AJ197:AJ199)</f>
        <v>0</v>
      </c>
      <c r="AK196" s="92">
        <v>0</v>
      </c>
      <c r="AL196" s="92">
        <f>SUM(AL197:AL199)</f>
        <v>30</v>
      </c>
      <c r="AM196" s="92">
        <f>SUM(AM197:AM199)</f>
        <v>30</v>
      </c>
      <c r="AN196" s="111">
        <f>AM196/AL196*100</f>
        <v>100</v>
      </c>
      <c r="AO196" s="92">
        <f>SUM(AO197:AO199)</f>
        <v>0</v>
      </c>
      <c r="AP196" s="92">
        <f>SUM(AP197:AP199)</f>
        <v>0</v>
      </c>
      <c r="AQ196" s="92">
        <v>0</v>
      </c>
      <c r="AR196" s="153" t="s">
        <v>297</v>
      </c>
      <c r="AS196" s="153"/>
      <c r="AT196" s="88"/>
      <c r="AU196" s="88"/>
      <c r="AV196" s="88"/>
    </row>
    <row r="197" spans="1:48" s="10" customFormat="1" ht="28.5" customHeight="1" x14ac:dyDescent="0.2">
      <c r="A197" s="185"/>
      <c r="B197" s="234"/>
      <c r="C197" s="193"/>
      <c r="D197" s="11" t="s">
        <v>85</v>
      </c>
      <c r="E197" s="85">
        <f>H197+K197+N197+Q197+T197+W197+Z197+AC197+AF197+AI197+AL197+AO197</f>
        <v>0</v>
      </c>
      <c r="F197" s="85">
        <f>I197+L197+O197+R197+U197+X197+AA197+AD197+AG197+AJ197+AM197+AP197</f>
        <v>0</v>
      </c>
      <c r="G197" s="54">
        <v>0</v>
      </c>
      <c r="H197" s="53">
        <v>0</v>
      </c>
      <c r="I197" s="53">
        <v>0</v>
      </c>
      <c r="J197" s="54">
        <v>0</v>
      </c>
      <c r="K197" s="53">
        <v>0</v>
      </c>
      <c r="L197" s="53">
        <v>0</v>
      </c>
      <c r="M197" s="54">
        <v>0</v>
      </c>
      <c r="N197" s="53">
        <v>0</v>
      </c>
      <c r="O197" s="53">
        <v>0</v>
      </c>
      <c r="P197" s="54">
        <v>0</v>
      </c>
      <c r="Q197" s="53">
        <v>0</v>
      </c>
      <c r="R197" s="53">
        <v>0</v>
      </c>
      <c r="S197" s="54">
        <v>0</v>
      </c>
      <c r="T197" s="99">
        <v>0</v>
      </c>
      <c r="U197" s="53">
        <v>0</v>
      </c>
      <c r="V197" s="54">
        <v>0</v>
      </c>
      <c r="W197" s="99">
        <v>0</v>
      </c>
      <c r="X197" s="53">
        <v>0</v>
      </c>
      <c r="Y197" s="54">
        <v>0</v>
      </c>
      <c r="Z197" s="53">
        <v>0</v>
      </c>
      <c r="AA197" s="53">
        <v>0</v>
      </c>
      <c r="AB197" s="54">
        <v>0</v>
      </c>
      <c r="AC197" s="53">
        <v>0</v>
      </c>
      <c r="AD197" s="53">
        <v>0</v>
      </c>
      <c r="AE197" s="54">
        <v>0</v>
      </c>
      <c r="AF197" s="53">
        <v>0</v>
      </c>
      <c r="AG197" s="53">
        <v>0</v>
      </c>
      <c r="AH197" s="54">
        <v>0</v>
      </c>
      <c r="AI197" s="53">
        <v>0</v>
      </c>
      <c r="AJ197" s="52">
        <v>0</v>
      </c>
      <c r="AK197" s="65">
        <v>0</v>
      </c>
      <c r="AL197" s="53">
        <v>0</v>
      </c>
      <c r="AM197" s="52">
        <v>0</v>
      </c>
      <c r="AN197" s="54">
        <v>0</v>
      </c>
      <c r="AO197" s="53">
        <v>0</v>
      </c>
      <c r="AP197" s="52">
        <v>0</v>
      </c>
      <c r="AQ197" s="54">
        <v>0</v>
      </c>
      <c r="AR197" s="268"/>
      <c r="AS197" s="268"/>
      <c r="AT197" s="8"/>
      <c r="AU197" s="8"/>
      <c r="AV197" s="8"/>
    </row>
    <row r="198" spans="1:48" s="9" customFormat="1" ht="32.25" customHeight="1" x14ac:dyDescent="0.2">
      <c r="A198" s="185"/>
      <c r="B198" s="234"/>
      <c r="C198" s="193"/>
      <c r="D198" s="12" t="s">
        <v>24</v>
      </c>
      <c r="E198" s="85">
        <f>H198+K198+N198+Q198+T198+W198+Z198+AC198+AF198+AI198+AL198+AO198</f>
        <v>0</v>
      </c>
      <c r="F198" s="85">
        <f t="shared" ref="F198:F199" si="177">I198+L198+O198+R198+U198+X198+AA198+AD198+AG198+AJ198+AM198+AP198</f>
        <v>0</v>
      </c>
      <c r="G198" s="54">
        <v>0</v>
      </c>
      <c r="H198" s="53">
        <v>0</v>
      </c>
      <c r="I198" s="53">
        <v>0</v>
      </c>
      <c r="J198" s="54">
        <v>0</v>
      </c>
      <c r="K198" s="53">
        <v>0</v>
      </c>
      <c r="L198" s="53">
        <v>0</v>
      </c>
      <c r="M198" s="54">
        <v>0</v>
      </c>
      <c r="N198" s="53">
        <v>0</v>
      </c>
      <c r="O198" s="53">
        <v>0</v>
      </c>
      <c r="P198" s="54">
        <v>0</v>
      </c>
      <c r="Q198" s="53">
        <v>0</v>
      </c>
      <c r="R198" s="53">
        <v>0</v>
      </c>
      <c r="S198" s="54">
        <v>0</v>
      </c>
      <c r="T198" s="99">
        <v>0</v>
      </c>
      <c r="U198" s="53">
        <v>0</v>
      </c>
      <c r="V198" s="54">
        <v>0</v>
      </c>
      <c r="W198" s="99">
        <v>0</v>
      </c>
      <c r="X198" s="53">
        <v>0</v>
      </c>
      <c r="Y198" s="54">
        <v>0</v>
      </c>
      <c r="Z198" s="53">
        <v>0</v>
      </c>
      <c r="AA198" s="53">
        <v>0</v>
      </c>
      <c r="AB198" s="54">
        <v>0</v>
      </c>
      <c r="AC198" s="53">
        <v>0</v>
      </c>
      <c r="AD198" s="53">
        <v>0</v>
      </c>
      <c r="AE198" s="54">
        <v>0</v>
      </c>
      <c r="AF198" s="53">
        <v>0</v>
      </c>
      <c r="AG198" s="53">
        <v>0</v>
      </c>
      <c r="AH198" s="54">
        <v>0</v>
      </c>
      <c r="AI198" s="53">
        <v>0</v>
      </c>
      <c r="AJ198" s="52">
        <v>0</v>
      </c>
      <c r="AK198" s="65">
        <v>0</v>
      </c>
      <c r="AL198" s="53">
        <v>0</v>
      </c>
      <c r="AM198" s="52">
        <v>0</v>
      </c>
      <c r="AN198" s="54">
        <v>0</v>
      </c>
      <c r="AO198" s="53">
        <v>0</v>
      </c>
      <c r="AP198" s="52">
        <v>0</v>
      </c>
      <c r="AQ198" s="54">
        <v>0</v>
      </c>
      <c r="AR198" s="268"/>
      <c r="AS198" s="268"/>
      <c r="AT198" s="8"/>
      <c r="AU198" s="8"/>
      <c r="AV198" s="8"/>
    </row>
    <row r="199" spans="1:48" s="9" customFormat="1" ht="16.5" customHeight="1" x14ac:dyDescent="0.2">
      <c r="A199" s="185"/>
      <c r="B199" s="234"/>
      <c r="C199" s="193"/>
      <c r="D199" s="12" t="s">
        <v>86</v>
      </c>
      <c r="E199" s="85">
        <f t="shared" ref="E199" si="178">H199+K199+N199+Q199+T199+W199+Z199+AC199+AF199+AI199+AL199+AO199</f>
        <v>40</v>
      </c>
      <c r="F199" s="85">
        <f t="shared" si="177"/>
        <v>40</v>
      </c>
      <c r="G199" s="54">
        <f t="shared" ref="G199" si="179">F199/E199*100</f>
        <v>100</v>
      </c>
      <c r="H199" s="53">
        <v>0</v>
      </c>
      <c r="I199" s="53">
        <v>0</v>
      </c>
      <c r="J199" s="54">
        <v>0</v>
      </c>
      <c r="K199" s="53">
        <v>0</v>
      </c>
      <c r="L199" s="53">
        <v>0</v>
      </c>
      <c r="M199" s="54">
        <v>0</v>
      </c>
      <c r="N199" s="53">
        <v>0</v>
      </c>
      <c r="O199" s="53">
        <v>0</v>
      </c>
      <c r="P199" s="54">
        <v>0</v>
      </c>
      <c r="Q199" s="53">
        <v>0</v>
      </c>
      <c r="R199" s="53">
        <v>0</v>
      </c>
      <c r="S199" s="54">
        <v>0</v>
      </c>
      <c r="T199" s="99">
        <v>0</v>
      </c>
      <c r="U199" s="53">
        <v>0</v>
      </c>
      <c r="V199" s="54">
        <v>0</v>
      </c>
      <c r="W199" s="99">
        <v>0</v>
      </c>
      <c r="X199" s="53">
        <v>0</v>
      </c>
      <c r="Y199" s="54">
        <v>0</v>
      </c>
      <c r="Z199" s="53">
        <v>0</v>
      </c>
      <c r="AA199" s="53">
        <v>0</v>
      </c>
      <c r="AB199" s="54">
        <v>0</v>
      </c>
      <c r="AC199" s="53">
        <v>0</v>
      </c>
      <c r="AD199" s="53">
        <v>0</v>
      </c>
      <c r="AE199" s="54">
        <v>0</v>
      </c>
      <c r="AF199" s="53">
        <v>10</v>
      </c>
      <c r="AG199" s="53">
        <v>10</v>
      </c>
      <c r="AH199" s="54">
        <f>AG199/AF199*100</f>
        <v>100</v>
      </c>
      <c r="AI199" s="53">
        <v>0</v>
      </c>
      <c r="AJ199" s="52">
        <v>0</v>
      </c>
      <c r="AK199" s="65">
        <v>0</v>
      </c>
      <c r="AL199" s="53">
        <v>30</v>
      </c>
      <c r="AM199" s="52">
        <v>30</v>
      </c>
      <c r="AN199" s="111">
        <f>AM199/AL199*100</f>
        <v>100</v>
      </c>
      <c r="AO199" s="53">
        <v>0</v>
      </c>
      <c r="AP199" s="52">
        <v>0</v>
      </c>
      <c r="AQ199" s="54">
        <v>0</v>
      </c>
      <c r="AR199" s="268"/>
      <c r="AS199" s="268"/>
      <c r="AT199" s="8"/>
      <c r="AU199" s="8"/>
      <c r="AV199" s="8"/>
    </row>
    <row r="200" spans="1:48" s="9" customFormat="1" ht="30" customHeight="1" x14ac:dyDescent="0.2">
      <c r="A200" s="186"/>
      <c r="B200" s="235"/>
      <c r="C200" s="194"/>
      <c r="D200" s="17" t="s">
        <v>87</v>
      </c>
      <c r="E200" s="85">
        <v>0</v>
      </c>
      <c r="F200" s="85">
        <v>0</v>
      </c>
      <c r="G200" s="54">
        <v>0</v>
      </c>
      <c r="H200" s="53">
        <v>0</v>
      </c>
      <c r="I200" s="53">
        <v>0</v>
      </c>
      <c r="J200" s="54">
        <v>0</v>
      </c>
      <c r="K200" s="53">
        <v>0</v>
      </c>
      <c r="L200" s="53">
        <v>0</v>
      </c>
      <c r="M200" s="54">
        <v>0</v>
      </c>
      <c r="N200" s="53">
        <v>0</v>
      </c>
      <c r="O200" s="53">
        <v>0</v>
      </c>
      <c r="P200" s="54">
        <v>0</v>
      </c>
      <c r="Q200" s="53">
        <v>0</v>
      </c>
      <c r="R200" s="53">
        <v>0</v>
      </c>
      <c r="S200" s="38">
        <v>0</v>
      </c>
      <c r="T200" s="53">
        <v>0</v>
      </c>
      <c r="U200" s="53">
        <v>0</v>
      </c>
      <c r="V200" s="38">
        <v>0</v>
      </c>
      <c r="W200" s="53">
        <v>0</v>
      </c>
      <c r="X200" s="53">
        <v>0</v>
      </c>
      <c r="Y200" s="38">
        <v>0</v>
      </c>
      <c r="Z200" s="53">
        <v>0</v>
      </c>
      <c r="AA200" s="53">
        <v>0</v>
      </c>
      <c r="AB200" s="38">
        <v>0</v>
      </c>
      <c r="AC200" s="53">
        <v>0</v>
      </c>
      <c r="AD200" s="53">
        <v>0</v>
      </c>
      <c r="AE200" s="38">
        <v>0</v>
      </c>
      <c r="AF200" s="53">
        <v>0</v>
      </c>
      <c r="AG200" s="53">
        <v>0</v>
      </c>
      <c r="AH200" s="38">
        <v>0</v>
      </c>
      <c r="AI200" s="53">
        <v>0</v>
      </c>
      <c r="AJ200" s="53">
        <v>0</v>
      </c>
      <c r="AK200" s="38">
        <v>0</v>
      </c>
      <c r="AL200" s="53">
        <v>0</v>
      </c>
      <c r="AM200" s="53">
        <v>0</v>
      </c>
      <c r="AN200" s="38">
        <v>0</v>
      </c>
      <c r="AO200" s="53">
        <v>0</v>
      </c>
      <c r="AP200" s="53">
        <v>0</v>
      </c>
      <c r="AQ200" s="38">
        <v>0</v>
      </c>
      <c r="AR200" s="269"/>
      <c r="AS200" s="269"/>
      <c r="AT200" s="8"/>
      <c r="AU200" s="8"/>
      <c r="AV200" s="8"/>
    </row>
    <row r="201" spans="1:48" s="95" customFormat="1" ht="16.5" customHeight="1" x14ac:dyDescent="0.2">
      <c r="A201" s="184" t="s">
        <v>81</v>
      </c>
      <c r="B201" s="200" t="s">
        <v>167</v>
      </c>
      <c r="C201" s="208" t="s">
        <v>194</v>
      </c>
      <c r="D201" s="117" t="s">
        <v>89</v>
      </c>
      <c r="E201" s="85">
        <f>SUM(E202:E204)</f>
        <v>15.2</v>
      </c>
      <c r="F201" s="85">
        <f>SUM(F202:F204)</f>
        <v>15.2</v>
      </c>
      <c r="G201" s="92">
        <f>F201/E201*100</f>
        <v>100</v>
      </c>
      <c r="H201" s="92">
        <f>SUM(H202:H204)</f>
        <v>0</v>
      </c>
      <c r="I201" s="92">
        <f>SUM(I202:I204)</f>
        <v>0</v>
      </c>
      <c r="J201" s="92">
        <v>0</v>
      </c>
      <c r="K201" s="92">
        <f>SUM(K202:K204)</f>
        <v>0</v>
      </c>
      <c r="L201" s="92">
        <f>SUM(L202:L204)</f>
        <v>0</v>
      </c>
      <c r="M201" s="92">
        <v>0</v>
      </c>
      <c r="N201" s="92">
        <f>SUM(N202:N204)</f>
        <v>0</v>
      </c>
      <c r="O201" s="92">
        <f>SUM(O202:O204)</f>
        <v>0</v>
      </c>
      <c r="P201" s="92">
        <v>0</v>
      </c>
      <c r="Q201" s="92">
        <f>SUM(Q202:Q204)</f>
        <v>0</v>
      </c>
      <c r="R201" s="92">
        <f>SUM(R202:R204)</f>
        <v>0</v>
      </c>
      <c r="S201" s="92">
        <v>0</v>
      </c>
      <c r="T201" s="92">
        <f>SUM(T202:T204)</f>
        <v>15.2</v>
      </c>
      <c r="U201" s="92">
        <f>SUM(U202:U204)</f>
        <v>0</v>
      </c>
      <c r="V201" s="92">
        <v>0</v>
      </c>
      <c r="W201" s="92">
        <f>SUM(W202:W204)</f>
        <v>0</v>
      </c>
      <c r="X201" s="92">
        <f>SUM(X202:X204)</f>
        <v>0</v>
      </c>
      <c r="Y201" s="92">
        <v>0</v>
      </c>
      <c r="Z201" s="92">
        <f>SUM(Z202:Z204)</f>
        <v>0</v>
      </c>
      <c r="AA201" s="92">
        <f>SUM(AA202:AA204)</f>
        <v>15.2</v>
      </c>
      <c r="AB201" s="92">
        <v>0</v>
      </c>
      <c r="AC201" s="92">
        <f>SUM(AC202:AC204)</f>
        <v>0</v>
      </c>
      <c r="AD201" s="92">
        <f>SUM(AD202:AD204)</f>
        <v>0</v>
      </c>
      <c r="AE201" s="92">
        <v>0</v>
      </c>
      <c r="AF201" s="92">
        <f>SUM(AF202:AF204)</f>
        <v>0</v>
      </c>
      <c r="AG201" s="92">
        <f>SUM(AG202:AG204)</f>
        <v>0</v>
      </c>
      <c r="AH201" s="92">
        <v>0</v>
      </c>
      <c r="AI201" s="92">
        <f>SUM(AI202:AI204)</f>
        <v>0</v>
      </c>
      <c r="AJ201" s="92">
        <f>SUM(AJ202:AJ204)</f>
        <v>0</v>
      </c>
      <c r="AK201" s="92">
        <v>0</v>
      </c>
      <c r="AL201" s="92">
        <f>SUM(AL202:AL204)</f>
        <v>0</v>
      </c>
      <c r="AM201" s="92">
        <f>SUM(AM202:AM204)</f>
        <v>0</v>
      </c>
      <c r="AN201" s="92">
        <v>0</v>
      </c>
      <c r="AO201" s="92">
        <f>SUM(AO202:AO204)</f>
        <v>0</v>
      </c>
      <c r="AP201" s="92">
        <f>SUM(AP202:AP204)</f>
        <v>0</v>
      </c>
      <c r="AQ201" s="92">
        <v>0</v>
      </c>
      <c r="AR201" s="270" t="s">
        <v>297</v>
      </c>
      <c r="AS201" s="270"/>
      <c r="AT201" s="88"/>
      <c r="AU201" s="88"/>
      <c r="AV201" s="88"/>
    </row>
    <row r="202" spans="1:48" s="9" customFormat="1" ht="38.25" customHeight="1" x14ac:dyDescent="0.2">
      <c r="A202" s="185"/>
      <c r="B202" s="201"/>
      <c r="C202" s="193"/>
      <c r="D202" s="11" t="s">
        <v>85</v>
      </c>
      <c r="E202" s="85">
        <f>H202+K202+N202+Q202+T202+W202+Z202+AC202+AF202+AI202+AL202+AO202</f>
        <v>0</v>
      </c>
      <c r="F202" s="85">
        <f>I202+L202+O202+R202+U202+X202+AA202+AD202+AG202+AJ202+AM202+AP202</f>
        <v>0</v>
      </c>
      <c r="G202" s="54">
        <v>0</v>
      </c>
      <c r="H202" s="53">
        <v>0</v>
      </c>
      <c r="I202" s="53">
        <v>0</v>
      </c>
      <c r="J202" s="54">
        <v>0</v>
      </c>
      <c r="K202" s="53">
        <v>0</v>
      </c>
      <c r="L202" s="53">
        <v>0</v>
      </c>
      <c r="M202" s="54">
        <v>0</v>
      </c>
      <c r="N202" s="53">
        <v>0</v>
      </c>
      <c r="O202" s="53">
        <v>0</v>
      </c>
      <c r="P202" s="54">
        <v>0</v>
      </c>
      <c r="Q202" s="53">
        <v>0</v>
      </c>
      <c r="R202" s="53">
        <v>0</v>
      </c>
      <c r="S202" s="54">
        <v>0</v>
      </c>
      <c r="T202" s="99">
        <v>0</v>
      </c>
      <c r="U202" s="53">
        <v>0</v>
      </c>
      <c r="V202" s="54">
        <v>0</v>
      </c>
      <c r="W202" s="99">
        <v>0</v>
      </c>
      <c r="X202" s="53">
        <v>0</v>
      </c>
      <c r="Y202" s="54">
        <v>0</v>
      </c>
      <c r="Z202" s="53">
        <v>0</v>
      </c>
      <c r="AA202" s="53">
        <v>0</v>
      </c>
      <c r="AB202" s="54">
        <v>0</v>
      </c>
      <c r="AC202" s="53">
        <v>0</v>
      </c>
      <c r="AD202" s="53">
        <v>0</v>
      </c>
      <c r="AE202" s="54">
        <v>0</v>
      </c>
      <c r="AF202" s="53">
        <v>0</v>
      </c>
      <c r="AG202" s="53">
        <v>0</v>
      </c>
      <c r="AH202" s="54">
        <v>0</v>
      </c>
      <c r="AI202" s="53">
        <v>0</v>
      </c>
      <c r="AJ202" s="52">
        <v>0</v>
      </c>
      <c r="AK202" s="65">
        <v>0</v>
      </c>
      <c r="AL202" s="53">
        <v>0</v>
      </c>
      <c r="AM202" s="52">
        <v>0</v>
      </c>
      <c r="AN202" s="54">
        <v>0</v>
      </c>
      <c r="AO202" s="53">
        <v>0</v>
      </c>
      <c r="AP202" s="52">
        <v>0</v>
      </c>
      <c r="AQ202" s="54">
        <v>0</v>
      </c>
      <c r="AR202" s="271"/>
      <c r="AS202" s="271"/>
      <c r="AT202" s="8"/>
      <c r="AU202" s="8"/>
      <c r="AV202" s="8"/>
    </row>
    <row r="203" spans="1:48" s="9" customFormat="1" ht="38.25" customHeight="1" x14ac:dyDescent="0.2">
      <c r="A203" s="185"/>
      <c r="B203" s="201"/>
      <c r="C203" s="193"/>
      <c r="D203" s="12" t="s">
        <v>24</v>
      </c>
      <c r="E203" s="85">
        <f>H203+K203+N203+Q203+T203+W203+Z203+AC203+AF203+AI203+AL203+AO203</f>
        <v>0</v>
      </c>
      <c r="F203" s="85">
        <f t="shared" ref="F203:F204" si="180">I203+L203+O203+R203+U203+X203+AA203+AD203+AG203+AJ203+AM203+AP203</f>
        <v>0</v>
      </c>
      <c r="G203" s="54">
        <v>0</v>
      </c>
      <c r="H203" s="53">
        <v>0</v>
      </c>
      <c r="I203" s="53">
        <v>0</v>
      </c>
      <c r="J203" s="54">
        <v>0</v>
      </c>
      <c r="K203" s="53">
        <v>0</v>
      </c>
      <c r="L203" s="53">
        <v>0</v>
      </c>
      <c r="M203" s="54">
        <v>0</v>
      </c>
      <c r="N203" s="53">
        <v>0</v>
      </c>
      <c r="O203" s="53">
        <v>0</v>
      </c>
      <c r="P203" s="54">
        <v>0</v>
      </c>
      <c r="Q203" s="53">
        <v>0</v>
      </c>
      <c r="R203" s="53">
        <v>0</v>
      </c>
      <c r="S203" s="54">
        <v>0</v>
      </c>
      <c r="T203" s="99">
        <v>0</v>
      </c>
      <c r="U203" s="53">
        <v>0</v>
      </c>
      <c r="V203" s="54">
        <v>0</v>
      </c>
      <c r="W203" s="99">
        <v>0</v>
      </c>
      <c r="X203" s="53">
        <v>0</v>
      </c>
      <c r="Y203" s="54">
        <v>0</v>
      </c>
      <c r="Z203" s="53">
        <v>0</v>
      </c>
      <c r="AA203" s="53">
        <v>0</v>
      </c>
      <c r="AB203" s="54">
        <v>0</v>
      </c>
      <c r="AC203" s="53">
        <v>0</v>
      </c>
      <c r="AD203" s="53">
        <v>0</v>
      </c>
      <c r="AE203" s="54">
        <v>0</v>
      </c>
      <c r="AF203" s="53">
        <v>0</v>
      </c>
      <c r="AG203" s="53">
        <v>0</v>
      </c>
      <c r="AH203" s="54">
        <v>0</v>
      </c>
      <c r="AI203" s="53">
        <v>0</v>
      </c>
      <c r="AJ203" s="52">
        <v>0</v>
      </c>
      <c r="AK203" s="65">
        <v>0</v>
      </c>
      <c r="AL203" s="53">
        <v>0</v>
      </c>
      <c r="AM203" s="52">
        <v>0</v>
      </c>
      <c r="AN203" s="54">
        <v>0</v>
      </c>
      <c r="AO203" s="53">
        <v>0</v>
      </c>
      <c r="AP203" s="52">
        <v>0</v>
      </c>
      <c r="AQ203" s="54">
        <v>0</v>
      </c>
      <c r="AR203" s="271"/>
      <c r="AS203" s="271"/>
      <c r="AT203" s="8"/>
      <c r="AU203" s="8"/>
      <c r="AV203" s="8"/>
    </row>
    <row r="204" spans="1:48" s="9" customFormat="1" ht="38.25" customHeight="1" x14ac:dyDescent="0.2">
      <c r="A204" s="185"/>
      <c r="B204" s="201"/>
      <c r="C204" s="193"/>
      <c r="D204" s="12" t="s">
        <v>86</v>
      </c>
      <c r="E204" s="85">
        <f t="shared" ref="E204" si="181">H204+K204+N204+Q204+T204+W204+Z204+AC204+AF204+AI204+AL204+AO204</f>
        <v>15.2</v>
      </c>
      <c r="F204" s="85">
        <f t="shared" si="180"/>
        <v>15.2</v>
      </c>
      <c r="G204" s="54">
        <f t="shared" ref="G204" si="182">F204/E204*100</f>
        <v>100</v>
      </c>
      <c r="H204" s="53">
        <v>0</v>
      </c>
      <c r="I204" s="53">
        <v>0</v>
      </c>
      <c r="J204" s="54">
        <v>0</v>
      </c>
      <c r="K204" s="53">
        <v>0</v>
      </c>
      <c r="L204" s="53">
        <v>0</v>
      </c>
      <c r="M204" s="54">
        <v>0</v>
      </c>
      <c r="N204" s="53">
        <v>0</v>
      </c>
      <c r="O204" s="53">
        <v>0</v>
      </c>
      <c r="P204" s="54">
        <v>0</v>
      </c>
      <c r="Q204" s="53">
        <v>0</v>
      </c>
      <c r="R204" s="53">
        <v>0</v>
      </c>
      <c r="S204" s="54">
        <v>0</v>
      </c>
      <c r="T204" s="99">
        <v>15.2</v>
      </c>
      <c r="U204" s="53">
        <v>0</v>
      </c>
      <c r="V204" s="54">
        <v>0</v>
      </c>
      <c r="W204" s="99">
        <v>0</v>
      </c>
      <c r="X204" s="53">
        <v>0</v>
      </c>
      <c r="Y204" s="54">
        <v>0</v>
      </c>
      <c r="Z204" s="53">
        <v>0</v>
      </c>
      <c r="AA204" s="53">
        <v>15.2</v>
      </c>
      <c r="AB204" s="54">
        <v>0</v>
      </c>
      <c r="AC204" s="53">
        <v>0</v>
      </c>
      <c r="AD204" s="53">
        <v>0</v>
      </c>
      <c r="AE204" s="54">
        <v>0</v>
      </c>
      <c r="AF204" s="53">
        <v>0</v>
      </c>
      <c r="AG204" s="53">
        <v>0</v>
      </c>
      <c r="AH204" s="54">
        <v>0</v>
      </c>
      <c r="AI204" s="53">
        <v>0</v>
      </c>
      <c r="AJ204" s="52">
        <v>0</v>
      </c>
      <c r="AK204" s="65">
        <v>0</v>
      </c>
      <c r="AL204" s="53">
        <v>0</v>
      </c>
      <c r="AM204" s="52">
        <v>0</v>
      </c>
      <c r="AN204" s="54">
        <v>0</v>
      </c>
      <c r="AO204" s="53">
        <v>0</v>
      </c>
      <c r="AP204" s="52">
        <v>0</v>
      </c>
      <c r="AQ204" s="54">
        <v>0</v>
      </c>
      <c r="AR204" s="271"/>
      <c r="AS204" s="271"/>
      <c r="AT204" s="8"/>
      <c r="AU204" s="8"/>
      <c r="AV204" s="8"/>
    </row>
    <row r="205" spans="1:48" s="9" customFormat="1" ht="81" customHeight="1" x14ac:dyDescent="0.2">
      <c r="A205" s="186"/>
      <c r="B205" s="202"/>
      <c r="C205" s="194"/>
      <c r="D205" s="17" t="s">
        <v>87</v>
      </c>
      <c r="E205" s="85">
        <v>0</v>
      </c>
      <c r="F205" s="85">
        <v>0</v>
      </c>
      <c r="G205" s="47">
        <v>0</v>
      </c>
      <c r="H205" s="53">
        <v>0</v>
      </c>
      <c r="I205" s="53">
        <v>0</v>
      </c>
      <c r="J205" s="47">
        <v>0</v>
      </c>
      <c r="K205" s="53">
        <v>0</v>
      </c>
      <c r="L205" s="53">
        <v>0</v>
      </c>
      <c r="M205" s="47">
        <v>0</v>
      </c>
      <c r="N205" s="53">
        <v>0</v>
      </c>
      <c r="O205" s="53">
        <v>0</v>
      </c>
      <c r="P205" s="47">
        <v>0</v>
      </c>
      <c r="Q205" s="53">
        <v>0</v>
      </c>
      <c r="R205" s="53">
        <v>0</v>
      </c>
      <c r="S205" s="38">
        <v>0</v>
      </c>
      <c r="T205" s="53">
        <v>0</v>
      </c>
      <c r="U205" s="53">
        <v>0</v>
      </c>
      <c r="V205" s="38">
        <v>0</v>
      </c>
      <c r="W205" s="53">
        <v>0</v>
      </c>
      <c r="X205" s="53">
        <v>0</v>
      </c>
      <c r="Y205" s="38">
        <v>0</v>
      </c>
      <c r="Z205" s="53">
        <v>0</v>
      </c>
      <c r="AA205" s="53">
        <v>0</v>
      </c>
      <c r="AB205" s="38">
        <v>0</v>
      </c>
      <c r="AC205" s="53">
        <v>0</v>
      </c>
      <c r="AD205" s="53">
        <v>0</v>
      </c>
      <c r="AE205" s="38">
        <v>0</v>
      </c>
      <c r="AF205" s="53">
        <v>0</v>
      </c>
      <c r="AG205" s="53">
        <v>0</v>
      </c>
      <c r="AH205" s="38">
        <v>0</v>
      </c>
      <c r="AI205" s="53">
        <v>0</v>
      </c>
      <c r="AJ205" s="53">
        <v>0</v>
      </c>
      <c r="AK205" s="38">
        <v>0</v>
      </c>
      <c r="AL205" s="53">
        <v>0</v>
      </c>
      <c r="AM205" s="53">
        <v>0</v>
      </c>
      <c r="AN205" s="38">
        <v>0</v>
      </c>
      <c r="AO205" s="53">
        <v>0</v>
      </c>
      <c r="AP205" s="53">
        <v>0</v>
      </c>
      <c r="AQ205" s="38">
        <v>0</v>
      </c>
      <c r="AR205" s="272"/>
      <c r="AS205" s="271"/>
      <c r="AT205" s="8"/>
      <c r="AU205" s="8"/>
      <c r="AV205" s="8"/>
    </row>
    <row r="206" spans="1:48" s="10" customFormat="1" ht="16.5" customHeight="1" x14ac:dyDescent="0.2">
      <c r="A206" s="184" t="s">
        <v>82</v>
      </c>
      <c r="B206" s="200" t="s">
        <v>168</v>
      </c>
      <c r="C206" s="208" t="s">
        <v>195</v>
      </c>
      <c r="D206" s="12" t="s">
        <v>86</v>
      </c>
      <c r="E206" s="85">
        <f>SUM(E207:E209)</f>
        <v>20</v>
      </c>
      <c r="F206" s="85">
        <f>SUM(F207:F209)</f>
        <v>20</v>
      </c>
      <c r="G206" s="54">
        <f>F206/E206*100</f>
        <v>100</v>
      </c>
      <c r="H206" s="52">
        <f>SUM(H207:H209)</f>
        <v>0</v>
      </c>
      <c r="I206" s="52">
        <f>SUM(I207:I209)</f>
        <v>0</v>
      </c>
      <c r="J206" s="54">
        <v>0</v>
      </c>
      <c r="K206" s="52">
        <f>SUM(K207:K209)</f>
        <v>0</v>
      </c>
      <c r="L206" s="52">
        <f>SUM(L207:L209)</f>
        <v>0</v>
      </c>
      <c r="M206" s="54">
        <v>0</v>
      </c>
      <c r="N206" s="52">
        <v>20</v>
      </c>
      <c r="O206" s="52">
        <f>SUM(O207:O209)</f>
        <v>10</v>
      </c>
      <c r="P206" s="54">
        <f>O206/N206*100</f>
        <v>50</v>
      </c>
      <c r="Q206" s="52">
        <f>SUM(Q207:Q209)</f>
        <v>0</v>
      </c>
      <c r="R206" s="52">
        <f>SUM(R207:R209)</f>
        <v>10</v>
      </c>
      <c r="S206" s="54">
        <v>0</v>
      </c>
      <c r="T206" s="52">
        <f>SUM(T207:T209)</f>
        <v>0</v>
      </c>
      <c r="U206" s="52">
        <f>SUM(U207:U209)</f>
        <v>0</v>
      </c>
      <c r="V206" s="54">
        <v>0</v>
      </c>
      <c r="W206" s="52">
        <f>SUM(W207:W209)</f>
        <v>0</v>
      </c>
      <c r="X206" s="52">
        <v>0</v>
      </c>
      <c r="Y206" s="54">
        <v>0</v>
      </c>
      <c r="Z206" s="52">
        <f>SUM(Z207:Z209)</f>
        <v>0</v>
      </c>
      <c r="AA206" s="52">
        <v>0</v>
      </c>
      <c r="AB206" s="54">
        <v>0</v>
      </c>
      <c r="AC206" s="52">
        <f>SUM(AC207:AC209)</f>
        <v>0</v>
      </c>
      <c r="AD206" s="52">
        <f>SUM(AD207:AD209)</f>
        <v>0</v>
      </c>
      <c r="AE206" s="54">
        <v>0</v>
      </c>
      <c r="AF206" s="52">
        <f>SUM(AF207:AF209)</f>
        <v>0</v>
      </c>
      <c r="AG206" s="52">
        <f>SUM(AG207:AG209)</f>
        <v>0</v>
      </c>
      <c r="AH206" s="54">
        <v>0</v>
      </c>
      <c r="AI206" s="52">
        <f>SUM(AI207:AI209)</f>
        <v>0</v>
      </c>
      <c r="AJ206" s="52">
        <f>SUM(AJ207:AJ209)</f>
        <v>0</v>
      </c>
      <c r="AK206" s="65">
        <v>0</v>
      </c>
      <c r="AL206" s="52">
        <f>SUM(AL207:AL209)</f>
        <v>0</v>
      </c>
      <c r="AM206" s="52">
        <f>SUM(AM207:AM209)</f>
        <v>0</v>
      </c>
      <c r="AN206" s="54">
        <v>0</v>
      </c>
      <c r="AO206" s="52">
        <f>SUM(AO207:AO209)</f>
        <v>0</v>
      </c>
      <c r="AP206" s="52">
        <f>SUM(AP207:AP209)</f>
        <v>0</v>
      </c>
      <c r="AQ206" s="54">
        <v>0</v>
      </c>
      <c r="AR206" s="270" t="s">
        <v>298</v>
      </c>
      <c r="AS206" s="323"/>
      <c r="AT206" s="8"/>
      <c r="AU206" s="8"/>
      <c r="AV206" s="8"/>
    </row>
    <row r="207" spans="1:48" s="9" customFormat="1" ht="31.5" customHeight="1" x14ac:dyDescent="0.2">
      <c r="A207" s="185"/>
      <c r="B207" s="201"/>
      <c r="C207" s="193"/>
      <c r="D207" s="17" t="s">
        <v>87</v>
      </c>
      <c r="E207" s="85">
        <f>H207+K207+N207+Q207+T207+W207+Z207+AC207+AF207+AI207+AL207+AO207</f>
        <v>0</v>
      </c>
      <c r="F207" s="85">
        <f>I207+L207+O207+R207+U207+X207+AA207+AD207+AG207+AJ207+AM207+AP207</f>
        <v>0</v>
      </c>
      <c r="G207" s="54">
        <v>0</v>
      </c>
      <c r="H207" s="53">
        <v>0</v>
      </c>
      <c r="I207" s="53">
        <v>0</v>
      </c>
      <c r="J207" s="54">
        <v>0</v>
      </c>
      <c r="K207" s="53">
        <v>0</v>
      </c>
      <c r="L207" s="53">
        <v>0</v>
      </c>
      <c r="M207" s="54">
        <v>0</v>
      </c>
      <c r="N207" s="53">
        <v>0</v>
      </c>
      <c r="O207" s="53">
        <v>0</v>
      </c>
      <c r="P207" s="54">
        <v>0</v>
      </c>
      <c r="Q207" s="53">
        <v>0</v>
      </c>
      <c r="R207" s="53">
        <v>0</v>
      </c>
      <c r="S207" s="54">
        <v>0</v>
      </c>
      <c r="T207" s="99">
        <v>0</v>
      </c>
      <c r="U207" s="53">
        <v>0</v>
      </c>
      <c r="V207" s="54">
        <v>0</v>
      </c>
      <c r="W207" s="99">
        <v>0</v>
      </c>
      <c r="X207" s="53">
        <v>0</v>
      </c>
      <c r="Y207" s="54">
        <v>0</v>
      </c>
      <c r="Z207" s="53">
        <v>0</v>
      </c>
      <c r="AA207" s="53">
        <v>0</v>
      </c>
      <c r="AB207" s="54">
        <v>0</v>
      </c>
      <c r="AC207" s="53">
        <v>0</v>
      </c>
      <c r="AD207" s="53">
        <v>0</v>
      </c>
      <c r="AE207" s="54">
        <v>0</v>
      </c>
      <c r="AF207" s="53">
        <v>0</v>
      </c>
      <c r="AG207" s="53">
        <v>0</v>
      </c>
      <c r="AH207" s="54">
        <v>0</v>
      </c>
      <c r="AI207" s="53">
        <v>0</v>
      </c>
      <c r="AJ207" s="52">
        <v>0</v>
      </c>
      <c r="AK207" s="65">
        <v>0</v>
      </c>
      <c r="AL207" s="53">
        <v>0</v>
      </c>
      <c r="AM207" s="52">
        <v>0</v>
      </c>
      <c r="AN207" s="54">
        <v>0</v>
      </c>
      <c r="AO207" s="53">
        <v>0</v>
      </c>
      <c r="AP207" s="52">
        <v>0</v>
      </c>
      <c r="AQ207" s="54">
        <v>0</v>
      </c>
      <c r="AR207" s="271"/>
      <c r="AS207" s="323"/>
      <c r="AT207" s="8"/>
      <c r="AU207" s="8"/>
      <c r="AV207" s="8"/>
    </row>
    <row r="208" spans="1:48" s="9" customFormat="1" ht="26.25" customHeight="1" x14ac:dyDescent="0.2">
      <c r="A208" s="185"/>
      <c r="B208" s="201"/>
      <c r="C208" s="193"/>
      <c r="D208" s="12" t="s">
        <v>24</v>
      </c>
      <c r="E208" s="85">
        <f>H208+K208+N208+Q208+T208+W208+Z208+AC208+AF208+AI208+AL208+AO208</f>
        <v>0</v>
      </c>
      <c r="F208" s="85">
        <f t="shared" ref="F208:F209" si="183">I208+L208+O208+R208+U208+X208+AA208+AD208+AG208+AJ208+AM208+AP208</f>
        <v>0</v>
      </c>
      <c r="G208" s="54">
        <v>0</v>
      </c>
      <c r="H208" s="53">
        <v>0</v>
      </c>
      <c r="I208" s="53">
        <v>0</v>
      </c>
      <c r="J208" s="54">
        <v>0</v>
      </c>
      <c r="K208" s="53">
        <v>0</v>
      </c>
      <c r="L208" s="53">
        <v>0</v>
      </c>
      <c r="M208" s="54">
        <v>0</v>
      </c>
      <c r="N208" s="53">
        <v>0</v>
      </c>
      <c r="O208" s="53">
        <v>0</v>
      </c>
      <c r="P208" s="54">
        <v>0</v>
      </c>
      <c r="Q208" s="53">
        <v>0</v>
      </c>
      <c r="R208" s="53">
        <v>0</v>
      </c>
      <c r="S208" s="54">
        <v>0</v>
      </c>
      <c r="T208" s="99">
        <v>0</v>
      </c>
      <c r="U208" s="53">
        <v>0</v>
      </c>
      <c r="V208" s="54">
        <v>0</v>
      </c>
      <c r="W208" s="99">
        <v>0</v>
      </c>
      <c r="X208" s="53">
        <v>0</v>
      </c>
      <c r="Y208" s="54">
        <v>0</v>
      </c>
      <c r="Z208" s="53">
        <v>0</v>
      </c>
      <c r="AA208" s="53">
        <v>0</v>
      </c>
      <c r="AB208" s="54">
        <v>0</v>
      </c>
      <c r="AC208" s="53">
        <v>0</v>
      </c>
      <c r="AD208" s="53">
        <v>0</v>
      </c>
      <c r="AE208" s="54">
        <v>0</v>
      </c>
      <c r="AF208" s="53">
        <v>0</v>
      </c>
      <c r="AG208" s="53">
        <v>0</v>
      </c>
      <c r="AH208" s="54">
        <v>0</v>
      </c>
      <c r="AI208" s="53">
        <v>0</v>
      </c>
      <c r="AJ208" s="52">
        <v>0</v>
      </c>
      <c r="AK208" s="65">
        <v>0</v>
      </c>
      <c r="AL208" s="53">
        <v>0</v>
      </c>
      <c r="AM208" s="52">
        <v>0</v>
      </c>
      <c r="AN208" s="54">
        <v>0</v>
      </c>
      <c r="AO208" s="53">
        <v>0</v>
      </c>
      <c r="AP208" s="52">
        <v>0</v>
      </c>
      <c r="AQ208" s="54">
        <v>0</v>
      </c>
      <c r="AR208" s="271"/>
      <c r="AS208" s="323"/>
      <c r="AT208" s="8"/>
      <c r="AU208" s="8"/>
      <c r="AV208" s="8"/>
    </row>
    <row r="209" spans="1:48" s="9" customFormat="1" ht="16.5" customHeight="1" x14ac:dyDescent="0.2">
      <c r="A209" s="185"/>
      <c r="B209" s="201"/>
      <c r="C209" s="193"/>
      <c r="D209" s="12" t="s">
        <v>86</v>
      </c>
      <c r="E209" s="85">
        <f t="shared" ref="E209" si="184">H209+K209+N209+Q209+T209+W209+Z209+AC209+AF209+AI209+AL209+AO209</f>
        <v>20</v>
      </c>
      <c r="F209" s="85">
        <f t="shared" si="183"/>
        <v>20</v>
      </c>
      <c r="G209" s="54">
        <f t="shared" ref="G209" si="185">F209/E209*100</f>
        <v>100</v>
      </c>
      <c r="H209" s="53">
        <v>0</v>
      </c>
      <c r="I209" s="53">
        <v>0</v>
      </c>
      <c r="J209" s="54">
        <v>0</v>
      </c>
      <c r="K209" s="53">
        <v>0</v>
      </c>
      <c r="L209" s="53">
        <v>0</v>
      </c>
      <c r="M209" s="54">
        <v>0</v>
      </c>
      <c r="N209" s="53">
        <v>20</v>
      </c>
      <c r="O209" s="53">
        <v>10</v>
      </c>
      <c r="P209" s="54">
        <f>O209/N209*100</f>
        <v>50</v>
      </c>
      <c r="Q209" s="53">
        <v>0</v>
      </c>
      <c r="R209" s="53">
        <v>10</v>
      </c>
      <c r="S209" s="54">
        <v>0</v>
      </c>
      <c r="T209" s="99">
        <v>0</v>
      </c>
      <c r="U209" s="53">
        <v>0</v>
      </c>
      <c r="V209" s="54">
        <v>0</v>
      </c>
      <c r="W209" s="99">
        <v>0</v>
      </c>
      <c r="X209" s="53">
        <v>0</v>
      </c>
      <c r="Y209" s="54">
        <v>0</v>
      </c>
      <c r="Z209" s="53">
        <v>0</v>
      </c>
      <c r="AA209" s="53">
        <v>0</v>
      </c>
      <c r="AB209" s="54">
        <v>0</v>
      </c>
      <c r="AC209" s="53">
        <v>0</v>
      </c>
      <c r="AD209" s="53">
        <v>0</v>
      </c>
      <c r="AE209" s="54">
        <v>0</v>
      </c>
      <c r="AF209" s="53">
        <v>0</v>
      </c>
      <c r="AG209" s="53">
        <v>0</v>
      </c>
      <c r="AH209" s="54">
        <v>0</v>
      </c>
      <c r="AI209" s="53">
        <v>0</v>
      </c>
      <c r="AJ209" s="52">
        <v>0</v>
      </c>
      <c r="AK209" s="65">
        <v>0</v>
      </c>
      <c r="AL209" s="53">
        <v>0</v>
      </c>
      <c r="AM209" s="52">
        <v>0</v>
      </c>
      <c r="AN209" s="54">
        <v>0</v>
      </c>
      <c r="AO209" s="53">
        <v>0</v>
      </c>
      <c r="AP209" s="52">
        <v>0</v>
      </c>
      <c r="AQ209" s="54">
        <v>0</v>
      </c>
      <c r="AR209" s="271"/>
      <c r="AS209" s="323"/>
      <c r="AT209" s="8"/>
      <c r="AU209" s="8"/>
      <c r="AV209" s="8"/>
    </row>
    <row r="210" spans="1:48" s="9" customFormat="1" ht="24" customHeight="1" x14ac:dyDescent="0.2">
      <c r="A210" s="186"/>
      <c r="B210" s="202"/>
      <c r="C210" s="194"/>
      <c r="D210" s="17" t="s">
        <v>87</v>
      </c>
      <c r="E210" s="85">
        <v>0</v>
      </c>
      <c r="F210" s="85">
        <v>0</v>
      </c>
      <c r="G210" s="54">
        <v>0</v>
      </c>
      <c r="H210" s="53">
        <v>0</v>
      </c>
      <c r="I210" s="53">
        <v>0</v>
      </c>
      <c r="J210" s="54">
        <v>0</v>
      </c>
      <c r="K210" s="53">
        <v>0</v>
      </c>
      <c r="L210" s="53">
        <v>0</v>
      </c>
      <c r="M210" s="54">
        <v>0</v>
      </c>
      <c r="N210" s="53">
        <v>0</v>
      </c>
      <c r="O210" s="53">
        <v>0</v>
      </c>
      <c r="P210" s="54">
        <v>0</v>
      </c>
      <c r="Q210" s="53">
        <v>0</v>
      </c>
      <c r="R210" s="53">
        <v>0</v>
      </c>
      <c r="S210" s="38">
        <v>0</v>
      </c>
      <c r="T210" s="53">
        <v>0</v>
      </c>
      <c r="U210" s="53">
        <v>0</v>
      </c>
      <c r="V210" s="38">
        <v>0</v>
      </c>
      <c r="W210" s="53">
        <v>0</v>
      </c>
      <c r="X210" s="53">
        <v>0</v>
      </c>
      <c r="Y210" s="38">
        <v>0</v>
      </c>
      <c r="Z210" s="53">
        <v>0</v>
      </c>
      <c r="AA210" s="53">
        <v>0</v>
      </c>
      <c r="AB210" s="38">
        <v>0</v>
      </c>
      <c r="AC210" s="53">
        <v>0</v>
      </c>
      <c r="AD210" s="53">
        <v>0</v>
      </c>
      <c r="AE210" s="38">
        <v>0</v>
      </c>
      <c r="AF210" s="53">
        <v>0</v>
      </c>
      <c r="AG210" s="53">
        <v>0</v>
      </c>
      <c r="AH210" s="38">
        <v>0</v>
      </c>
      <c r="AI210" s="53">
        <v>0</v>
      </c>
      <c r="AJ210" s="53">
        <v>0</v>
      </c>
      <c r="AK210" s="38">
        <v>0</v>
      </c>
      <c r="AL210" s="53">
        <v>0</v>
      </c>
      <c r="AM210" s="53">
        <v>0</v>
      </c>
      <c r="AN210" s="38">
        <v>0</v>
      </c>
      <c r="AO210" s="53">
        <v>0</v>
      </c>
      <c r="AP210" s="53">
        <v>0</v>
      </c>
      <c r="AQ210" s="38">
        <v>0</v>
      </c>
      <c r="AR210" s="272"/>
      <c r="AS210" s="323"/>
      <c r="AT210" s="8"/>
      <c r="AU210" s="8"/>
      <c r="AV210" s="8"/>
    </row>
    <row r="211" spans="1:48" s="9" customFormat="1" ht="156" customHeight="1" x14ac:dyDescent="0.2">
      <c r="A211" s="33" t="s">
        <v>92</v>
      </c>
      <c r="B211" s="43" t="s">
        <v>169</v>
      </c>
      <c r="C211" s="57" t="s">
        <v>196</v>
      </c>
      <c r="D211" s="37" t="s">
        <v>27</v>
      </c>
      <c r="E211" s="86" t="s">
        <v>37</v>
      </c>
      <c r="F211" s="91" t="s">
        <v>37</v>
      </c>
      <c r="G211" s="41" t="s">
        <v>37</v>
      </c>
      <c r="H211" s="94" t="s">
        <v>37</v>
      </c>
      <c r="I211" s="86" t="s">
        <v>37</v>
      </c>
      <c r="J211" s="41" t="s">
        <v>37</v>
      </c>
      <c r="K211" s="86" t="s">
        <v>37</v>
      </c>
      <c r="L211" s="91" t="s">
        <v>37</v>
      </c>
      <c r="M211" s="41" t="s">
        <v>37</v>
      </c>
      <c r="N211" s="94" t="s">
        <v>37</v>
      </c>
      <c r="O211" s="86" t="s">
        <v>37</v>
      </c>
      <c r="P211" s="41" t="s">
        <v>37</v>
      </c>
      <c r="Q211" s="86" t="s">
        <v>37</v>
      </c>
      <c r="R211" s="86" t="s">
        <v>37</v>
      </c>
      <c r="S211" s="46" t="s">
        <v>37</v>
      </c>
      <c r="T211" s="86" t="s">
        <v>37</v>
      </c>
      <c r="U211" s="86" t="s">
        <v>37</v>
      </c>
      <c r="V211" s="46" t="s">
        <v>37</v>
      </c>
      <c r="W211" s="86" t="s">
        <v>37</v>
      </c>
      <c r="X211" s="86" t="s">
        <v>37</v>
      </c>
      <c r="Y211" s="46" t="s">
        <v>37</v>
      </c>
      <c r="Z211" s="86" t="s">
        <v>37</v>
      </c>
      <c r="AA211" s="86" t="s">
        <v>37</v>
      </c>
      <c r="AB211" s="46" t="s">
        <v>37</v>
      </c>
      <c r="AC211" s="86" t="s">
        <v>37</v>
      </c>
      <c r="AD211" s="86" t="s">
        <v>37</v>
      </c>
      <c r="AE211" s="46" t="s">
        <v>37</v>
      </c>
      <c r="AF211" s="86" t="s">
        <v>37</v>
      </c>
      <c r="AG211" s="86" t="s">
        <v>37</v>
      </c>
      <c r="AH211" s="46" t="s">
        <v>37</v>
      </c>
      <c r="AI211" s="86" t="s">
        <v>37</v>
      </c>
      <c r="AJ211" s="86" t="s">
        <v>37</v>
      </c>
      <c r="AK211" s="64" t="s">
        <v>37</v>
      </c>
      <c r="AL211" s="86" t="s">
        <v>37</v>
      </c>
      <c r="AM211" s="86" t="s">
        <v>37</v>
      </c>
      <c r="AN211" s="46" t="s">
        <v>37</v>
      </c>
      <c r="AO211" s="86" t="s">
        <v>37</v>
      </c>
      <c r="AP211" s="86" t="s">
        <v>37</v>
      </c>
      <c r="AQ211" s="46" t="s">
        <v>37</v>
      </c>
      <c r="AR211" s="62" t="s">
        <v>299</v>
      </c>
      <c r="AS211" s="31"/>
      <c r="AT211" s="8"/>
      <c r="AU211" s="8"/>
      <c r="AV211" s="8"/>
    </row>
    <row r="212" spans="1:48" s="9" customFormat="1" ht="24" customHeight="1" x14ac:dyDescent="0.2">
      <c r="A212" s="184" t="s">
        <v>103</v>
      </c>
      <c r="B212" s="187" t="s">
        <v>170</v>
      </c>
      <c r="C212" s="190" t="s">
        <v>171</v>
      </c>
      <c r="D212" s="211" t="s">
        <v>27</v>
      </c>
      <c r="E212" s="134" t="s">
        <v>37</v>
      </c>
      <c r="F212" s="214" t="s">
        <v>37</v>
      </c>
      <c r="G212" s="215" t="s">
        <v>37</v>
      </c>
      <c r="H212" s="214" t="s">
        <v>37</v>
      </c>
      <c r="I212" s="134" t="s">
        <v>37</v>
      </c>
      <c r="J212" s="131" t="s">
        <v>37</v>
      </c>
      <c r="K212" s="134" t="s">
        <v>37</v>
      </c>
      <c r="L212" s="134" t="s">
        <v>37</v>
      </c>
      <c r="M212" s="131" t="s">
        <v>37</v>
      </c>
      <c r="N212" s="134" t="s">
        <v>37</v>
      </c>
      <c r="O212" s="134" t="s">
        <v>37</v>
      </c>
      <c r="P212" s="131" t="s">
        <v>37</v>
      </c>
      <c r="Q212" s="134" t="s">
        <v>37</v>
      </c>
      <c r="R212" s="134" t="s">
        <v>37</v>
      </c>
      <c r="S212" s="131" t="s">
        <v>37</v>
      </c>
      <c r="T212" s="134" t="s">
        <v>37</v>
      </c>
      <c r="U212" s="134" t="s">
        <v>37</v>
      </c>
      <c r="V212" s="131" t="s">
        <v>37</v>
      </c>
      <c r="W212" s="134" t="s">
        <v>37</v>
      </c>
      <c r="X212" s="134" t="s">
        <v>37</v>
      </c>
      <c r="Y212" s="131" t="s">
        <v>37</v>
      </c>
      <c r="Z212" s="134" t="s">
        <v>37</v>
      </c>
      <c r="AA212" s="134" t="s">
        <v>37</v>
      </c>
      <c r="AB212" s="131" t="s">
        <v>37</v>
      </c>
      <c r="AC212" s="134" t="s">
        <v>37</v>
      </c>
      <c r="AD212" s="134" t="s">
        <v>37</v>
      </c>
      <c r="AE212" s="131" t="s">
        <v>37</v>
      </c>
      <c r="AF212" s="134" t="s">
        <v>37</v>
      </c>
      <c r="AG212" s="134" t="s">
        <v>37</v>
      </c>
      <c r="AH212" s="131" t="s">
        <v>37</v>
      </c>
      <c r="AI212" s="134" t="s">
        <v>37</v>
      </c>
      <c r="AJ212" s="134" t="s">
        <v>37</v>
      </c>
      <c r="AK212" s="131" t="s">
        <v>37</v>
      </c>
      <c r="AL212" s="134" t="s">
        <v>37</v>
      </c>
      <c r="AM212" s="134" t="s">
        <v>37</v>
      </c>
      <c r="AN212" s="131" t="s">
        <v>37</v>
      </c>
      <c r="AO212" s="134" t="s">
        <v>37</v>
      </c>
      <c r="AP212" s="134" t="s">
        <v>37</v>
      </c>
      <c r="AQ212" s="131" t="s">
        <v>37</v>
      </c>
      <c r="AR212" s="153" t="s">
        <v>174</v>
      </c>
      <c r="AS212" s="153"/>
      <c r="AT212" s="8"/>
      <c r="AU212" s="8"/>
      <c r="AV212" s="8"/>
    </row>
    <row r="213" spans="1:48" s="9" customFormat="1" ht="24" customHeight="1" x14ac:dyDescent="0.2">
      <c r="A213" s="185"/>
      <c r="B213" s="188"/>
      <c r="C213" s="191"/>
      <c r="D213" s="212"/>
      <c r="E213" s="137"/>
      <c r="F213" s="214"/>
      <c r="G213" s="215"/>
      <c r="H213" s="214"/>
      <c r="I213" s="137"/>
      <c r="J213" s="139"/>
      <c r="K213" s="137"/>
      <c r="L213" s="137"/>
      <c r="M213" s="139"/>
      <c r="N213" s="137"/>
      <c r="O213" s="137"/>
      <c r="P213" s="139"/>
      <c r="Q213" s="137"/>
      <c r="R213" s="137"/>
      <c r="S213" s="139"/>
      <c r="T213" s="137"/>
      <c r="U213" s="137"/>
      <c r="V213" s="139"/>
      <c r="W213" s="137"/>
      <c r="X213" s="137"/>
      <c r="Y213" s="139"/>
      <c r="Z213" s="137"/>
      <c r="AA213" s="137"/>
      <c r="AB213" s="139"/>
      <c r="AC213" s="137"/>
      <c r="AD213" s="137"/>
      <c r="AE213" s="139"/>
      <c r="AF213" s="137"/>
      <c r="AG213" s="137"/>
      <c r="AH213" s="139"/>
      <c r="AI213" s="137"/>
      <c r="AJ213" s="137"/>
      <c r="AK213" s="139"/>
      <c r="AL213" s="137"/>
      <c r="AM213" s="137"/>
      <c r="AN213" s="139"/>
      <c r="AO213" s="137"/>
      <c r="AP213" s="137"/>
      <c r="AQ213" s="139"/>
      <c r="AR213" s="154"/>
      <c r="AS213" s="268"/>
      <c r="AT213" s="8"/>
      <c r="AU213" s="8"/>
      <c r="AV213" s="8"/>
    </row>
    <row r="214" spans="1:48" s="9" customFormat="1" ht="24" customHeight="1" x14ac:dyDescent="0.2">
      <c r="A214" s="185"/>
      <c r="B214" s="188"/>
      <c r="C214" s="191"/>
      <c r="D214" s="212"/>
      <c r="E214" s="137"/>
      <c r="F214" s="214"/>
      <c r="G214" s="215"/>
      <c r="H214" s="214"/>
      <c r="I214" s="137"/>
      <c r="J214" s="139"/>
      <c r="K214" s="137"/>
      <c r="L214" s="137"/>
      <c r="M214" s="139"/>
      <c r="N214" s="137"/>
      <c r="O214" s="137"/>
      <c r="P214" s="139"/>
      <c r="Q214" s="137"/>
      <c r="R214" s="137"/>
      <c r="S214" s="139"/>
      <c r="T214" s="137"/>
      <c r="U214" s="137"/>
      <c r="V214" s="139"/>
      <c r="W214" s="137"/>
      <c r="X214" s="137"/>
      <c r="Y214" s="139"/>
      <c r="Z214" s="137"/>
      <c r="AA214" s="137"/>
      <c r="AB214" s="139"/>
      <c r="AC214" s="137"/>
      <c r="AD214" s="137"/>
      <c r="AE214" s="139"/>
      <c r="AF214" s="137"/>
      <c r="AG214" s="137"/>
      <c r="AH214" s="139"/>
      <c r="AI214" s="137"/>
      <c r="AJ214" s="137"/>
      <c r="AK214" s="139"/>
      <c r="AL214" s="137"/>
      <c r="AM214" s="137"/>
      <c r="AN214" s="139"/>
      <c r="AO214" s="137"/>
      <c r="AP214" s="137"/>
      <c r="AQ214" s="139"/>
      <c r="AR214" s="154"/>
      <c r="AS214" s="268"/>
      <c r="AT214" s="8"/>
      <c r="AU214" s="8"/>
      <c r="AV214" s="8"/>
    </row>
    <row r="215" spans="1:48" s="9" customFormat="1" ht="24" customHeight="1" x14ac:dyDescent="0.2">
      <c r="A215" s="185"/>
      <c r="B215" s="188"/>
      <c r="C215" s="191"/>
      <c r="D215" s="212"/>
      <c r="E215" s="137"/>
      <c r="F215" s="214"/>
      <c r="G215" s="215"/>
      <c r="H215" s="214"/>
      <c r="I215" s="137"/>
      <c r="J215" s="139"/>
      <c r="K215" s="137"/>
      <c r="L215" s="137"/>
      <c r="M215" s="139"/>
      <c r="N215" s="137"/>
      <c r="O215" s="137"/>
      <c r="P215" s="139"/>
      <c r="Q215" s="137"/>
      <c r="R215" s="137"/>
      <c r="S215" s="139"/>
      <c r="T215" s="137"/>
      <c r="U215" s="137"/>
      <c r="V215" s="139"/>
      <c r="W215" s="137"/>
      <c r="X215" s="137"/>
      <c r="Y215" s="139"/>
      <c r="Z215" s="137"/>
      <c r="AA215" s="137"/>
      <c r="AB215" s="139"/>
      <c r="AC215" s="137"/>
      <c r="AD215" s="137"/>
      <c r="AE215" s="139"/>
      <c r="AF215" s="137"/>
      <c r="AG215" s="137"/>
      <c r="AH215" s="139"/>
      <c r="AI215" s="137"/>
      <c r="AJ215" s="137"/>
      <c r="AK215" s="139"/>
      <c r="AL215" s="137"/>
      <c r="AM215" s="137"/>
      <c r="AN215" s="139"/>
      <c r="AO215" s="137"/>
      <c r="AP215" s="137"/>
      <c r="AQ215" s="139"/>
      <c r="AR215" s="154"/>
      <c r="AS215" s="268"/>
      <c r="AT215" s="8"/>
      <c r="AU215" s="8"/>
      <c r="AV215" s="8"/>
    </row>
    <row r="216" spans="1:48" s="9" customFormat="1" ht="184.5" customHeight="1" x14ac:dyDescent="0.2">
      <c r="A216" s="186"/>
      <c r="B216" s="189"/>
      <c r="C216" s="192"/>
      <c r="D216" s="213"/>
      <c r="E216" s="138"/>
      <c r="F216" s="214"/>
      <c r="G216" s="215"/>
      <c r="H216" s="214"/>
      <c r="I216" s="138"/>
      <c r="J216" s="140"/>
      <c r="K216" s="138"/>
      <c r="L216" s="138"/>
      <c r="M216" s="140"/>
      <c r="N216" s="138"/>
      <c r="O216" s="138"/>
      <c r="P216" s="140"/>
      <c r="Q216" s="138"/>
      <c r="R216" s="138"/>
      <c r="S216" s="140"/>
      <c r="T216" s="138"/>
      <c r="U216" s="138"/>
      <c r="V216" s="140"/>
      <c r="W216" s="138"/>
      <c r="X216" s="138"/>
      <c r="Y216" s="140"/>
      <c r="Z216" s="138"/>
      <c r="AA216" s="138"/>
      <c r="AB216" s="140"/>
      <c r="AC216" s="138"/>
      <c r="AD216" s="138"/>
      <c r="AE216" s="140"/>
      <c r="AF216" s="138"/>
      <c r="AG216" s="138"/>
      <c r="AH216" s="140"/>
      <c r="AI216" s="138"/>
      <c r="AJ216" s="138"/>
      <c r="AK216" s="140"/>
      <c r="AL216" s="138"/>
      <c r="AM216" s="138"/>
      <c r="AN216" s="140"/>
      <c r="AO216" s="138"/>
      <c r="AP216" s="138"/>
      <c r="AQ216" s="140"/>
      <c r="AR216" s="155"/>
      <c r="AS216" s="269"/>
      <c r="AT216" s="8"/>
      <c r="AU216" s="8"/>
      <c r="AV216" s="8"/>
    </row>
    <row r="217" spans="1:48" s="9" customFormat="1" ht="16.5" customHeight="1" x14ac:dyDescent="0.2">
      <c r="A217" s="185" t="s">
        <v>104</v>
      </c>
      <c r="B217" s="188" t="s">
        <v>172</v>
      </c>
      <c r="C217" s="193" t="s">
        <v>173</v>
      </c>
      <c r="D217" s="211" t="s">
        <v>27</v>
      </c>
      <c r="E217" s="134" t="s">
        <v>37</v>
      </c>
      <c r="F217" s="137" t="s">
        <v>37</v>
      </c>
      <c r="G217" s="139" t="s">
        <v>37</v>
      </c>
      <c r="H217" s="137" t="s">
        <v>37</v>
      </c>
      <c r="I217" s="137" t="s">
        <v>37</v>
      </c>
      <c r="J217" s="139" t="s">
        <v>37</v>
      </c>
      <c r="K217" s="137" t="s">
        <v>37</v>
      </c>
      <c r="L217" s="137" t="s">
        <v>37</v>
      </c>
      <c r="M217" s="139" t="s">
        <v>37</v>
      </c>
      <c r="N217" s="137" t="s">
        <v>37</v>
      </c>
      <c r="O217" s="137" t="s">
        <v>37</v>
      </c>
      <c r="P217" s="139" t="s">
        <v>37</v>
      </c>
      <c r="Q217" s="137" t="s">
        <v>37</v>
      </c>
      <c r="R217" s="137" t="s">
        <v>37</v>
      </c>
      <c r="S217" s="139" t="s">
        <v>37</v>
      </c>
      <c r="T217" s="137" t="s">
        <v>37</v>
      </c>
      <c r="U217" s="137" t="s">
        <v>37</v>
      </c>
      <c r="V217" s="139" t="s">
        <v>37</v>
      </c>
      <c r="W217" s="137" t="s">
        <v>37</v>
      </c>
      <c r="X217" s="137" t="s">
        <v>37</v>
      </c>
      <c r="Y217" s="139" t="s">
        <v>37</v>
      </c>
      <c r="Z217" s="137" t="s">
        <v>37</v>
      </c>
      <c r="AA217" s="137" t="s">
        <v>37</v>
      </c>
      <c r="AB217" s="139" t="s">
        <v>37</v>
      </c>
      <c r="AC217" s="137" t="s">
        <v>37</v>
      </c>
      <c r="AD217" s="137" t="s">
        <v>37</v>
      </c>
      <c r="AE217" s="139" t="s">
        <v>37</v>
      </c>
      <c r="AF217" s="137" t="s">
        <v>37</v>
      </c>
      <c r="AG217" s="137" t="s">
        <v>37</v>
      </c>
      <c r="AH217" s="139" t="s">
        <v>37</v>
      </c>
      <c r="AI217" s="137" t="s">
        <v>37</v>
      </c>
      <c r="AJ217" s="137" t="s">
        <v>37</v>
      </c>
      <c r="AK217" s="139" t="s">
        <v>37</v>
      </c>
      <c r="AL217" s="137" t="s">
        <v>37</v>
      </c>
      <c r="AM217" s="137" t="s">
        <v>37</v>
      </c>
      <c r="AN217" s="139" t="s">
        <v>37</v>
      </c>
      <c r="AO217" s="137" t="s">
        <v>37</v>
      </c>
      <c r="AP217" s="137" t="s">
        <v>37</v>
      </c>
      <c r="AQ217" s="139" t="s">
        <v>37</v>
      </c>
      <c r="AR217" s="153" t="s">
        <v>175</v>
      </c>
      <c r="AS217" s="323"/>
      <c r="AT217" s="8"/>
      <c r="AU217" s="8"/>
      <c r="AV217" s="8"/>
    </row>
    <row r="218" spans="1:48" s="9" customFormat="1" ht="16.5" customHeight="1" x14ac:dyDescent="0.2">
      <c r="A218" s="185"/>
      <c r="B218" s="188"/>
      <c r="C218" s="193"/>
      <c r="D218" s="212"/>
      <c r="E218" s="137"/>
      <c r="F218" s="137"/>
      <c r="G218" s="139"/>
      <c r="H218" s="137"/>
      <c r="I218" s="137"/>
      <c r="J218" s="139"/>
      <c r="K218" s="137"/>
      <c r="L218" s="137"/>
      <c r="M218" s="139"/>
      <c r="N218" s="137"/>
      <c r="O218" s="137"/>
      <c r="P218" s="139"/>
      <c r="Q218" s="137"/>
      <c r="R218" s="137"/>
      <c r="S218" s="139"/>
      <c r="T218" s="137"/>
      <c r="U218" s="137"/>
      <c r="V218" s="139"/>
      <c r="W218" s="137"/>
      <c r="X218" s="137"/>
      <c r="Y218" s="139"/>
      <c r="Z218" s="137"/>
      <c r="AA218" s="137"/>
      <c r="AB218" s="139"/>
      <c r="AC218" s="137"/>
      <c r="AD218" s="137"/>
      <c r="AE218" s="139"/>
      <c r="AF218" s="137"/>
      <c r="AG218" s="137"/>
      <c r="AH218" s="139"/>
      <c r="AI218" s="137"/>
      <c r="AJ218" s="137"/>
      <c r="AK218" s="139"/>
      <c r="AL218" s="137"/>
      <c r="AM218" s="137"/>
      <c r="AN218" s="139"/>
      <c r="AO218" s="137"/>
      <c r="AP218" s="137"/>
      <c r="AQ218" s="139"/>
      <c r="AR218" s="268"/>
      <c r="AS218" s="323"/>
      <c r="AT218" s="8"/>
      <c r="AU218" s="8"/>
      <c r="AV218" s="8"/>
    </row>
    <row r="219" spans="1:48" s="9" customFormat="1" ht="135.75" customHeight="1" x14ac:dyDescent="0.2">
      <c r="A219" s="186"/>
      <c r="B219" s="189"/>
      <c r="C219" s="194"/>
      <c r="D219" s="213"/>
      <c r="E219" s="138"/>
      <c r="F219" s="138"/>
      <c r="G219" s="140"/>
      <c r="H219" s="138"/>
      <c r="I219" s="138"/>
      <c r="J219" s="140"/>
      <c r="K219" s="138"/>
      <c r="L219" s="138"/>
      <c r="M219" s="140"/>
      <c r="N219" s="138"/>
      <c r="O219" s="138"/>
      <c r="P219" s="140"/>
      <c r="Q219" s="138"/>
      <c r="R219" s="138"/>
      <c r="S219" s="140"/>
      <c r="T219" s="138"/>
      <c r="U219" s="138"/>
      <c r="V219" s="140"/>
      <c r="W219" s="138"/>
      <c r="X219" s="138"/>
      <c r="Y219" s="140"/>
      <c r="Z219" s="138"/>
      <c r="AA219" s="138"/>
      <c r="AB219" s="140"/>
      <c r="AC219" s="138"/>
      <c r="AD219" s="138"/>
      <c r="AE219" s="140"/>
      <c r="AF219" s="138"/>
      <c r="AG219" s="138"/>
      <c r="AH219" s="140"/>
      <c r="AI219" s="138"/>
      <c r="AJ219" s="138"/>
      <c r="AK219" s="140"/>
      <c r="AL219" s="138"/>
      <c r="AM219" s="138"/>
      <c r="AN219" s="140"/>
      <c r="AO219" s="138"/>
      <c r="AP219" s="138"/>
      <c r="AQ219" s="140"/>
      <c r="AR219" s="269"/>
      <c r="AS219" s="323"/>
      <c r="AT219" s="8"/>
      <c r="AU219" s="8"/>
      <c r="AV219" s="8"/>
    </row>
    <row r="220" spans="1:48" s="126" customFormat="1" ht="16.5" customHeight="1" x14ac:dyDescent="0.2">
      <c r="A220" s="157" t="s">
        <v>35</v>
      </c>
      <c r="B220" s="158"/>
      <c r="C220" s="159"/>
      <c r="D220" s="49" t="s">
        <v>89</v>
      </c>
      <c r="E220" s="123">
        <f>SUM(E221:E223)</f>
        <v>13802.600000000002</v>
      </c>
      <c r="F220" s="123">
        <f>SUM(F221:F223)</f>
        <v>13782.600000000002</v>
      </c>
      <c r="G220" s="48">
        <f>F220/E220*100</f>
        <v>99.855099763812618</v>
      </c>
      <c r="H220" s="48">
        <f>SUM(H221:H223)</f>
        <v>77.699999999999989</v>
      </c>
      <c r="I220" s="48">
        <f>SUM(I221:I223)</f>
        <v>77.699999999999989</v>
      </c>
      <c r="J220" s="48">
        <f>I220/H220*100</f>
        <v>100</v>
      </c>
      <c r="K220" s="48">
        <f>SUM(K221:K223)</f>
        <v>1278.7</v>
      </c>
      <c r="L220" s="48">
        <f>SUM(L221:L223)</f>
        <v>1277.3</v>
      </c>
      <c r="M220" s="48">
        <f>L220/K220*100</f>
        <v>99.890513803081248</v>
      </c>
      <c r="N220" s="48">
        <f>SUM(N221:N223)</f>
        <v>1149</v>
      </c>
      <c r="O220" s="48">
        <f>SUM(O221:O223)</f>
        <v>1054.2</v>
      </c>
      <c r="P220" s="48">
        <f>O220/N220*100</f>
        <v>91.749347258485642</v>
      </c>
      <c r="Q220" s="48">
        <f>SUM(Q221:Q223)</f>
        <v>1176.3</v>
      </c>
      <c r="R220" s="48">
        <f>SUM(R221:R223)</f>
        <v>1030.5</v>
      </c>
      <c r="S220" s="48">
        <f>R220/Q220*100</f>
        <v>87.605202754399386</v>
      </c>
      <c r="T220" s="48">
        <f>SUM(T221:T223)</f>
        <v>1069.9000000000001</v>
      </c>
      <c r="U220" s="48">
        <f>SUM(U221:U223)</f>
        <v>1009</v>
      </c>
      <c r="V220" s="48">
        <f>U220/T220*100</f>
        <v>94.307879241050557</v>
      </c>
      <c r="W220" s="48">
        <f>SUM(W221:W223)</f>
        <v>1071</v>
      </c>
      <c r="X220" s="48">
        <f>SUM(X221:X223)</f>
        <v>904</v>
      </c>
      <c r="Y220" s="48">
        <f>X220/W220*100</f>
        <v>84.407096171802053</v>
      </c>
      <c r="Z220" s="48">
        <f>SUM(Z221:Z223)</f>
        <v>1731.6000000000001</v>
      </c>
      <c r="AA220" s="48">
        <f>SUM(AA221:AA223)</f>
        <v>1226.9000000000001</v>
      </c>
      <c r="AB220" s="48">
        <f>AA220/Z220*100</f>
        <v>70.853545853545853</v>
      </c>
      <c r="AC220" s="48">
        <f>SUM(AC221:AC223)</f>
        <v>842.7</v>
      </c>
      <c r="AD220" s="48">
        <f>SUM(AD221:AD223)</f>
        <v>810.2</v>
      </c>
      <c r="AE220" s="48">
        <f>AD220/AC220*100</f>
        <v>96.143348759938291</v>
      </c>
      <c r="AF220" s="48">
        <f>SUM(AF221:AF223)</f>
        <v>1677.8000000000002</v>
      </c>
      <c r="AG220" s="48">
        <f>SUM(AG221:AG223)</f>
        <v>1443.5</v>
      </c>
      <c r="AH220" s="48">
        <f>AG220/AF220*100</f>
        <v>86.035284300870174</v>
      </c>
      <c r="AI220" s="48">
        <f>SUM(AI221:AI223)</f>
        <v>975.7</v>
      </c>
      <c r="AJ220" s="48">
        <f>SUM(AJ221:AJ223)</f>
        <v>1506.2</v>
      </c>
      <c r="AK220" s="48">
        <f>AJ220/AI220*100</f>
        <v>154.37122066208875</v>
      </c>
      <c r="AL220" s="48">
        <f>SUM(AL221:AL223)</f>
        <v>959</v>
      </c>
      <c r="AM220" s="48">
        <f>SUM(AM221:AM223)</f>
        <v>1165.0999999999999</v>
      </c>
      <c r="AN220" s="48">
        <f>AM220/AL220*100</f>
        <v>121.49113660062565</v>
      </c>
      <c r="AO220" s="48">
        <f>SUM(AO221:AO223)</f>
        <v>1793.2</v>
      </c>
      <c r="AP220" s="48">
        <f>SUM(AP221:AP223)</f>
        <v>2278</v>
      </c>
      <c r="AQ220" s="48">
        <f>AP220/AO220*100</f>
        <v>127.03546732099041</v>
      </c>
      <c r="AR220" s="156"/>
      <c r="AS220" s="156"/>
      <c r="AT220" s="124"/>
      <c r="AU220" s="124"/>
      <c r="AV220" s="124"/>
    </row>
    <row r="221" spans="1:48" s="126" customFormat="1" ht="28.5" customHeight="1" x14ac:dyDescent="0.2">
      <c r="A221" s="160"/>
      <c r="B221" s="161"/>
      <c r="C221" s="162"/>
      <c r="D221" s="49" t="s">
        <v>85</v>
      </c>
      <c r="E221" s="123">
        <f>H221+K221+N221+Q221+T221+W221+Z221+AC221+AF221+AI221+AL221+AO221</f>
        <v>0</v>
      </c>
      <c r="F221" s="123">
        <f>I221+L221+O221+R221+U221+X221+AA221+AD221+AG221+AJ221+AM221+AP221</f>
        <v>0</v>
      </c>
      <c r="G221" s="48">
        <v>0</v>
      </c>
      <c r="H221" s="48">
        <v>0</v>
      </c>
      <c r="I221" s="48">
        <v>0</v>
      </c>
      <c r="J221" s="48">
        <v>0</v>
      </c>
      <c r="K221" s="48">
        <v>0</v>
      </c>
      <c r="L221" s="48">
        <v>0</v>
      </c>
      <c r="M221" s="48">
        <v>0</v>
      </c>
      <c r="N221" s="48">
        <v>0</v>
      </c>
      <c r="O221" s="48">
        <v>0</v>
      </c>
      <c r="P221" s="48">
        <v>0</v>
      </c>
      <c r="Q221" s="50">
        <v>0</v>
      </c>
      <c r="R221" s="48">
        <v>0</v>
      </c>
      <c r="S221" s="48">
        <v>0</v>
      </c>
      <c r="T221" s="127">
        <v>0</v>
      </c>
      <c r="U221" s="48">
        <v>0</v>
      </c>
      <c r="V221" s="48">
        <v>0</v>
      </c>
      <c r="W221" s="127">
        <v>0</v>
      </c>
      <c r="X221" s="48">
        <v>0</v>
      </c>
      <c r="Y221" s="48">
        <v>0</v>
      </c>
      <c r="Z221" s="50">
        <v>0</v>
      </c>
      <c r="AA221" s="48">
        <v>0</v>
      </c>
      <c r="AB221" s="48">
        <v>0</v>
      </c>
      <c r="AC221" s="50">
        <v>0</v>
      </c>
      <c r="AD221" s="48">
        <v>0</v>
      </c>
      <c r="AE221" s="48">
        <v>0</v>
      </c>
      <c r="AF221" s="50">
        <v>0</v>
      </c>
      <c r="AG221" s="48">
        <v>0</v>
      </c>
      <c r="AH221" s="48">
        <v>0</v>
      </c>
      <c r="AI221" s="50">
        <v>0</v>
      </c>
      <c r="AJ221" s="48">
        <v>0</v>
      </c>
      <c r="AK221" s="48">
        <v>0</v>
      </c>
      <c r="AL221" s="50">
        <v>0</v>
      </c>
      <c r="AM221" s="48">
        <v>0</v>
      </c>
      <c r="AN221" s="48">
        <v>0</v>
      </c>
      <c r="AO221" s="50">
        <v>0</v>
      </c>
      <c r="AP221" s="48">
        <v>0</v>
      </c>
      <c r="AQ221" s="48">
        <v>0</v>
      </c>
      <c r="AR221" s="156"/>
      <c r="AS221" s="156"/>
      <c r="AT221" s="124"/>
      <c r="AU221" s="124"/>
      <c r="AV221" s="124"/>
    </row>
    <row r="222" spans="1:48" s="126" customFormat="1" ht="25.5" customHeight="1" x14ac:dyDescent="0.2">
      <c r="A222" s="160"/>
      <c r="B222" s="161"/>
      <c r="C222" s="162"/>
      <c r="D222" s="51" t="s">
        <v>24</v>
      </c>
      <c r="E222" s="123">
        <f>H222+K222+N222+Q222+T222+W222+Z222+AC222+AF222+AI222+AL222+AO222</f>
        <v>9439.3000000000011</v>
      </c>
      <c r="F222" s="123">
        <f t="shared" ref="F222:F223" si="186">I222+L222+O222+R222+U222+X222+AA222+AD222+AG222+AJ222+AM222+AP222</f>
        <v>9439.3000000000011</v>
      </c>
      <c r="G222" s="48">
        <f t="shared" ref="G222:G223" si="187">F222/E222*100</f>
        <v>100</v>
      </c>
      <c r="H222" s="48">
        <f>H12+H73+H97+H121+H161</f>
        <v>77.699999999999989</v>
      </c>
      <c r="I222" s="48">
        <f>I12+I73+I97+I121+I161</f>
        <v>77.699999999999989</v>
      </c>
      <c r="J222" s="48">
        <f>I222/H222*100</f>
        <v>100</v>
      </c>
      <c r="K222" s="48">
        <f t="shared" ref="K222:L222" si="188">K12+K73+K97+K121+K161</f>
        <v>1146.8</v>
      </c>
      <c r="L222" s="48">
        <f t="shared" si="188"/>
        <v>1146.8</v>
      </c>
      <c r="M222" s="48">
        <f t="shared" ref="M222:M223" si="189">L222/K222*100</f>
        <v>100</v>
      </c>
      <c r="N222" s="48">
        <f t="shared" ref="N222:O222" si="190">N12+N73+N97+N121+N161</f>
        <v>921.8</v>
      </c>
      <c r="O222" s="48">
        <f t="shared" si="190"/>
        <v>848.2</v>
      </c>
      <c r="P222" s="48">
        <f>O222/N222*100</f>
        <v>92.015621609893699</v>
      </c>
      <c r="Q222" s="48">
        <f t="shared" ref="Q222:R222" si="191">Q12+Q73+Q97+Q121+Q161</f>
        <v>969.7</v>
      </c>
      <c r="R222" s="48">
        <f t="shared" si="191"/>
        <v>804.8</v>
      </c>
      <c r="S222" s="48">
        <f>R222/Q222*100</f>
        <v>82.994740641435484</v>
      </c>
      <c r="T222" s="48">
        <f t="shared" ref="T222:U222" si="192">T12+T73+T97+T121+T161</f>
        <v>841.1</v>
      </c>
      <c r="U222" s="48">
        <f t="shared" si="192"/>
        <v>793.8</v>
      </c>
      <c r="V222" s="48">
        <f>U222/T222*100</f>
        <v>94.376411841635942</v>
      </c>
      <c r="W222" s="48">
        <f t="shared" ref="W222:X222" si="193">W12+W73+W97+W121+W161</f>
        <v>777.6</v>
      </c>
      <c r="X222" s="48">
        <f t="shared" si="193"/>
        <v>761.1</v>
      </c>
      <c r="Y222" s="48">
        <f>X222/W222*100</f>
        <v>97.878086419753089</v>
      </c>
      <c r="Z222" s="48">
        <f t="shared" ref="Z222:AA222" si="194">Z12+Z73+Z97+Z121+Z161</f>
        <v>681.40000000000009</v>
      </c>
      <c r="AA222" s="48">
        <f t="shared" si="194"/>
        <v>628.80000000000007</v>
      </c>
      <c r="AB222" s="48">
        <f>AA222/Z222*100</f>
        <v>92.280598767243902</v>
      </c>
      <c r="AC222" s="48">
        <f t="shared" ref="AC222:AD222" si="195">AC12+AC73+AC97+AC121+AC161</f>
        <v>709</v>
      </c>
      <c r="AD222" s="48">
        <f t="shared" si="195"/>
        <v>676.5</v>
      </c>
      <c r="AE222" s="48">
        <f>AD222/AC222*100</f>
        <v>95.416078984485182</v>
      </c>
      <c r="AF222" s="48">
        <f t="shared" ref="AF222:AG222" si="196">AF12+AF73+AF97+AF121+AF161</f>
        <v>497.9</v>
      </c>
      <c r="AG222" s="48">
        <f t="shared" si="196"/>
        <v>467.3</v>
      </c>
      <c r="AH222" s="48">
        <f>AG222/AF222*100</f>
        <v>93.854187587869049</v>
      </c>
      <c r="AI222" s="48">
        <f t="shared" ref="AI222:AJ222" si="197">AI12+AI73+AI97+AI121+AI161</f>
        <v>820.1</v>
      </c>
      <c r="AJ222" s="48">
        <f t="shared" si="197"/>
        <v>882.1</v>
      </c>
      <c r="AK222" s="48">
        <f>AJ222/AI222*100</f>
        <v>107.56005365199366</v>
      </c>
      <c r="AL222" s="48">
        <f t="shared" ref="AL222:AM222" si="198">AL12+AL73+AL97+AL121+AL161</f>
        <v>703</v>
      </c>
      <c r="AM222" s="48">
        <f t="shared" si="198"/>
        <v>754.9</v>
      </c>
      <c r="AN222" s="48">
        <f>AM222/AL222*100</f>
        <v>107.38264580369842</v>
      </c>
      <c r="AO222" s="48">
        <f t="shared" ref="AO222:AP222" si="199">AO12+AO73+AO97+AO121+AO161</f>
        <v>1293.2</v>
      </c>
      <c r="AP222" s="48">
        <f t="shared" si="199"/>
        <v>1597.3</v>
      </c>
      <c r="AQ222" s="48">
        <f>AP222/AO222*100</f>
        <v>123.51531085678936</v>
      </c>
      <c r="AR222" s="156"/>
      <c r="AS222" s="156"/>
      <c r="AT222" s="124"/>
      <c r="AU222" s="124"/>
      <c r="AV222" s="124"/>
    </row>
    <row r="223" spans="1:48" s="126" customFormat="1" ht="16.5" customHeight="1" x14ac:dyDescent="0.2">
      <c r="A223" s="160"/>
      <c r="B223" s="161"/>
      <c r="C223" s="162"/>
      <c r="D223" s="51" t="s">
        <v>86</v>
      </c>
      <c r="E223" s="123">
        <f t="shared" ref="E223" si="200">H223+K223+N223+Q223+T223+W223+Z223+AC223+AF223+AI223+AL223+AO223</f>
        <v>4363.3</v>
      </c>
      <c r="F223" s="123">
        <f t="shared" si="186"/>
        <v>4343.3</v>
      </c>
      <c r="G223" s="48">
        <f t="shared" si="187"/>
        <v>99.541631334081998</v>
      </c>
      <c r="H223" s="48">
        <f>H13+H74+H98+H122+H162</f>
        <v>0</v>
      </c>
      <c r="I223" s="48">
        <f>I13+I74+I98+I122+I162</f>
        <v>0</v>
      </c>
      <c r="J223" s="48">
        <v>0</v>
      </c>
      <c r="K223" s="48">
        <f t="shared" ref="K223:L223" si="201">K13+K74+K98+K122+K162</f>
        <v>131.9</v>
      </c>
      <c r="L223" s="48">
        <f t="shared" si="201"/>
        <v>130.5</v>
      </c>
      <c r="M223" s="48">
        <f t="shared" si="189"/>
        <v>98.938589840788467</v>
      </c>
      <c r="N223" s="48">
        <f t="shared" ref="N223:O223" si="202">N13+N74+N98+N122+N162</f>
        <v>227.20000000000002</v>
      </c>
      <c r="O223" s="48">
        <f t="shared" si="202"/>
        <v>206</v>
      </c>
      <c r="P223" s="48">
        <f>O223/N223*100</f>
        <v>90.66901408450704</v>
      </c>
      <c r="Q223" s="48">
        <f t="shared" ref="Q223:R223" si="203">Q13+Q74+Q98+Q122+Q162</f>
        <v>206.6</v>
      </c>
      <c r="R223" s="48">
        <f t="shared" si="203"/>
        <v>225.7</v>
      </c>
      <c r="S223" s="48">
        <f>R223/Q223*100</f>
        <v>109.24491771539206</v>
      </c>
      <c r="T223" s="48">
        <f t="shared" ref="T223:U223" si="204">T13+T74+T98+T122+T162</f>
        <v>228.8</v>
      </c>
      <c r="U223" s="48">
        <f t="shared" si="204"/>
        <v>215.2</v>
      </c>
      <c r="V223" s="48">
        <f>U223/T223*100</f>
        <v>94.055944055944053</v>
      </c>
      <c r="W223" s="48">
        <f t="shared" ref="W223:X223" si="205">W13+W74+W98+W122+W162</f>
        <v>293.39999999999998</v>
      </c>
      <c r="X223" s="48">
        <f t="shared" si="205"/>
        <v>142.9</v>
      </c>
      <c r="Y223" s="48">
        <f>X223/W223*100</f>
        <v>48.704839809134292</v>
      </c>
      <c r="Z223" s="48">
        <f t="shared" ref="Z223:AA223" si="206">Z13+Z74+Z98+Z122+Z162</f>
        <v>1050.2</v>
      </c>
      <c r="AA223" s="48">
        <f t="shared" si="206"/>
        <v>598.1</v>
      </c>
      <c r="AB223" s="48">
        <f>AA223/Z223*100</f>
        <v>56.951056941534951</v>
      </c>
      <c r="AC223" s="48">
        <f t="shared" ref="AC223:AD223" si="207">AC13+AC74+AC98+AC122+AC162</f>
        <v>133.69999999999999</v>
      </c>
      <c r="AD223" s="48">
        <f t="shared" si="207"/>
        <v>133.69999999999999</v>
      </c>
      <c r="AE223" s="48">
        <f>AD223/AC223*100</f>
        <v>100</v>
      </c>
      <c r="AF223" s="48">
        <f t="shared" ref="AF223:AG223" si="208">AF13+AF74+AF98+AF122+AF162</f>
        <v>1179.9000000000001</v>
      </c>
      <c r="AG223" s="48">
        <f t="shared" si="208"/>
        <v>976.2</v>
      </c>
      <c r="AH223" s="48">
        <f>AG223/AF223*100</f>
        <v>82.735825069921177</v>
      </c>
      <c r="AI223" s="48">
        <f t="shared" ref="AI223:AJ223" si="209">AI13+AI74+AI98+AI122+AI162</f>
        <v>155.6</v>
      </c>
      <c r="AJ223" s="48">
        <f t="shared" si="209"/>
        <v>624.1</v>
      </c>
      <c r="AK223" s="48">
        <f>AJ223/AI223*100</f>
        <v>401.0925449871466</v>
      </c>
      <c r="AL223" s="48">
        <f t="shared" ref="AL223:AM223" si="210">AL13+AL74+AL98+AL122+AL162</f>
        <v>256</v>
      </c>
      <c r="AM223" s="48">
        <f t="shared" si="210"/>
        <v>410.2</v>
      </c>
      <c r="AN223" s="48">
        <f>AM223/AL223*100</f>
        <v>160.234375</v>
      </c>
      <c r="AO223" s="48">
        <f t="shared" ref="AO223:AP223" si="211">AO13+AO74+AO98+AO122+AO162</f>
        <v>500</v>
      </c>
      <c r="AP223" s="48">
        <f t="shared" si="211"/>
        <v>680.7</v>
      </c>
      <c r="AQ223" s="48">
        <f>AP223/AO223*100</f>
        <v>136.14000000000001</v>
      </c>
      <c r="AR223" s="156"/>
      <c r="AS223" s="156"/>
      <c r="AT223" s="124"/>
      <c r="AU223" s="124"/>
      <c r="AV223" s="124"/>
    </row>
    <row r="224" spans="1:48" s="126" customFormat="1" ht="26.25" customHeight="1" x14ac:dyDescent="0.2">
      <c r="A224" s="163"/>
      <c r="B224" s="164"/>
      <c r="C224" s="165"/>
      <c r="D224" s="51" t="s">
        <v>87</v>
      </c>
      <c r="E224" s="123">
        <v>0</v>
      </c>
      <c r="F224" s="123">
        <v>0</v>
      </c>
      <c r="G224" s="48">
        <v>0</v>
      </c>
      <c r="H224" s="48">
        <v>0</v>
      </c>
      <c r="I224" s="48">
        <v>0</v>
      </c>
      <c r="J224" s="48">
        <v>0</v>
      </c>
      <c r="K224" s="48">
        <v>0</v>
      </c>
      <c r="L224" s="48">
        <v>0</v>
      </c>
      <c r="M224" s="48">
        <v>0</v>
      </c>
      <c r="N224" s="48">
        <v>0</v>
      </c>
      <c r="O224" s="48">
        <v>0</v>
      </c>
      <c r="P224" s="48">
        <v>0</v>
      </c>
      <c r="Q224" s="50">
        <v>0</v>
      </c>
      <c r="R224" s="128">
        <v>0</v>
      </c>
      <c r="S224" s="50">
        <v>0</v>
      </c>
      <c r="T224" s="127">
        <v>0</v>
      </c>
      <c r="U224" s="128">
        <v>0</v>
      </c>
      <c r="V224" s="50">
        <v>0</v>
      </c>
      <c r="W224" s="127">
        <v>0</v>
      </c>
      <c r="X224" s="50">
        <v>0</v>
      </c>
      <c r="Y224" s="50">
        <v>0</v>
      </c>
      <c r="Z224" s="50">
        <v>0</v>
      </c>
      <c r="AA224" s="50">
        <v>0</v>
      </c>
      <c r="AB224" s="50">
        <v>0</v>
      </c>
      <c r="AC224" s="50">
        <v>0</v>
      </c>
      <c r="AD224" s="50">
        <v>0</v>
      </c>
      <c r="AE224" s="50">
        <v>0</v>
      </c>
      <c r="AF224" s="50">
        <v>0</v>
      </c>
      <c r="AG224" s="50">
        <v>0</v>
      </c>
      <c r="AH224" s="50">
        <v>0</v>
      </c>
      <c r="AI224" s="50">
        <v>0</v>
      </c>
      <c r="AJ224" s="50">
        <v>0</v>
      </c>
      <c r="AK224" s="50">
        <v>0</v>
      </c>
      <c r="AL224" s="50">
        <v>0</v>
      </c>
      <c r="AM224" s="50">
        <v>0</v>
      </c>
      <c r="AN224" s="50">
        <v>0</v>
      </c>
      <c r="AO224" s="50">
        <v>0</v>
      </c>
      <c r="AP224" s="50">
        <v>0</v>
      </c>
      <c r="AQ224" s="50">
        <v>0</v>
      </c>
      <c r="AR224" s="156"/>
      <c r="AS224" s="156"/>
      <c r="AT224" s="124"/>
      <c r="AU224" s="124"/>
      <c r="AV224" s="124"/>
    </row>
    <row r="225" spans="1:48" s="10" customFormat="1" ht="16.5" customHeight="1" x14ac:dyDescent="0.2">
      <c r="A225" s="166" t="s">
        <v>99</v>
      </c>
      <c r="B225" s="167"/>
      <c r="C225" s="168"/>
      <c r="D225" s="11" t="s">
        <v>89</v>
      </c>
      <c r="E225" s="85">
        <v>0</v>
      </c>
      <c r="F225" s="85">
        <v>0</v>
      </c>
      <c r="G225" s="52">
        <v>0</v>
      </c>
      <c r="H225" s="53">
        <v>0</v>
      </c>
      <c r="I225" s="53">
        <v>0</v>
      </c>
      <c r="J225" s="53">
        <v>0</v>
      </c>
      <c r="K225" s="53">
        <v>0</v>
      </c>
      <c r="L225" s="53">
        <v>0</v>
      </c>
      <c r="M225" s="53">
        <v>0</v>
      </c>
      <c r="N225" s="53">
        <v>0</v>
      </c>
      <c r="O225" s="53">
        <v>0</v>
      </c>
      <c r="P225" s="53">
        <v>0</v>
      </c>
      <c r="Q225" s="53">
        <v>0</v>
      </c>
      <c r="R225" s="98">
        <v>0</v>
      </c>
      <c r="S225" s="53">
        <v>0</v>
      </c>
      <c r="T225" s="99">
        <v>0</v>
      </c>
      <c r="U225" s="98">
        <v>0</v>
      </c>
      <c r="V225" s="53">
        <v>0</v>
      </c>
      <c r="W225" s="99">
        <v>0</v>
      </c>
      <c r="X225" s="53">
        <v>0</v>
      </c>
      <c r="Y225" s="53">
        <v>0</v>
      </c>
      <c r="Z225" s="53">
        <v>0</v>
      </c>
      <c r="AA225" s="53">
        <v>0</v>
      </c>
      <c r="AB225" s="53">
        <v>0</v>
      </c>
      <c r="AC225" s="53">
        <v>0</v>
      </c>
      <c r="AD225" s="53">
        <v>0</v>
      </c>
      <c r="AE225" s="53">
        <v>0</v>
      </c>
      <c r="AF225" s="53">
        <v>0</v>
      </c>
      <c r="AG225" s="53">
        <v>0</v>
      </c>
      <c r="AH225" s="53">
        <v>0</v>
      </c>
      <c r="AI225" s="53">
        <v>0</v>
      </c>
      <c r="AJ225" s="53">
        <v>0</v>
      </c>
      <c r="AK225" s="38">
        <v>0</v>
      </c>
      <c r="AL225" s="53">
        <v>0</v>
      </c>
      <c r="AM225" s="53">
        <v>0</v>
      </c>
      <c r="AN225" s="53">
        <v>0</v>
      </c>
      <c r="AO225" s="53">
        <v>0</v>
      </c>
      <c r="AP225" s="53">
        <v>0</v>
      </c>
      <c r="AQ225" s="53">
        <v>0</v>
      </c>
      <c r="AR225" s="195"/>
      <c r="AS225" s="195"/>
      <c r="AT225" s="8"/>
      <c r="AU225" s="8"/>
      <c r="AV225" s="8"/>
    </row>
    <row r="226" spans="1:48" s="10" customFormat="1" ht="29.25" customHeight="1" x14ac:dyDescent="0.2">
      <c r="A226" s="169"/>
      <c r="B226" s="170"/>
      <c r="C226" s="171"/>
      <c r="D226" s="11" t="s">
        <v>85</v>
      </c>
      <c r="E226" s="85">
        <v>0</v>
      </c>
      <c r="F226" s="85">
        <v>0</v>
      </c>
      <c r="G226" s="52">
        <v>0</v>
      </c>
      <c r="H226" s="53">
        <v>0</v>
      </c>
      <c r="I226" s="53">
        <v>0</v>
      </c>
      <c r="J226" s="53">
        <v>0</v>
      </c>
      <c r="K226" s="53">
        <v>0</v>
      </c>
      <c r="L226" s="53">
        <v>0</v>
      </c>
      <c r="M226" s="53">
        <v>0</v>
      </c>
      <c r="N226" s="53">
        <v>0</v>
      </c>
      <c r="O226" s="53">
        <v>0</v>
      </c>
      <c r="P226" s="53">
        <v>0</v>
      </c>
      <c r="Q226" s="53">
        <v>0</v>
      </c>
      <c r="R226" s="98">
        <v>0</v>
      </c>
      <c r="S226" s="53">
        <v>0</v>
      </c>
      <c r="T226" s="99">
        <v>0</v>
      </c>
      <c r="U226" s="98">
        <v>0</v>
      </c>
      <c r="V226" s="53">
        <v>0</v>
      </c>
      <c r="W226" s="99">
        <v>0</v>
      </c>
      <c r="X226" s="53">
        <v>0</v>
      </c>
      <c r="Y226" s="53">
        <v>0</v>
      </c>
      <c r="Z226" s="53">
        <v>0</v>
      </c>
      <c r="AA226" s="53">
        <v>0</v>
      </c>
      <c r="AB226" s="53">
        <v>0</v>
      </c>
      <c r="AC226" s="53">
        <v>0</v>
      </c>
      <c r="AD226" s="53">
        <v>0</v>
      </c>
      <c r="AE226" s="53">
        <v>0</v>
      </c>
      <c r="AF226" s="53">
        <v>0</v>
      </c>
      <c r="AG226" s="53">
        <v>0</v>
      </c>
      <c r="AH226" s="53">
        <v>0</v>
      </c>
      <c r="AI226" s="53">
        <v>0</v>
      </c>
      <c r="AJ226" s="53">
        <v>0</v>
      </c>
      <c r="AK226" s="38">
        <v>0</v>
      </c>
      <c r="AL226" s="53">
        <v>0</v>
      </c>
      <c r="AM226" s="53">
        <v>0</v>
      </c>
      <c r="AN226" s="53">
        <v>0</v>
      </c>
      <c r="AO226" s="53">
        <v>0</v>
      </c>
      <c r="AP226" s="53">
        <v>0</v>
      </c>
      <c r="AQ226" s="53">
        <v>0</v>
      </c>
      <c r="AR226" s="195"/>
      <c r="AS226" s="195"/>
      <c r="AT226" s="8"/>
      <c r="AU226" s="8"/>
      <c r="AV226" s="8"/>
    </row>
    <row r="227" spans="1:48" s="10" customFormat="1" ht="25.5" customHeight="1" x14ac:dyDescent="0.2">
      <c r="A227" s="169"/>
      <c r="B227" s="170"/>
      <c r="C227" s="171"/>
      <c r="D227" s="12" t="s">
        <v>24</v>
      </c>
      <c r="E227" s="85">
        <v>0</v>
      </c>
      <c r="F227" s="85">
        <v>0</v>
      </c>
      <c r="G227" s="52">
        <v>0</v>
      </c>
      <c r="H227" s="53">
        <v>0</v>
      </c>
      <c r="I227" s="53">
        <v>0</v>
      </c>
      <c r="J227" s="53">
        <v>0</v>
      </c>
      <c r="K227" s="53">
        <v>0</v>
      </c>
      <c r="L227" s="53">
        <v>0</v>
      </c>
      <c r="M227" s="53">
        <v>0</v>
      </c>
      <c r="N227" s="53">
        <v>0</v>
      </c>
      <c r="O227" s="53">
        <v>0</v>
      </c>
      <c r="P227" s="53">
        <v>0</v>
      </c>
      <c r="Q227" s="53">
        <v>0</v>
      </c>
      <c r="R227" s="98">
        <v>0</v>
      </c>
      <c r="S227" s="53">
        <v>0</v>
      </c>
      <c r="T227" s="99">
        <v>0</v>
      </c>
      <c r="U227" s="98">
        <v>0</v>
      </c>
      <c r="V227" s="53">
        <v>0</v>
      </c>
      <c r="W227" s="99">
        <v>0</v>
      </c>
      <c r="X227" s="53">
        <v>0</v>
      </c>
      <c r="Y227" s="53">
        <v>0</v>
      </c>
      <c r="Z227" s="53">
        <v>0</v>
      </c>
      <c r="AA227" s="53">
        <v>0</v>
      </c>
      <c r="AB227" s="53">
        <v>0</v>
      </c>
      <c r="AC227" s="53">
        <v>0</v>
      </c>
      <c r="AD227" s="53">
        <v>0</v>
      </c>
      <c r="AE227" s="53">
        <v>0</v>
      </c>
      <c r="AF227" s="53">
        <v>0</v>
      </c>
      <c r="AG227" s="53">
        <v>0</v>
      </c>
      <c r="AH227" s="53">
        <v>0</v>
      </c>
      <c r="AI227" s="53">
        <v>0</v>
      </c>
      <c r="AJ227" s="53">
        <v>0</v>
      </c>
      <c r="AK227" s="38">
        <v>0</v>
      </c>
      <c r="AL227" s="53">
        <v>0</v>
      </c>
      <c r="AM227" s="53">
        <v>0</v>
      </c>
      <c r="AN227" s="53">
        <v>0</v>
      </c>
      <c r="AO227" s="53">
        <v>0</v>
      </c>
      <c r="AP227" s="53">
        <v>0</v>
      </c>
      <c r="AQ227" s="53">
        <v>0</v>
      </c>
      <c r="AR227" s="195"/>
      <c r="AS227" s="195"/>
      <c r="AT227" s="8"/>
      <c r="AU227" s="8"/>
      <c r="AV227" s="8"/>
    </row>
    <row r="228" spans="1:48" s="10" customFormat="1" ht="23.25" customHeight="1" x14ac:dyDescent="0.2">
      <c r="A228" s="169"/>
      <c r="B228" s="170"/>
      <c r="C228" s="171"/>
      <c r="D228" s="12" t="s">
        <v>86</v>
      </c>
      <c r="E228" s="85">
        <v>0</v>
      </c>
      <c r="F228" s="85">
        <v>0</v>
      </c>
      <c r="G228" s="52">
        <v>0</v>
      </c>
      <c r="H228" s="53">
        <v>0</v>
      </c>
      <c r="I228" s="53">
        <v>0</v>
      </c>
      <c r="J228" s="53">
        <v>0</v>
      </c>
      <c r="K228" s="53">
        <v>0</v>
      </c>
      <c r="L228" s="53">
        <v>0</v>
      </c>
      <c r="M228" s="53">
        <v>0</v>
      </c>
      <c r="N228" s="53">
        <v>0</v>
      </c>
      <c r="O228" s="53">
        <v>0</v>
      </c>
      <c r="P228" s="53">
        <v>0</v>
      </c>
      <c r="Q228" s="53">
        <v>0</v>
      </c>
      <c r="R228" s="98">
        <v>0</v>
      </c>
      <c r="S228" s="53">
        <v>0</v>
      </c>
      <c r="T228" s="99">
        <v>0</v>
      </c>
      <c r="U228" s="98">
        <v>0</v>
      </c>
      <c r="V228" s="53">
        <v>0</v>
      </c>
      <c r="W228" s="99">
        <v>0</v>
      </c>
      <c r="X228" s="53">
        <v>0</v>
      </c>
      <c r="Y228" s="53">
        <v>0</v>
      </c>
      <c r="Z228" s="53">
        <v>0</v>
      </c>
      <c r="AA228" s="53">
        <v>0</v>
      </c>
      <c r="AB228" s="53">
        <v>0</v>
      </c>
      <c r="AC228" s="53">
        <v>0</v>
      </c>
      <c r="AD228" s="53">
        <v>0</v>
      </c>
      <c r="AE228" s="53">
        <v>0</v>
      </c>
      <c r="AF228" s="53">
        <v>0</v>
      </c>
      <c r="AG228" s="53">
        <v>0</v>
      </c>
      <c r="AH228" s="53">
        <v>0</v>
      </c>
      <c r="AI228" s="53">
        <v>0</v>
      </c>
      <c r="AJ228" s="53">
        <v>0</v>
      </c>
      <c r="AK228" s="38">
        <v>0</v>
      </c>
      <c r="AL228" s="53">
        <v>0</v>
      </c>
      <c r="AM228" s="53">
        <v>0</v>
      </c>
      <c r="AN228" s="53">
        <v>0</v>
      </c>
      <c r="AO228" s="53">
        <v>0</v>
      </c>
      <c r="AP228" s="53">
        <v>0</v>
      </c>
      <c r="AQ228" s="53">
        <v>0</v>
      </c>
      <c r="AR228" s="195"/>
      <c r="AS228" s="195"/>
      <c r="AT228" s="8"/>
      <c r="AU228" s="8"/>
      <c r="AV228" s="8"/>
    </row>
    <row r="229" spans="1:48" s="10" customFormat="1" ht="24.75" customHeight="1" x14ac:dyDescent="0.2">
      <c r="A229" s="172"/>
      <c r="B229" s="173"/>
      <c r="C229" s="174"/>
      <c r="D229" s="12" t="s">
        <v>87</v>
      </c>
      <c r="E229" s="85">
        <v>0</v>
      </c>
      <c r="F229" s="85">
        <v>0</v>
      </c>
      <c r="G229" s="52">
        <v>0</v>
      </c>
      <c r="H229" s="53">
        <v>0</v>
      </c>
      <c r="I229" s="53">
        <v>0</v>
      </c>
      <c r="J229" s="53">
        <v>0</v>
      </c>
      <c r="K229" s="53">
        <v>0</v>
      </c>
      <c r="L229" s="53">
        <v>0</v>
      </c>
      <c r="M229" s="53">
        <v>0</v>
      </c>
      <c r="N229" s="53">
        <v>0</v>
      </c>
      <c r="O229" s="53">
        <v>0</v>
      </c>
      <c r="P229" s="53">
        <v>0</v>
      </c>
      <c r="Q229" s="53">
        <v>0</v>
      </c>
      <c r="R229" s="98">
        <v>0</v>
      </c>
      <c r="S229" s="53">
        <v>0</v>
      </c>
      <c r="T229" s="99">
        <v>0</v>
      </c>
      <c r="U229" s="98">
        <v>0</v>
      </c>
      <c r="V229" s="53">
        <v>0</v>
      </c>
      <c r="W229" s="99">
        <v>0</v>
      </c>
      <c r="X229" s="53">
        <v>0</v>
      </c>
      <c r="Y229" s="53">
        <v>0</v>
      </c>
      <c r="Z229" s="53">
        <v>0</v>
      </c>
      <c r="AA229" s="53">
        <v>0</v>
      </c>
      <c r="AB229" s="53">
        <v>0</v>
      </c>
      <c r="AC229" s="53">
        <v>0</v>
      </c>
      <c r="AD229" s="53">
        <v>0</v>
      </c>
      <c r="AE229" s="53">
        <v>0</v>
      </c>
      <c r="AF229" s="53">
        <v>0</v>
      </c>
      <c r="AG229" s="53">
        <v>0</v>
      </c>
      <c r="AH229" s="53">
        <v>0</v>
      </c>
      <c r="AI229" s="53">
        <v>0</v>
      </c>
      <c r="AJ229" s="53">
        <v>0</v>
      </c>
      <c r="AK229" s="38">
        <v>0</v>
      </c>
      <c r="AL229" s="53">
        <v>0</v>
      </c>
      <c r="AM229" s="53">
        <v>0</v>
      </c>
      <c r="AN229" s="53">
        <v>0</v>
      </c>
      <c r="AO229" s="53">
        <v>0</v>
      </c>
      <c r="AP229" s="53">
        <v>0</v>
      </c>
      <c r="AQ229" s="53">
        <v>0</v>
      </c>
      <c r="AR229" s="195"/>
      <c r="AS229" s="195"/>
      <c r="AT229" s="8"/>
      <c r="AU229" s="8"/>
      <c r="AV229" s="8"/>
    </row>
    <row r="230" spans="1:48" s="126" customFormat="1" ht="16.5" customHeight="1" x14ac:dyDescent="0.2">
      <c r="A230" s="157" t="s">
        <v>100</v>
      </c>
      <c r="B230" s="158"/>
      <c r="C230" s="159"/>
      <c r="D230" s="49" t="s">
        <v>89</v>
      </c>
      <c r="E230" s="123">
        <f>SUM(E231:E233)</f>
        <v>13802.600000000002</v>
      </c>
      <c r="F230" s="123">
        <f>SUM(F231:F233)</f>
        <v>13782.600000000002</v>
      </c>
      <c r="G230" s="48">
        <f>F230/E230*100</f>
        <v>99.855099763812618</v>
      </c>
      <c r="H230" s="48">
        <f>SUM(H231:H233)</f>
        <v>77.699999999999989</v>
      </c>
      <c r="I230" s="48">
        <f>SUM(I231:I233)</f>
        <v>77.699999999999989</v>
      </c>
      <c r="J230" s="48">
        <f>I230/H230*100</f>
        <v>100</v>
      </c>
      <c r="K230" s="48">
        <f>SUM(K231:K233)</f>
        <v>1278.7</v>
      </c>
      <c r="L230" s="48">
        <f>SUM(L231:L233)</f>
        <v>1277.3</v>
      </c>
      <c r="M230" s="48">
        <f>L230/K230*100</f>
        <v>99.890513803081248</v>
      </c>
      <c r="N230" s="48">
        <f>SUM(N231:N233)</f>
        <v>1149</v>
      </c>
      <c r="O230" s="48">
        <f>SUM(O231:O233)</f>
        <v>1054.2</v>
      </c>
      <c r="P230" s="48">
        <f>O230/N230*100</f>
        <v>91.749347258485642</v>
      </c>
      <c r="Q230" s="48">
        <f>SUM(Q231:Q233)</f>
        <v>1176.3</v>
      </c>
      <c r="R230" s="48">
        <f>SUM(R231:R233)</f>
        <v>1030.5</v>
      </c>
      <c r="S230" s="48">
        <f>R230/Q230*100</f>
        <v>87.605202754399386</v>
      </c>
      <c r="T230" s="48">
        <f>SUM(T231:T233)</f>
        <v>1069.9000000000001</v>
      </c>
      <c r="U230" s="48">
        <f>SUM(U231:U233)</f>
        <v>1009</v>
      </c>
      <c r="V230" s="48">
        <f>U230/T230*100</f>
        <v>94.307879241050557</v>
      </c>
      <c r="W230" s="48">
        <f>SUM(W231:W233)</f>
        <v>1071</v>
      </c>
      <c r="X230" s="48">
        <f>SUM(X231:X233)</f>
        <v>904</v>
      </c>
      <c r="Y230" s="48">
        <f>X230/W230*100</f>
        <v>84.407096171802053</v>
      </c>
      <c r="Z230" s="48">
        <f>SUM(Z231:Z233)</f>
        <v>1731.6000000000001</v>
      </c>
      <c r="AA230" s="48">
        <f>SUM(AA231:AA233)</f>
        <v>1226.9000000000001</v>
      </c>
      <c r="AB230" s="48">
        <f>AA230/Z230*100</f>
        <v>70.853545853545853</v>
      </c>
      <c r="AC230" s="48">
        <f>SUM(AC231:AC233)</f>
        <v>842.7</v>
      </c>
      <c r="AD230" s="48">
        <f>SUM(AD231:AD233)</f>
        <v>810.2</v>
      </c>
      <c r="AE230" s="48">
        <f>AD230/AC230*100</f>
        <v>96.143348759938291</v>
      </c>
      <c r="AF230" s="48">
        <f>SUM(AF231:AF233)</f>
        <v>1677.8000000000002</v>
      </c>
      <c r="AG230" s="48">
        <f>SUM(AG231:AG233)</f>
        <v>1443.5</v>
      </c>
      <c r="AH230" s="48">
        <f>AG230/AF230*100</f>
        <v>86.035284300870174</v>
      </c>
      <c r="AI230" s="48">
        <f>SUM(AI231:AI233)</f>
        <v>975.7</v>
      </c>
      <c r="AJ230" s="48">
        <f>SUM(AJ231:AJ233)</f>
        <v>1506.2</v>
      </c>
      <c r="AK230" s="48">
        <f>AJ230/AI230*100</f>
        <v>154.37122066208875</v>
      </c>
      <c r="AL230" s="48">
        <f>SUM(AL231:AL233)</f>
        <v>959</v>
      </c>
      <c r="AM230" s="48">
        <f>SUM(AM231:AM233)</f>
        <v>1165.0999999999999</v>
      </c>
      <c r="AN230" s="48">
        <f>AM230/AL230*100</f>
        <v>121.49113660062565</v>
      </c>
      <c r="AO230" s="48">
        <f>SUM(AO231:AO233)</f>
        <v>1793.2</v>
      </c>
      <c r="AP230" s="48">
        <f>SUM(AP231:AP233)</f>
        <v>2278</v>
      </c>
      <c r="AQ230" s="48">
        <f>AP230/AO230*100</f>
        <v>127.03546732099041</v>
      </c>
      <c r="AR230" s="156"/>
      <c r="AS230" s="156"/>
      <c r="AT230" s="124"/>
      <c r="AU230" s="124"/>
      <c r="AV230" s="124"/>
    </row>
    <row r="231" spans="1:48" s="126" customFormat="1" ht="25.5" customHeight="1" x14ac:dyDescent="0.2">
      <c r="A231" s="160"/>
      <c r="B231" s="161"/>
      <c r="C231" s="162"/>
      <c r="D231" s="49" t="s">
        <v>85</v>
      </c>
      <c r="E231" s="123">
        <f>H231+K231+N231+Q231+T231+W231+Z231+AC231+AF231+AI231+AL231+AO231</f>
        <v>0</v>
      </c>
      <c r="F231" s="123">
        <f>I231+L231+O231+R231+U231+X231+AA231+AD231+AG231+AJ231+AM231+AP231</f>
        <v>0</v>
      </c>
      <c r="G231" s="48">
        <v>0</v>
      </c>
      <c r="H231" s="48">
        <v>0</v>
      </c>
      <c r="I231" s="48">
        <v>0</v>
      </c>
      <c r="J231" s="48">
        <v>0</v>
      </c>
      <c r="K231" s="48">
        <v>0</v>
      </c>
      <c r="L231" s="48">
        <v>0</v>
      </c>
      <c r="M231" s="48">
        <v>0</v>
      </c>
      <c r="N231" s="48">
        <v>0</v>
      </c>
      <c r="O231" s="48">
        <v>0</v>
      </c>
      <c r="P231" s="48">
        <v>0</v>
      </c>
      <c r="Q231" s="50">
        <v>0</v>
      </c>
      <c r="R231" s="48">
        <v>0</v>
      </c>
      <c r="S231" s="48">
        <v>0</v>
      </c>
      <c r="T231" s="127">
        <v>0</v>
      </c>
      <c r="U231" s="48">
        <v>0</v>
      </c>
      <c r="V231" s="48">
        <v>0</v>
      </c>
      <c r="W231" s="127">
        <v>0</v>
      </c>
      <c r="X231" s="48">
        <v>0</v>
      </c>
      <c r="Y231" s="48">
        <v>0</v>
      </c>
      <c r="Z231" s="50">
        <v>0</v>
      </c>
      <c r="AA231" s="48">
        <v>0</v>
      </c>
      <c r="AB231" s="48">
        <v>0</v>
      </c>
      <c r="AC231" s="50">
        <v>0</v>
      </c>
      <c r="AD231" s="48">
        <v>0</v>
      </c>
      <c r="AE231" s="48">
        <v>0</v>
      </c>
      <c r="AF231" s="50">
        <v>0</v>
      </c>
      <c r="AG231" s="48">
        <v>0</v>
      </c>
      <c r="AH231" s="48">
        <v>0</v>
      </c>
      <c r="AI231" s="50">
        <v>0</v>
      </c>
      <c r="AJ231" s="48">
        <v>0</v>
      </c>
      <c r="AK231" s="48">
        <v>0</v>
      </c>
      <c r="AL231" s="50">
        <v>0</v>
      </c>
      <c r="AM231" s="48">
        <v>0</v>
      </c>
      <c r="AN231" s="48">
        <v>0</v>
      </c>
      <c r="AO231" s="50">
        <v>0</v>
      </c>
      <c r="AP231" s="48">
        <v>0</v>
      </c>
      <c r="AQ231" s="48">
        <v>0</v>
      </c>
      <c r="AR231" s="156"/>
      <c r="AS231" s="156"/>
      <c r="AT231" s="124"/>
      <c r="AU231" s="124"/>
      <c r="AV231" s="124"/>
    </row>
    <row r="232" spans="1:48" s="126" customFormat="1" ht="24.75" customHeight="1" x14ac:dyDescent="0.2">
      <c r="A232" s="160"/>
      <c r="B232" s="161"/>
      <c r="C232" s="162"/>
      <c r="D232" s="51" t="s">
        <v>24</v>
      </c>
      <c r="E232" s="123">
        <f>H232+K232+N232+Q232+T232+W232+Z232+AC232+AF232+AI232+AL232+AO232</f>
        <v>9439.3000000000011</v>
      </c>
      <c r="F232" s="123">
        <f t="shared" ref="F232:F233" si="212">I232+L232+O232+R232+U232+X232+AA232+AD232+AG232+AJ232+AM232+AP232</f>
        <v>9439.3000000000011</v>
      </c>
      <c r="G232" s="48">
        <f t="shared" ref="G232:G233" si="213">F232/E232*100</f>
        <v>100</v>
      </c>
      <c r="H232" s="48">
        <f>H222-H227</f>
        <v>77.699999999999989</v>
      </c>
      <c r="I232" s="48">
        <f>I222-I227</f>
        <v>77.699999999999989</v>
      </c>
      <c r="J232" s="48">
        <f>I232/H232*100</f>
        <v>100</v>
      </c>
      <c r="K232" s="48">
        <f t="shared" ref="K232:L232" si="214">K222-K227</f>
        <v>1146.8</v>
      </c>
      <c r="L232" s="48">
        <f t="shared" si="214"/>
        <v>1146.8</v>
      </c>
      <c r="M232" s="48">
        <f t="shared" ref="M232:M233" si="215">L232/K232*100</f>
        <v>100</v>
      </c>
      <c r="N232" s="48">
        <f t="shared" ref="N232:O232" si="216">N222-N227</f>
        <v>921.8</v>
      </c>
      <c r="O232" s="48">
        <f t="shared" si="216"/>
        <v>848.2</v>
      </c>
      <c r="P232" s="48">
        <f>O232/N232*100</f>
        <v>92.015621609893699</v>
      </c>
      <c r="Q232" s="48">
        <f t="shared" ref="Q232:R232" si="217">Q222-Q227</f>
        <v>969.7</v>
      </c>
      <c r="R232" s="48">
        <f t="shared" si="217"/>
        <v>804.8</v>
      </c>
      <c r="S232" s="48">
        <f>R232/Q232*100</f>
        <v>82.994740641435484</v>
      </c>
      <c r="T232" s="48">
        <f t="shared" ref="T232:U232" si="218">T222-T227</f>
        <v>841.1</v>
      </c>
      <c r="U232" s="48">
        <f t="shared" si="218"/>
        <v>793.8</v>
      </c>
      <c r="V232" s="48">
        <f>U232/T232*100</f>
        <v>94.376411841635942</v>
      </c>
      <c r="W232" s="48">
        <f t="shared" ref="W232:X232" si="219">W222-W227</f>
        <v>777.6</v>
      </c>
      <c r="X232" s="48">
        <f t="shared" si="219"/>
        <v>761.1</v>
      </c>
      <c r="Y232" s="48">
        <f>X232/W232*100</f>
        <v>97.878086419753089</v>
      </c>
      <c r="Z232" s="48">
        <f t="shared" ref="Z232:AA232" si="220">Z222-Z227</f>
        <v>681.40000000000009</v>
      </c>
      <c r="AA232" s="48">
        <f t="shared" si="220"/>
        <v>628.80000000000007</v>
      </c>
      <c r="AB232" s="48">
        <f>AA232/Z232*100</f>
        <v>92.280598767243902</v>
      </c>
      <c r="AC232" s="48">
        <f t="shared" ref="AC232:AD232" si="221">AC222-AC227</f>
        <v>709</v>
      </c>
      <c r="AD232" s="48">
        <f t="shared" si="221"/>
        <v>676.5</v>
      </c>
      <c r="AE232" s="48">
        <f>AD232/AC232*100</f>
        <v>95.416078984485182</v>
      </c>
      <c r="AF232" s="48">
        <f t="shared" ref="AF232:AG232" si="222">AF222-AF227</f>
        <v>497.9</v>
      </c>
      <c r="AG232" s="48">
        <f t="shared" si="222"/>
        <v>467.3</v>
      </c>
      <c r="AH232" s="48">
        <f>AG232/AF232*100</f>
        <v>93.854187587869049</v>
      </c>
      <c r="AI232" s="48">
        <f t="shared" ref="AI232:AJ232" si="223">AI222-AI227</f>
        <v>820.1</v>
      </c>
      <c r="AJ232" s="48">
        <f t="shared" si="223"/>
        <v>882.1</v>
      </c>
      <c r="AK232" s="48">
        <f>AJ232/AI232*100</f>
        <v>107.56005365199366</v>
      </c>
      <c r="AL232" s="48">
        <f t="shared" ref="AL232:AM232" si="224">AL222-AL227</f>
        <v>703</v>
      </c>
      <c r="AM232" s="48">
        <f t="shared" si="224"/>
        <v>754.9</v>
      </c>
      <c r="AN232" s="48">
        <f>AM232/AL232*100</f>
        <v>107.38264580369842</v>
      </c>
      <c r="AO232" s="48">
        <f t="shared" ref="AO232:AP232" si="225">AO222-AO227</f>
        <v>1293.2</v>
      </c>
      <c r="AP232" s="48">
        <f t="shared" si="225"/>
        <v>1597.3</v>
      </c>
      <c r="AQ232" s="48">
        <f>AP232/AO232*100</f>
        <v>123.51531085678936</v>
      </c>
      <c r="AR232" s="156"/>
      <c r="AS232" s="156"/>
      <c r="AT232" s="124"/>
      <c r="AU232" s="124"/>
      <c r="AV232" s="124"/>
    </row>
    <row r="233" spans="1:48" s="126" customFormat="1" ht="16.5" customHeight="1" x14ac:dyDescent="0.2">
      <c r="A233" s="160"/>
      <c r="B233" s="161"/>
      <c r="C233" s="162"/>
      <c r="D233" s="51" t="s">
        <v>86</v>
      </c>
      <c r="E233" s="123">
        <f t="shared" ref="E233" si="226">H233+K233+N233+Q233+T233+W233+Z233+AC233+AF233+AI233+AL233+AO233</f>
        <v>4363.3</v>
      </c>
      <c r="F233" s="123">
        <f t="shared" si="212"/>
        <v>4343.3</v>
      </c>
      <c r="G233" s="48">
        <f t="shared" si="213"/>
        <v>99.541631334081998</v>
      </c>
      <c r="H233" s="48">
        <f>H223-H228</f>
        <v>0</v>
      </c>
      <c r="I233" s="48">
        <f>I223-I228</f>
        <v>0</v>
      </c>
      <c r="J233" s="48">
        <v>0</v>
      </c>
      <c r="K233" s="48">
        <f t="shared" ref="K233:L233" si="227">K223-K228</f>
        <v>131.9</v>
      </c>
      <c r="L233" s="48">
        <f t="shared" si="227"/>
        <v>130.5</v>
      </c>
      <c r="M233" s="48">
        <f t="shared" si="215"/>
        <v>98.938589840788467</v>
      </c>
      <c r="N233" s="48">
        <f t="shared" ref="N233:O233" si="228">N223-N228</f>
        <v>227.20000000000002</v>
      </c>
      <c r="O233" s="48">
        <f t="shared" si="228"/>
        <v>206</v>
      </c>
      <c r="P233" s="48">
        <f>O233/N233*100</f>
        <v>90.66901408450704</v>
      </c>
      <c r="Q233" s="48">
        <f t="shared" ref="Q233:R233" si="229">Q223-Q228</f>
        <v>206.6</v>
      </c>
      <c r="R233" s="48">
        <f t="shared" si="229"/>
        <v>225.7</v>
      </c>
      <c r="S233" s="48">
        <f>R233/Q233*100</f>
        <v>109.24491771539206</v>
      </c>
      <c r="T233" s="48">
        <f t="shared" ref="T233:U233" si="230">T223-T228</f>
        <v>228.8</v>
      </c>
      <c r="U233" s="48">
        <f t="shared" si="230"/>
        <v>215.2</v>
      </c>
      <c r="V233" s="48">
        <f>U233/T233*100</f>
        <v>94.055944055944053</v>
      </c>
      <c r="W233" s="48">
        <f t="shared" ref="W233:X233" si="231">W223-W228</f>
        <v>293.39999999999998</v>
      </c>
      <c r="X233" s="48">
        <f t="shared" si="231"/>
        <v>142.9</v>
      </c>
      <c r="Y233" s="48">
        <f>X233/W233*100</f>
        <v>48.704839809134292</v>
      </c>
      <c r="Z233" s="48">
        <f t="shared" ref="Z233:AA233" si="232">Z223-Z228</f>
        <v>1050.2</v>
      </c>
      <c r="AA233" s="48">
        <f t="shared" si="232"/>
        <v>598.1</v>
      </c>
      <c r="AB233" s="48">
        <f>AA233/Z233*100</f>
        <v>56.951056941534951</v>
      </c>
      <c r="AC233" s="48">
        <f t="shared" ref="AC233:AD233" si="233">AC223-AC228</f>
        <v>133.69999999999999</v>
      </c>
      <c r="AD233" s="48">
        <f t="shared" si="233"/>
        <v>133.69999999999999</v>
      </c>
      <c r="AE233" s="48">
        <f>AD233/AC233*100</f>
        <v>100</v>
      </c>
      <c r="AF233" s="48">
        <f t="shared" ref="AF233:AG233" si="234">AF223-AF228</f>
        <v>1179.9000000000001</v>
      </c>
      <c r="AG233" s="48">
        <f t="shared" si="234"/>
        <v>976.2</v>
      </c>
      <c r="AH233" s="48">
        <f>AG233/AF233*100</f>
        <v>82.735825069921177</v>
      </c>
      <c r="AI233" s="48">
        <f t="shared" ref="AI233:AJ233" si="235">AI223-AI228</f>
        <v>155.6</v>
      </c>
      <c r="AJ233" s="48">
        <f t="shared" si="235"/>
        <v>624.1</v>
      </c>
      <c r="AK233" s="48">
        <f>AJ233/AI233*100</f>
        <v>401.0925449871466</v>
      </c>
      <c r="AL233" s="48">
        <f t="shared" ref="AL233:AM233" si="236">AL223-AL228</f>
        <v>256</v>
      </c>
      <c r="AM233" s="48">
        <f t="shared" si="236"/>
        <v>410.2</v>
      </c>
      <c r="AN233" s="48">
        <f>AM233/AL233*100</f>
        <v>160.234375</v>
      </c>
      <c r="AO233" s="48">
        <f t="shared" ref="AO233:AP233" si="237">AO223-AO228</f>
        <v>500</v>
      </c>
      <c r="AP233" s="48">
        <f t="shared" si="237"/>
        <v>680.7</v>
      </c>
      <c r="AQ233" s="48">
        <f>AP233/AO233*100</f>
        <v>136.14000000000001</v>
      </c>
      <c r="AR233" s="156"/>
      <c r="AS233" s="156"/>
      <c r="AT233" s="124"/>
      <c r="AU233" s="124"/>
      <c r="AV233" s="124"/>
    </row>
    <row r="234" spans="1:48" s="126" customFormat="1" ht="26.25" customHeight="1" x14ac:dyDescent="0.2">
      <c r="A234" s="163"/>
      <c r="B234" s="164"/>
      <c r="C234" s="165"/>
      <c r="D234" s="51" t="s">
        <v>87</v>
      </c>
      <c r="E234" s="123">
        <v>0</v>
      </c>
      <c r="F234" s="123">
        <v>0</v>
      </c>
      <c r="G234" s="48">
        <v>0</v>
      </c>
      <c r="H234" s="48">
        <v>0</v>
      </c>
      <c r="I234" s="48">
        <v>0</v>
      </c>
      <c r="J234" s="48">
        <v>0</v>
      </c>
      <c r="K234" s="48">
        <v>0</v>
      </c>
      <c r="L234" s="48">
        <v>0</v>
      </c>
      <c r="M234" s="48">
        <v>0</v>
      </c>
      <c r="N234" s="48">
        <v>0</v>
      </c>
      <c r="O234" s="48">
        <v>0</v>
      </c>
      <c r="P234" s="48">
        <v>0</v>
      </c>
      <c r="Q234" s="50">
        <v>0</v>
      </c>
      <c r="R234" s="128">
        <v>0</v>
      </c>
      <c r="S234" s="50">
        <v>0</v>
      </c>
      <c r="T234" s="127">
        <v>0</v>
      </c>
      <c r="U234" s="128">
        <v>0</v>
      </c>
      <c r="V234" s="50">
        <v>0</v>
      </c>
      <c r="W234" s="127">
        <v>0</v>
      </c>
      <c r="X234" s="50">
        <v>0</v>
      </c>
      <c r="Y234" s="50">
        <v>0</v>
      </c>
      <c r="Z234" s="50">
        <v>0</v>
      </c>
      <c r="AA234" s="50">
        <v>0</v>
      </c>
      <c r="AB234" s="50">
        <v>0</v>
      </c>
      <c r="AC234" s="50">
        <v>0</v>
      </c>
      <c r="AD234" s="50">
        <v>0</v>
      </c>
      <c r="AE234" s="50">
        <v>0</v>
      </c>
      <c r="AF234" s="50">
        <v>0</v>
      </c>
      <c r="AG234" s="50">
        <v>0</v>
      </c>
      <c r="AH234" s="50">
        <v>0</v>
      </c>
      <c r="AI234" s="50">
        <v>0</v>
      </c>
      <c r="AJ234" s="50">
        <v>0</v>
      </c>
      <c r="AK234" s="50">
        <v>0</v>
      </c>
      <c r="AL234" s="50">
        <v>0</v>
      </c>
      <c r="AM234" s="50">
        <v>0</v>
      </c>
      <c r="AN234" s="50">
        <v>0</v>
      </c>
      <c r="AO234" s="50">
        <v>0</v>
      </c>
      <c r="AP234" s="50">
        <v>0</v>
      </c>
      <c r="AQ234" s="50">
        <v>0</v>
      </c>
      <c r="AR234" s="156"/>
      <c r="AS234" s="156"/>
      <c r="AT234" s="124"/>
      <c r="AU234" s="124"/>
      <c r="AV234" s="124"/>
    </row>
    <row r="235" spans="1:48" s="9" customFormat="1" ht="16.5" customHeight="1" x14ac:dyDescent="0.2">
      <c r="A235" s="248" t="s">
        <v>101</v>
      </c>
      <c r="B235" s="249"/>
      <c r="C235" s="250"/>
      <c r="D235" s="12"/>
      <c r="E235" s="85"/>
      <c r="F235" s="85"/>
      <c r="G235" s="7"/>
      <c r="H235" s="52"/>
      <c r="I235" s="52"/>
      <c r="J235" s="54"/>
      <c r="K235" s="52"/>
      <c r="L235" s="52"/>
      <c r="M235" s="54"/>
      <c r="N235" s="52"/>
      <c r="O235" s="52"/>
      <c r="P235" s="54"/>
      <c r="Q235" s="53"/>
      <c r="R235" s="53"/>
      <c r="S235" s="54"/>
      <c r="T235" s="53"/>
      <c r="U235" s="53"/>
      <c r="V235" s="54"/>
      <c r="W235" s="53"/>
      <c r="X235" s="53"/>
      <c r="Y235" s="38"/>
      <c r="Z235" s="53"/>
      <c r="AA235" s="53"/>
      <c r="AB235" s="38"/>
      <c r="AC235" s="53"/>
      <c r="AD235" s="53"/>
      <c r="AE235" s="38"/>
      <c r="AF235" s="53"/>
      <c r="AG235" s="53"/>
      <c r="AH235" s="38"/>
      <c r="AI235" s="53"/>
      <c r="AJ235" s="53"/>
      <c r="AK235" s="38"/>
      <c r="AL235" s="53"/>
      <c r="AM235" s="53"/>
      <c r="AN235" s="38"/>
      <c r="AO235" s="101"/>
      <c r="AP235" s="101"/>
      <c r="AQ235" s="55"/>
      <c r="AR235" s="40"/>
      <c r="AS235" s="40"/>
      <c r="AT235" s="8"/>
      <c r="AU235" s="8"/>
      <c r="AV235" s="8"/>
    </row>
    <row r="236" spans="1:48" s="10" customFormat="1" ht="16.5" customHeight="1" x14ac:dyDescent="0.2">
      <c r="A236" s="175" t="s">
        <v>107</v>
      </c>
      <c r="B236" s="176"/>
      <c r="C236" s="177"/>
      <c r="D236" s="11" t="s">
        <v>89</v>
      </c>
      <c r="E236" s="85">
        <f>SUM(E237:E239)</f>
        <v>2236.7999999999997</v>
      </c>
      <c r="F236" s="85">
        <f>SUM(F237:F239)</f>
        <v>2236.7999999999997</v>
      </c>
      <c r="G236" s="54">
        <f>F236/E236*100</f>
        <v>100</v>
      </c>
      <c r="H236" s="52">
        <f>SUM(H237:H239)</f>
        <v>18.399999999999999</v>
      </c>
      <c r="I236" s="52">
        <f>SUM(I237:I239)</f>
        <v>18.399999999999999</v>
      </c>
      <c r="J236" s="59">
        <f>I236/H236*100</f>
        <v>100</v>
      </c>
      <c r="K236" s="52">
        <f>SUM(K237:K239)</f>
        <v>219.6</v>
      </c>
      <c r="L236" s="52">
        <f>SUM(L237:L239)</f>
        <v>219.6</v>
      </c>
      <c r="M236" s="59">
        <f>L236/K236*100</f>
        <v>100</v>
      </c>
      <c r="N236" s="52">
        <f>SUM(N237:N239)</f>
        <v>368</v>
      </c>
      <c r="O236" s="52">
        <f>SUM(O237:O239)</f>
        <v>350.3</v>
      </c>
      <c r="P236" s="54">
        <f>O236/N236*100</f>
        <v>95.190217391304358</v>
      </c>
      <c r="Q236" s="52">
        <f>SUM(Q237:Q239)</f>
        <v>373.90000000000003</v>
      </c>
      <c r="R236" s="52">
        <f>SUM(R237:R239)</f>
        <v>353.40000000000003</v>
      </c>
      <c r="S236" s="54">
        <f>R236/Q236*100</f>
        <v>94.517250601765184</v>
      </c>
      <c r="T236" s="52">
        <f>SUM(T237:T239)</f>
        <v>75.8</v>
      </c>
      <c r="U236" s="52">
        <f>SUM(U237:U239)</f>
        <v>76.3</v>
      </c>
      <c r="V236" s="54">
        <f>U236/T236*100</f>
        <v>100.65963060686016</v>
      </c>
      <c r="W236" s="52">
        <f>SUM(W237:W239)</f>
        <v>172.5</v>
      </c>
      <c r="X236" s="52">
        <f>SUM(X237:X239)</f>
        <v>171.5</v>
      </c>
      <c r="Y236" s="54">
        <f>X236/W236*100</f>
        <v>99.420289855072468</v>
      </c>
      <c r="Z236" s="52">
        <f>SUM(Z237:Z239)</f>
        <v>167.7</v>
      </c>
      <c r="AA236" s="52">
        <f>SUM(AA237:AA239)</f>
        <v>117.7</v>
      </c>
      <c r="AB236" s="54">
        <f>AA236/Z236*100</f>
        <v>70.184853905784152</v>
      </c>
      <c r="AC236" s="52">
        <f>SUM(AC237:AC239)</f>
        <v>290.2</v>
      </c>
      <c r="AD236" s="52">
        <f>SUM(AD237:AD239)</f>
        <v>260</v>
      </c>
      <c r="AE236" s="54">
        <f>AD236/AC236*100</f>
        <v>89.593383873190902</v>
      </c>
      <c r="AF236" s="52">
        <f>SUM(AF237:AF239)</f>
        <v>182.49999999999997</v>
      </c>
      <c r="AG236" s="52">
        <f>SUM(AG237:AG239)</f>
        <v>127.2</v>
      </c>
      <c r="AH236" s="54">
        <f>AG236/AF236*100</f>
        <v>69.69863013698631</v>
      </c>
      <c r="AI236" s="52">
        <f>SUM(AI237:AI239)</f>
        <v>79.600000000000009</v>
      </c>
      <c r="AJ236" s="52">
        <f>SUM(AJ237:AJ239)</f>
        <v>144.20000000000002</v>
      </c>
      <c r="AK236" s="65">
        <f>AJ236/AI236*100</f>
        <v>181.15577889447238</v>
      </c>
      <c r="AL236" s="52">
        <f>SUM(AL237:AL239)</f>
        <v>152.80000000000001</v>
      </c>
      <c r="AM236" s="52">
        <f>SUM(AM237:AM239)</f>
        <v>194.9</v>
      </c>
      <c r="AN236" s="54">
        <f>AM236/AL236*100</f>
        <v>127.5523560209424</v>
      </c>
      <c r="AO236" s="52">
        <f>SUM(AO237:AO239)</f>
        <v>135.80000000000001</v>
      </c>
      <c r="AP236" s="52">
        <f>SUM(AP237:AP239)</f>
        <v>203.29999999999998</v>
      </c>
      <c r="AQ236" s="54">
        <f>AP236/AO236*100</f>
        <v>149.70544918998525</v>
      </c>
      <c r="AR236" s="197"/>
      <c r="AS236" s="197"/>
      <c r="AT236" s="8"/>
      <c r="AU236" s="8"/>
      <c r="AV236" s="8"/>
    </row>
    <row r="237" spans="1:48" s="9" customFormat="1" ht="16.5" customHeight="1" x14ac:dyDescent="0.2">
      <c r="A237" s="178"/>
      <c r="B237" s="179"/>
      <c r="C237" s="180"/>
      <c r="D237" s="39" t="s">
        <v>85</v>
      </c>
      <c r="E237" s="85">
        <f>H237+K237+N237+Q237+T237+W237+Z237+AC237+AF237+AI237+AL237+AO237</f>
        <v>0</v>
      </c>
      <c r="F237" s="85">
        <f>I237+L237+O237+R237+U237+X237+AA237+AD237+AG237+AJ237+AM237+AP237</f>
        <v>0</v>
      </c>
      <c r="G237" s="54">
        <v>0</v>
      </c>
      <c r="H237" s="53">
        <v>0</v>
      </c>
      <c r="I237" s="53">
        <v>0</v>
      </c>
      <c r="J237" s="59">
        <v>0</v>
      </c>
      <c r="K237" s="52">
        <v>0</v>
      </c>
      <c r="L237" s="52">
        <v>0</v>
      </c>
      <c r="M237" s="59">
        <v>0</v>
      </c>
      <c r="N237" s="53">
        <v>0</v>
      </c>
      <c r="O237" s="53">
        <v>0</v>
      </c>
      <c r="P237" s="54">
        <v>0</v>
      </c>
      <c r="Q237" s="53">
        <v>0</v>
      </c>
      <c r="R237" s="53">
        <v>0</v>
      </c>
      <c r="S237" s="54">
        <v>0</v>
      </c>
      <c r="T237" s="99">
        <v>0</v>
      </c>
      <c r="U237" s="53">
        <v>0</v>
      </c>
      <c r="V237" s="54">
        <v>0</v>
      </c>
      <c r="W237" s="99">
        <v>0</v>
      </c>
      <c r="X237" s="53">
        <v>0</v>
      </c>
      <c r="Y237" s="54">
        <v>0</v>
      </c>
      <c r="Z237" s="53">
        <v>0</v>
      </c>
      <c r="AA237" s="53">
        <v>0</v>
      </c>
      <c r="AB237" s="54">
        <v>0</v>
      </c>
      <c r="AC237" s="53">
        <v>0</v>
      </c>
      <c r="AD237" s="53">
        <v>0</v>
      </c>
      <c r="AE237" s="54">
        <v>0</v>
      </c>
      <c r="AF237" s="53">
        <v>0</v>
      </c>
      <c r="AG237" s="53">
        <v>0</v>
      </c>
      <c r="AH237" s="54">
        <v>0</v>
      </c>
      <c r="AI237" s="53">
        <v>0</v>
      </c>
      <c r="AJ237" s="53">
        <v>0</v>
      </c>
      <c r="AK237" s="38">
        <v>0</v>
      </c>
      <c r="AL237" s="53">
        <v>0</v>
      </c>
      <c r="AM237" s="53">
        <v>0</v>
      </c>
      <c r="AN237" s="38">
        <v>0</v>
      </c>
      <c r="AO237" s="53">
        <v>0</v>
      </c>
      <c r="AP237" s="52">
        <v>0</v>
      </c>
      <c r="AQ237" s="54">
        <v>0</v>
      </c>
      <c r="AR237" s="198"/>
      <c r="AS237" s="198"/>
      <c r="AT237" s="8"/>
      <c r="AU237" s="8"/>
      <c r="AV237" s="8"/>
    </row>
    <row r="238" spans="1:48" s="9" customFormat="1" ht="16.5" customHeight="1" x14ac:dyDescent="0.2">
      <c r="A238" s="178"/>
      <c r="B238" s="179"/>
      <c r="C238" s="180"/>
      <c r="D238" s="14" t="s">
        <v>24</v>
      </c>
      <c r="E238" s="85">
        <f>H238+K238+N238+Q238+T238+W238+Z238+AC238+AF238+AI238+AL238+AO238</f>
        <v>2192.7999999999997</v>
      </c>
      <c r="F238" s="85">
        <f t="shared" ref="F238:F239" si="238">I238+L238+O238+R238+U238+X238+AA238+AD238+AG238+AJ238+AM238+AP238</f>
        <v>2192.7999999999997</v>
      </c>
      <c r="G238" s="54">
        <f t="shared" ref="G238:G239" si="239">F238/E238*100</f>
        <v>100</v>
      </c>
      <c r="H238" s="53">
        <f>H17+H27</f>
        <v>18.399999999999999</v>
      </c>
      <c r="I238" s="53">
        <f>I17+I27</f>
        <v>18.399999999999999</v>
      </c>
      <c r="J238" s="59">
        <f t="shared" ref="J238" si="240">I238/H238*100</f>
        <v>100</v>
      </c>
      <c r="K238" s="52">
        <f t="shared" ref="K238:L238" si="241">K17+K27</f>
        <v>219.6</v>
      </c>
      <c r="L238" s="52">
        <f t="shared" si="241"/>
        <v>219.6</v>
      </c>
      <c r="M238" s="59">
        <f t="shared" ref="M238" si="242">L238/K238*100</f>
        <v>100</v>
      </c>
      <c r="N238" s="53">
        <f t="shared" ref="N238:O238" si="243">N17+N27</f>
        <v>360.7</v>
      </c>
      <c r="O238" s="53">
        <f t="shared" si="243"/>
        <v>344.7</v>
      </c>
      <c r="P238" s="54">
        <f>O238/N238*100</f>
        <v>95.564180759634041</v>
      </c>
      <c r="Q238" s="53">
        <f t="shared" ref="Q238:R238" si="244">Q17+Q27</f>
        <v>369.3</v>
      </c>
      <c r="R238" s="53">
        <f t="shared" si="244"/>
        <v>347.8</v>
      </c>
      <c r="S238" s="54">
        <f>R238/Q238*100</f>
        <v>94.17817492553479</v>
      </c>
      <c r="T238" s="53">
        <f t="shared" ref="T238:U238" si="245">T17+T27</f>
        <v>70</v>
      </c>
      <c r="U238" s="53">
        <f t="shared" si="245"/>
        <v>69.8</v>
      </c>
      <c r="V238" s="54">
        <f>U238/T238*100</f>
        <v>99.714285714285708</v>
      </c>
      <c r="W238" s="53">
        <f t="shared" ref="W238:X238" si="246">W17+W27</f>
        <v>170</v>
      </c>
      <c r="X238" s="53">
        <f t="shared" si="246"/>
        <v>169</v>
      </c>
      <c r="Y238" s="54">
        <f>X238/W238*100</f>
        <v>99.411764705882348</v>
      </c>
      <c r="Z238" s="53">
        <f t="shared" ref="Z238:AA238" si="247">Z17+Z27</f>
        <v>167.7</v>
      </c>
      <c r="AA238" s="53">
        <f t="shared" si="247"/>
        <v>117.7</v>
      </c>
      <c r="AB238" s="54">
        <f>AA238/Z238*100</f>
        <v>70.184853905784152</v>
      </c>
      <c r="AC238" s="53">
        <f t="shared" ref="AC238:AD238" si="248">AC17+AC27</f>
        <v>287</v>
      </c>
      <c r="AD238" s="53">
        <f t="shared" si="248"/>
        <v>256.8</v>
      </c>
      <c r="AE238" s="54">
        <f>AD238/AC238*100</f>
        <v>89.477351916376307</v>
      </c>
      <c r="AF238" s="53">
        <f t="shared" ref="AF238:AG238" si="249">AF17+AF27</f>
        <v>176.79999999999998</v>
      </c>
      <c r="AG238" s="53">
        <f t="shared" si="249"/>
        <v>124.3</v>
      </c>
      <c r="AH238" s="54">
        <f>AG238/AF238*100</f>
        <v>70.305429864253398</v>
      </c>
      <c r="AI238" s="53">
        <f t="shared" ref="AI238:AJ238" si="250">AI17+AI27</f>
        <v>75.900000000000006</v>
      </c>
      <c r="AJ238" s="53">
        <f t="shared" si="250"/>
        <v>137.9</v>
      </c>
      <c r="AK238" s="38">
        <f>AJ238/AI238*100</f>
        <v>181.68642951251647</v>
      </c>
      <c r="AL238" s="53">
        <f>AL17+AL27-21</f>
        <v>148.70000000000002</v>
      </c>
      <c r="AM238" s="53">
        <f>AM17+AM27-21</f>
        <v>190.6</v>
      </c>
      <c r="AN238" s="38">
        <f>AM238/AL238*100</f>
        <v>128.17753866845999</v>
      </c>
      <c r="AO238" s="53">
        <f t="shared" ref="AO238:AP238" si="251">AO17+AO27</f>
        <v>128.70000000000002</v>
      </c>
      <c r="AP238" s="52">
        <f t="shared" si="251"/>
        <v>196.2</v>
      </c>
      <c r="AQ238" s="54">
        <f>AP238/AO238*100</f>
        <v>152.44755244755243</v>
      </c>
      <c r="AR238" s="198"/>
      <c r="AS238" s="198"/>
      <c r="AT238" s="8"/>
      <c r="AU238" s="8"/>
      <c r="AV238" s="8"/>
    </row>
    <row r="239" spans="1:48" s="9" customFormat="1" ht="16.5" customHeight="1" x14ac:dyDescent="0.2">
      <c r="A239" s="178"/>
      <c r="B239" s="179"/>
      <c r="C239" s="180"/>
      <c r="D239" s="14" t="s">
        <v>86</v>
      </c>
      <c r="E239" s="85">
        <f t="shared" ref="E239" si="252">H239+K239+N239+Q239+T239+W239+Z239+AC239+AF239+AI239+AL239+AO239</f>
        <v>44</v>
      </c>
      <c r="F239" s="85">
        <f t="shared" si="238"/>
        <v>43.999999999999993</v>
      </c>
      <c r="G239" s="54">
        <f t="shared" si="239"/>
        <v>99.999999999999986</v>
      </c>
      <c r="H239" s="53">
        <f>H18+H28</f>
        <v>0</v>
      </c>
      <c r="I239" s="53">
        <f>I18+I28</f>
        <v>0</v>
      </c>
      <c r="J239" s="59">
        <v>0</v>
      </c>
      <c r="K239" s="52">
        <f t="shared" ref="K239:L239" si="253">K18+K28</f>
        <v>0</v>
      </c>
      <c r="L239" s="52">
        <f t="shared" si="253"/>
        <v>0</v>
      </c>
      <c r="M239" s="59">
        <v>0</v>
      </c>
      <c r="N239" s="53">
        <f t="shared" ref="N239:O239" si="254">N18+N28</f>
        <v>7.3</v>
      </c>
      <c r="O239" s="53">
        <f t="shared" si="254"/>
        <v>5.6</v>
      </c>
      <c r="P239" s="54">
        <f>O239/N239*100</f>
        <v>76.712328767123282</v>
      </c>
      <c r="Q239" s="53">
        <f t="shared" ref="Q239:R239" si="255">Q18+Q28</f>
        <v>4.5999999999999996</v>
      </c>
      <c r="R239" s="53">
        <f t="shared" si="255"/>
        <v>5.6</v>
      </c>
      <c r="S239" s="54">
        <f>R239/Q239*100</f>
        <v>121.73913043478262</v>
      </c>
      <c r="T239" s="53">
        <f t="shared" ref="T239:U239" si="256">T18+T28</f>
        <v>5.8</v>
      </c>
      <c r="U239" s="53">
        <f t="shared" si="256"/>
        <v>6.5</v>
      </c>
      <c r="V239" s="54">
        <f>U239/T239*100</f>
        <v>112.06896551724139</v>
      </c>
      <c r="W239" s="53">
        <f t="shared" ref="W239:X239" si="257">W18+W28</f>
        <v>2.5</v>
      </c>
      <c r="X239" s="53">
        <f t="shared" si="257"/>
        <v>2.5</v>
      </c>
      <c r="Y239" s="54">
        <f>X239/W239*100</f>
        <v>100</v>
      </c>
      <c r="Z239" s="53">
        <f t="shared" ref="Z239:AA239" si="258">Z18+Z28</f>
        <v>0</v>
      </c>
      <c r="AA239" s="53">
        <f t="shared" si="258"/>
        <v>0</v>
      </c>
      <c r="AB239" s="54">
        <v>0</v>
      </c>
      <c r="AC239" s="53">
        <f t="shared" ref="AC239:AD239" si="259">AC18+AC28</f>
        <v>3.2</v>
      </c>
      <c r="AD239" s="53">
        <f t="shared" si="259"/>
        <v>3.2</v>
      </c>
      <c r="AE239" s="54">
        <f>AD239/AC239*100</f>
        <v>100</v>
      </c>
      <c r="AF239" s="53">
        <f t="shared" ref="AF239:AG239" si="260">AF18+AF28</f>
        <v>5.7</v>
      </c>
      <c r="AG239" s="53">
        <f t="shared" si="260"/>
        <v>2.9</v>
      </c>
      <c r="AH239" s="54">
        <f>AG239/AF239*100</f>
        <v>50.87719298245613</v>
      </c>
      <c r="AI239" s="53">
        <f t="shared" ref="AI239:AJ239" si="261">AI18+AI28</f>
        <v>3.7</v>
      </c>
      <c r="AJ239" s="53">
        <f t="shared" si="261"/>
        <v>6.3</v>
      </c>
      <c r="AK239" s="38">
        <f>AJ239/AI239*100</f>
        <v>170.27027027027026</v>
      </c>
      <c r="AL239" s="53">
        <f t="shared" ref="AL239:AM239" si="262">AL18+AL28</f>
        <v>4.1000000000000005</v>
      </c>
      <c r="AM239" s="53">
        <f t="shared" si="262"/>
        <v>4.3</v>
      </c>
      <c r="AN239" s="38">
        <f>AM239/AL239*100</f>
        <v>104.87804878048779</v>
      </c>
      <c r="AO239" s="53">
        <f t="shared" ref="AO239:AP239" si="263">AO18+AO28</f>
        <v>7.1</v>
      </c>
      <c r="AP239" s="52">
        <f t="shared" si="263"/>
        <v>7.1</v>
      </c>
      <c r="AQ239" s="54">
        <f>AP239/AO239*100</f>
        <v>100</v>
      </c>
      <c r="AR239" s="198"/>
      <c r="AS239" s="198"/>
      <c r="AT239" s="8"/>
      <c r="AU239" s="8"/>
      <c r="AV239" s="8"/>
    </row>
    <row r="240" spans="1:48" s="9" customFormat="1" ht="16.5" customHeight="1" x14ac:dyDescent="0.2">
      <c r="A240" s="181"/>
      <c r="B240" s="182"/>
      <c r="C240" s="183"/>
      <c r="D240" s="14" t="s">
        <v>87</v>
      </c>
      <c r="E240" s="85">
        <v>0</v>
      </c>
      <c r="F240" s="85">
        <v>0</v>
      </c>
      <c r="G240" s="54">
        <v>0</v>
      </c>
      <c r="H240" s="53">
        <v>0</v>
      </c>
      <c r="I240" s="53">
        <v>0</v>
      </c>
      <c r="J240" s="54">
        <v>0</v>
      </c>
      <c r="K240" s="52">
        <v>0</v>
      </c>
      <c r="L240" s="52">
        <v>0</v>
      </c>
      <c r="M240" s="54">
        <v>0</v>
      </c>
      <c r="N240" s="53">
        <v>0</v>
      </c>
      <c r="O240" s="53">
        <v>0</v>
      </c>
      <c r="P240" s="54">
        <v>0</v>
      </c>
      <c r="Q240" s="53">
        <v>0</v>
      </c>
      <c r="R240" s="98">
        <v>0</v>
      </c>
      <c r="S240" s="38">
        <v>0</v>
      </c>
      <c r="T240" s="99">
        <v>0</v>
      </c>
      <c r="U240" s="98">
        <v>0</v>
      </c>
      <c r="V240" s="38">
        <v>0</v>
      </c>
      <c r="W240" s="99">
        <v>0</v>
      </c>
      <c r="X240" s="53">
        <v>0</v>
      </c>
      <c r="Y240" s="38">
        <v>0</v>
      </c>
      <c r="Z240" s="53">
        <v>0</v>
      </c>
      <c r="AA240" s="53">
        <v>0</v>
      </c>
      <c r="AB240" s="38">
        <v>0</v>
      </c>
      <c r="AC240" s="53">
        <v>0</v>
      </c>
      <c r="AD240" s="53">
        <v>0</v>
      </c>
      <c r="AE240" s="38">
        <v>0</v>
      </c>
      <c r="AF240" s="53">
        <v>0</v>
      </c>
      <c r="AG240" s="53">
        <v>0</v>
      </c>
      <c r="AH240" s="38">
        <v>0</v>
      </c>
      <c r="AI240" s="53">
        <v>0</v>
      </c>
      <c r="AJ240" s="53">
        <v>0</v>
      </c>
      <c r="AK240" s="38">
        <v>0</v>
      </c>
      <c r="AL240" s="53">
        <v>0</v>
      </c>
      <c r="AM240" s="53">
        <v>0</v>
      </c>
      <c r="AN240" s="38">
        <v>0</v>
      </c>
      <c r="AO240" s="53">
        <v>0</v>
      </c>
      <c r="AP240" s="53">
        <v>0</v>
      </c>
      <c r="AQ240" s="38">
        <v>0</v>
      </c>
      <c r="AR240" s="199"/>
      <c r="AS240" s="199"/>
      <c r="AT240" s="8"/>
      <c r="AU240" s="8"/>
      <c r="AV240" s="8"/>
    </row>
    <row r="241" spans="1:48" s="10" customFormat="1" ht="16.5" customHeight="1" x14ac:dyDescent="0.2">
      <c r="A241" s="175" t="s">
        <v>108</v>
      </c>
      <c r="B241" s="176"/>
      <c r="C241" s="177"/>
      <c r="D241" s="11" t="s">
        <v>89</v>
      </c>
      <c r="E241" s="85">
        <f>SUM(E242:E244)</f>
        <v>10492.3</v>
      </c>
      <c r="F241" s="85">
        <f>SUM(F242:F244)</f>
        <v>10472.299999999999</v>
      </c>
      <c r="G241" s="54">
        <f>F241/E241*100</f>
        <v>99.809384024475094</v>
      </c>
      <c r="H241" s="52">
        <f>SUM(H242:H244)</f>
        <v>59.29999999999999</v>
      </c>
      <c r="I241" s="52">
        <f>SUM(I242:I244)</f>
        <v>59.29999999999999</v>
      </c>
      <c r="J241" s="54">
        <f>I241/H241*100</f>
        <v>100</v>
      </c>
      <c r="K241" s="52">
        <f>SUM(K242:K244)</f>
        <v>1050.7</v>
      </c>
      <c r="L241" s="52">
        <f>SUM(L242:L244)</f>
        <v>1049.3</v>
      </c>
      <c r="M241" s="54">
        <f>L241/K241*100</f>
        <v>99.86675549633577</v>
      </c>
      <c r="N241" s="52">
        <f>SUM(N242:N244)</f>
        <v>731.79999999999984</v>
      </c>
      <c r="O241" s="52">
        <f>SUM(O242:O244)</f>
        <v>655.6</v>
      </c>
      <c r="P241" s="54">
        <f>O241/N241*100</f>
        <v>89.587318939601005</v>
      </c>
      <c r="Q241" s="52">
        <f>SUM(Q242:Q244)</f>
        <v>794.80000000000007</v>
      </c>
      <c r="R241" s="52">
        <f>SUM(R242:R244)</f>
        <v>669.49999999999989</v>
      </c>
      <c r="S241" s="54">
        <f>R241/Q241*100</f>
        <v>84.235027679919455</v>
      </c>
      <c r="T241" s="52">
        <f>SUM(T242:T244)</f>
        <v>987.1</v>
      </c>
      <c r="U241" s="52">
        <f>SUM(U242:U244)</f>
        <v>925.7</v>
      </c>
      <c r="V241" s="54">
        <f>U241/T241*100</f>
        <v>93.779758889676827</v>
      </c>
      <c r="W241" s="52">
        <f>SUM(W242:W244)</f>
        <v>881.1</v>
      </c>
      <c r="X241" s="52">
        <f>SUM(X242:X244)</f>
        <v>716.4</v>
      </c>
      <c r="Y241" s="54">
        <f>X241/W241*100</f>
        <v>81.307456588355464</v>
      </c>
      <c r="Z241" s="52">
        <f>SUM(Z242:Z244)</f>
        <v>636.90000000000009</v>
      </c>
      <c r="AA241" s="52">
        <f>SUM(AA242:AA244)</f>
        <v>651.50000000000011</v>
      </c>
      <c r="AB241" s="54">
        <f>AA241/Z241*100</f>
        <v>102.29235358769037</v>
      </c>
      <c r="AC241" s="52">
        <f>SUM(AC242:AC244)</f>
        <v>545.20000000000005</v>
      </c>
      <c r="AD241" s="52">
        <f>SUM(AD242:AD244)</f>
        <v>544.9</v>
      </c>
      <c r="AE241" s="54">
        <f>AD241/AC241*100</f>
        <v>99.94497432134996</v>
      </c>
      <c r="AF241" s="52">
        <f>SUM(AF242:AF244)</f>
        <v>1488.9</v>
      </c>
      <c r="AG241" s="52">
        <f>SUM(AG242:AG244)</f>
        <v>1310.5</v>
      </c>
      <c r="AH241" s="54">
        <f>AG241/AF241*100</f>
        <v>88.017999865672635</v>
      </c>
      <c r="AI241" s="52">
        <f>SUM(AI242:AI244)</f>
        <v>886.4</v>
      </c>
      <c r="AJ241" s="52">
        <f>SUM(AJ242:AJ244)</f>
        <v>888.90000000000009</v>
      </c>
      <c r="AK241" s="65">
        <f>AJ241/AI241*100</f>
        <v>100.28203971119135</v>
      </c>
      <c r="AL241" s="52">
        <f>SUM(AL242:AL244)</f>
        <v>787.19999999999993</v>
      </c>
      <c r="AM241" s="52">
        <f>SUM(AM242:AM244)</f>
        <v>939.59999999999991</v>
      </c>
      <c r="AN241" s="54">
        <f>AM241/AL241*100</f>
        <v>119.35975609756098</v>
      </c>
      <c r="AO241" s="52">
        <f>SUM(AO242:AO244)</f>
        <v>1642.9</v>
      </c>
      <c r="AP241" s="52">
        <f>SUM(AP242:AP244)</f>
        <v>2061.1</v>
      </c>
      <c r="AQ241" s="54">
        <f>AP241/AO241*100</f>
        <v>125.45498813074441</v>
      </c>
      <c r="AR241" s="197"/>
      <c r="AS241" s="197"/>
      <c r="AT241" s="8"/>
      <c r="AU241" s="8"/>
      <c r="AV241" s="8"/>
    </row>
    <row r="242" spans="1:48" s="9" customFormat="1" ht="24.75" customHeight="1" x14ac:dyDescent="0.2">
      <c r="A242" s="178"/>
      <c r="B242" s="179"/>
      <c r="C242" s="180"/>
      <c r="D242" s="39" t="s">
        <v>85</v>
      </c>
      <c r="E242" s="85">
        <f>H242+K242+N242+Q242+T242+W242+Z242+AC242+AF242+AI242+AL242+AO242</f>
        <v>0</v>
      </c>
      <c r="F242" s="85">
        <f>I242+L242+O242+R242+U242+X242+AA242+AD242+AG242+AJ242+AM242+AP242</f>
        <v>0</v>
      </c>
      <c r="G242" s="54">
        <v>0</v>
      </c>
      <c r="H242" s="53">
        <v>0</v>
      </c>
      <c r="I242" s="53">
        <v>0</v>
      </c>
      <c r="J242" s="54">
        <v>0</v>
      </c>
      <c r="K242" s="53">
        <v>0</v>
      </c>
      <c r="L242" s="53">
        <v>0</v>
      </c>
      <c r="M242" s="54">
        <v>0</v>
      </c>
      <c r="N242" s="53">
        <v>0</v>
      </c>
      <c r="O242" s="53">
        <v>0</v>
      </c>
      <c r="P242" s="54">
        <v>0</v>
      </c>
      <c r="Q242" s="53">
        <v>0</v>
      </c>
      <c r="R242" s="52">
        <v>0</v>
      </c>
      <c r="S242" s="54">
        <v>0</v>
      </c>
      <c r="T242" s="99">
        <v>0</v>
      </c>
      <c r="U242" s="52">
        <v>0</v>
      </c>
      <c r="V242" s="54">
        <v>0</v>
      </c>
      <c r="W242" s="99">
        <v>0</v>
      </c>
      <c r="X242" s="52">
        <v>0</v>
      </c>
      <c r="Y242" s="54">
        <v>0</v>
      </c>
      <c r="Z242" s="53">
        <v>0</v>
      </c>
      <c r="AA242" s="52">
        <v>0</v>
      </c>
      <c r="AB242" s="54">
        <v>0</v>
      </c>
      <c r="AC242" s="53">
        <v>0</v>
      </c>
      <c r="AD242" s="52">
        <v>0</v>
      </c>
      <c r="AE242" s="54">
        <v>0</v>
      </c>
      <c r="AF242" s="53">
        <v>0</v>
      </c>
      <c r="AG242" s="52">
        <v>0</v>
      </c>
      <c r="AH242" s="54">
        <v>0</v>
      </c>
      <c r="AI242" s="53">
        <v>0</v>
      </c>
      <c r="AJ242" s="52">
        <v>0</v>
      </c>
      <c r="AK242" s="65">
        <v>0</v>
      </c>
      <c r="AL242" s="53">
        <v>0</v>
      </c>
      <c r="AM242" s="52">
        <v>0</v>
      </c>
      <c r="AN242" s="54">
        <v>0</v>
      </c>
      <c r="AO242" s="53">
        <v>0</v>
      </c>
      <c r="AP242" s="52">
        <v>0</v>
      </c>
      <c r="AQ242" s="54">
        <v>0</v>
      </c>
      <c r="AR242" s="198"/>
      <c r="AS242" s="198"/>
      <c r="AT242" s="8"/>
      <c r="AU242" s="8"/>
      <c r="AV242" s="8"/>
    </row>
    <row r="243" spans="1:48" s="9" customFormat="1" ht="16.5" customHeight="1" x14ac:dyDescent="0.2">
      <c r="A243" s="178"/>
      <c r="B243" s="179"/>
      <c r="C243" s="180"/>
      <c r="D243" s="14" t="s">
        <v>24</v>
      </c>
      <c r="E243" s="85">
        <f>H243+K243+N243+Q243+T243+W243+Z243+AC243+AF243+AI243+AL243+AO243</f>
        <v>7142.7</v>
      </c>
      <c r="F243" s="85">
        <f t="shared" ref="F243:F244" si="264">I243+L243+O243+R243+U243+X243+AA243+AD243+AG243+AJ243+AM243+AP243</f>
        <v>7142.7</v>
      </c>
      <c r="G243" s="54">
        <f t="shared" ref="G243:G244" si="265">F243/E243*100</f>
        <v>100</v>
      </c>
      <c r="H243" s="53">
        <f>H222-H238-H248-H253-H258</f>
        <v>59.29999999999999</v>
      </c>
      <c r="I243" s="53">
        <f>I222-I238-I248-I253-I258</f>
        <v>59.29999999999999</v>
      </c>
      <c r="J243" s="54">
        <f>I243/H243*100</f>
        <v>100</v>
      </c>
      <c r="K243" s="53">
        <f t="shared" ref="K243:L243" si="266">K222-K238-K248-K253-K258</f>
        <v>918.8</v>
      </c>
      <c r="L243" s="53">
        <f t="shared" si="266"/>
        <v>918.8</v>
      </c>
      <c r="M243" s="54">
        <f>L243/K243*100</f>
        <v>100</v>
      </c>
      <c r="N243" s="53">
        <f t="shared" ref="N243:O243" si="267">N222-N238-N248-N253-N258</f>
        <v>551.89999999999986</v>
      </c>
      <c r="O243" s="53">
        <f t="shared" si="267"/>
        <v>495.20000000000005</v>
      </c>
      <c r="P243" s="54">
        <f>O243/N243*100</f>
        <v>89.726399710092437</v>
      </c>
      <c r="Q243" s="53">
        <f t="shared" ref="Q243:R243" si="268">Q222-Q238-Q248-Q253-Q258</f>
        <v>592.80000000000007</v>
      </c>
      <c r="R243" s="53">
        <f t="shared" si="268"/>
        <v>449.39999999999992</v>
      </c>
      <c r="S243" s="54">
        <f>R243/Q243*100</f>
        <v>75.809716599190253</v>
      </c>
      <c r="T243" s="53">
        <f t="shared" ref="T243:U243" si="269">T222-T238-T248-T253-T258</f>
        <v>764.1</v>
      </c>
      <c r="U243" s="53">
        <f t="shared" si="269"/>
        <v>717</v>
      </c>
      <c r="V243" s="54">
        <f>U243/T243*100</f>
        <v>93.835885355319988</v>
      </c>
      <c r="W243" s="53">
        <f t="shared" ref="W243:X243" si="270">W222-W238-W248-W253-W258</f>
        <v>600.20000000000005</v>
      </c>
      <c r="X243" s="53">
        <f t="shared" si="270"/>
        <v>586</v>
      </c>
      <c r="Y243" s="54">
        <f>X243/W243*100</f>
        <v>97.634121959346871</v>
      </c>
      <c r="Z243" s="53">
        <f t="shared" ref="Z243:AA243" si="271">Z222-Z238-Z248-Z253-Z258</f>
        <v>506.40000000000003</v>
      </c>
      <c r="AA243" s="53">
        <f t="shared" si="271"/>
        <v>505.80000000000007</v>
      </c>
      <c r="AB243" s="54">
        <f>AA243/Z243*100</f>
        <v>99.881516587677737</v>
      </c>
      <c r="AC243" s="53">
        <f t="shared" ref="AC243:AD243" si="272">AC222-AC238-AC248-AC253-AC258</f>
        <v>414.7</v>
      </c>
      <c r="AD243" s="53">
        <f t="shared" si="272"/>
        <v>414.4</v>
      </c>
      <c r="AE243" s="54">
        <f>AD243/AC243*100</f>
        <v>99.927658548348191</v>
      </c>
      <c r="AF243" s="53">
        <f t="shared" ref="AF243:AG243" si="273">AF222-AF238-AF248-AF253-AF258</f>
        <v>314.70000000000005</v>
      </c>
      <c r="AG243" s="53">
        <f t="shared" si="273"/>
        <v>337.2</v>
      </c>
      <c r="AH243" s="54">
        <f>AG243/AF243*100</f>
        <v>107.14966634890371</v>
      </c>
      <c r="AI243" s="53">
        <f t="shared" ref="AI243:AJ243" si="274">AI222-AI238-AI248-AI253-AI258</f>
        <v>734.5</v>
      </c>
      <c r="AJ243" s="53">
        <f t="shared" si="274"/>
        <v>738.40000000000009</v>
      </c>
      <c r="AK243" s="65">
        <f>AJ243/AI243*100</f>
        <v>100.53097345132744</v>
      </c>
      <c r="AL243" s="53">
        <f t="shared" ref="AL243:AM243" si="275">AL222-AL238-AL248-AL253-AL258</f>
        <v>535.29999999999995</v>
      </c>
      <c r="AM243" s="53">
        <f t="shared" si="275"/>
        <v>533.69999999999993</v>
      </c>
      <c r="AN243" s="54">
        <f>AM243/AL243*100</f>
        <v>99.70110218569026</v>
      </c>
      <c r="AO243" s="53">
        <f t="shared" ref="AO243:AP243" si="276">AO222-AO238-AO248-AO253-AO258</f>
        <v>1150</v>
      </c>
      <c r="AP243" s="53">
        <f t="shared" si="276"/>
        <v>1387.5</v>
      </c>
      <c r="AQ243" s="54">
        <f>AP243/AO243*100</f>
        <v>120.65217391304348</v>
      </c>
      <c r="AR243" s="198"/>
      <c r="AS243" s="198"/>
      <c r="AT243" s="8"/>
      <c r="AU243" s="8"/>
      <c r="AV243" s="8"/>
    </row>
    <row r="244" spans="1:48" s="9" customFormat="1" ht="24.75" customHeight="1" x14ac:dyDescent="0.2">
      <c r="A244" s="178"/>
      <c r="B244" s="179"/>
      <c r="C244" s="180"/>
      <c r="D244" s="14" t="s">
        <v>86</v>
      </c>
      <c r="E244" s="85">
        <f t="shared" ref="E244" si="277">H244+K244+N244+Q244+T244+W244+Z244+AC244+AF244+AI244+AL244+AO244</f>
        <v>3349.6</v>
      </c>
      <c r="F244" s="85">
        <f t="shared" si="264"/>
        <v>3329.6000000000004</v>
      </c>
      <c r="G244" s="54">
        <f t="shared" si="265"/>
        <v>99.402913780749955</v>
      </c>
      <c r="H244" s="53">
        <f>H223-H239-H249-H254-H259</f>
        <v>0</v>
      </c>
      <c r="I244" s="53">
        <f>I223-I239-I249-I254-I259</f>
        <v>0</v>
      </c>
      <c r="J244" s="54">
        <v>0</v>
      </c>
      <c r="K244" s="53">
        <f t="shared" ref="K244:L244" si="278">K223-K239-K249-K254-K259</f>
        <v>131.9</v>
      </c>
      <c r="L244" s="53">
        <f t="shared" si="278"/>
        <v>130.5</v>
      </c>
      <c r="M244" s="54">
        <f>L244/K244*100</f>
        <v>98.938589840788467</v>
      </c>
      <c r="N244" s="53">
        <f t="shared" ref="N244:O244" si="279">N223-N239-N249-N254-N259</f>
        <v>179.9</v>
      </c>
      <c r="O244" s="53">
        <f t="shared" si="279"/>
        <v>160.4</v>
      </c>
      <c r="P244" s="54">
        <f>O244/N244*100</f>
        <v>89.160644802668159</v>
      </c>
      <c r="Q244" s="53">
        <f t="shared" ref="Q244:R244" si="280">Q223-Q239-Q249-Q254-Q259</f>
        <v>202</v>
      </c>
      <c r="R244" s="53">
        <f t="shared" si="280"/>
        <v>220.1</v>
      </c>
      <c r="S244" s="54">
        <f>R244/Q244*100</f>
        <v>108.96039603960396</v>
      </c>
      <c r="T244" s="53">
        <f t="shared" ref="T244:U244" si="281">T223-T239-T249-T254-T259</f>
        <v>223</v>
      </c>
      <c r="U244" s="53">
        <f t="shared" si="281"/>
        <v>208.7</v>
      </c>
      <c r="V244" s="54">
        <f>U244/T244*100</f>
        <v>93.58744394618833</v>
      </c>
      <c r="W244" s="53">
        <f t="shared" ref="W244:X244" si="282">W223-W239-W249-W254-W259</f>
        <v>280.89999999999998</v>
      </c>
      <c r="X244" s="53">
        <f t="shared" si="282"/>
        <v>130.4</v>
      </c>
      <c r="Y244" s="54">
        <f>X244/W244*100</f>
        <v>46.42221431114276</v>
      </c>
      <c r="Z244" s="53">
        <f t="shared" ref="Z244:AA244" si="283">Z223-Z239-Z249-Z254-Z259</f>
        <v>130.5</v>
      </c>
      <c r="AA244" s="53">
        <f t="shared" si="283"/>
        <v>145.70000000000005</v>
      </c>
      <c r="AB244" s="54">
        <f>AA244/Z244*100</f>
        <v>111.6475095785441</v>
      </c>
      <c r="AC244" s="53">
        <f t="shared" ref="AC244:AD244" si="284">AC223-AC239-AC249-AC254-AC259</f>
        <v>130.5</v>
      </c>
      <c r="AD244" s="53">
        <f t="shared" si="284"/>
        <v>130.5</v>
      </c>
      <c r="AE244" s="54">
        <f>AD244/AC244*100</f>
        <v>100</v>
      </c>
      <c r="AF244" s="53">
        <f t="shared" ref="AF244:AG244" si="285">AF223-AF239-AF249-AF254-AF259</f>
        <v>1174.2</v>
      </c>
      <c r="AG244" s="53">
        <f t="shared" si="285"/>
        <v>973.30000000000007</v>
      </c>
      <c r="AH244" s="54">
        <f>AG244/AF244*100</f>
        <v>82.890478623743817</v>
      </c>
      <c r="AI244" s="53">
        <f t="shared" ref="AI244:AJ244" si="286">AI223-AI239-AI249-AI254-AI259</f>
        <v>151.9</v>
      </c>
      <c r="AJ244" s="53">
        <f t="shared" si="286"/>
        <v>150.50000000000006</v>
      </c>
      <c r="AK244" s="65">
        <f>AJ244/AI244*100</f>
        <v>99.078341013824925</v>
      </c>
      <c r="AL244" s="53">
        <f t="shared" ref="AL244:AM244" si="287">AL223-AL239-AL249-AL254-AL259</f>
        <v>251.9</v>
      </c>
      <c r="AM244" s="53">
        <f t="shared" si="287"/>
        <v>405.9</v>
      </c>
      <c r="AN244" s="54">
        <f>AM244/AL244*100</f>
        <v>161.13537117903928</v>
      </c>
      <c r="AO244" s="53">
        <f t="shared" ref="AO244:AP244" si="288">AO223-AO239-AO249-AO254-AO259</f>
        <v>492.9</v>
      </c>
      <c r="AP244" s="53">
        <f t="shared" si="288"/>
        <v>673.6</v>
      </c>
      <c r="AQ244" s="54">
        <f>AP244/AO244*100</f>
        <v>136.66058023939948</v>
      </c>
      <c r="AR244" s="198"/>
      <c r="AS244" s="198"/>
      <c r="AT244" s="8"/>
      <c r="AU244" s="8"/>
      <c r="AV244" s="8"/>
    </row>
    <row r="245" spans="1:48" s="9" customFormat="1" ht="33.75" customHeight="1" x14ac:dyDescent="0.2">
      <c r="A245" s="181"/>
      <c r="B245" s="182"/>
      <c r="C245" s="183"/>
      <c r="D245" s="14" t="s">
        <v>87</v>
      </c>
      <c r="E245" s="85">
        <v>0</v>
      </c>
      <c r="F245" s="85">
        <v>0</v>
      </c>
      <c r="G245" s="54">
        <v>0</v>
      </c>
      <c r="H245" s="53">
        <v>0</v>
      </c>
      <c r="I245" s="53">
        <v>0</v>
      </c>
      <c r="J245" s="54">
        <v>0</v>
      </c>
      <c r="K245" s="53">
        <v>0</v>
      </c>
      <c r="L245" s="53">
        <v>0</v>
      </c>
      <c r="M245" s="54">
        <v>0</v>
      </c>
      <c r="N245" s="53">
        <v>0</v>
      </c>
      <c r="O245" s="53">
        <v>0</v>
      </c>
      <c r="P245" s="54">
        <v>0</v>
      </c>
      <c r="Q245" s="53">
        <v>0</v>
      </c>
      <c r="R245" s="98">
        <v>0</v>
      </c>
      <c r="S245" s="38">
        <v>0</v>
      </c>
      <c r="T245" s="99">
        <v>0</v>
      </c>
      <c r="U245" s="98">
        <v>0</v>
      </c>
      <c r="V245" s="38">
        <v>0</v>
      </c>
      <c r="W245" s="99">
        <v>0</v>
      </c>
      <c r="X245" s="53">
        <v>0</v>
      </c>
      <c r="Y245" s="38">
        <v>0</v>
      </c>
      <c r="Z245" s="53">
        <v>0</v>
      </c>
      <c r="AA245" s="53">
        <v>0</v>
      </c>
      <c r="AB245" s="38">
        <v>0</v>
      </c>
      <c r="AC245" s="53">
        <v>0</v>
      </c>
      <c r="AD245" s="53">
        <v>0</v>
      </c>
      <c r="AE245" s="38">
        <v>0</v>
      </c>
      <c r="AF245" s="53">
        <v>0</v>
      </c>
      <c r="AG245" s="53">
        <v>0</v>
      </c>
      <c r="AH245" s="38">
        <v>0</v>
      </c>
      <c r="AI245" s="53">
        <v>0</v>
      </c>
      <c r="AJ245" s="53">
        <v>0</v>
      </c>
      <c r="AK245" s="38">
        <v>0</v>
      </c>
      <c r="AL245" s="53">
        <v>0</v>
      </c>
      <c r="AM245" s="53">
        <v>0</v>
      </c>
      <c r="AN245" s="38">
        <v>0</v>
      </c>
      <c r="AO245" s="53">
        <v>0</v>
      </c>
      <c r="AP245" s="53">
        <v>0</v>
      </c>
      <c r="AQ245" s="38">
        <v>0</v>
      </c>
      <c r="AR245" s="199"/>
      <c r="AS245" s="199"/>
      <c r="AT245" s="8"/>
      <c r="AU245" s="8"/>
      <c r="AV245" s="8"/>
    </row>
    <row r="246" spans="1:48" s="10" customFormat="1" ht="16.5" customHeight="1" x14ac:dyDescent="0.2">
      <c r="A246" s="175" t="s">
        <v>199</v>
      </c>
      <c r="B246" s="176"/>
      <c r="C246" s="177"/>
      <c r="D246" s="11" t="s">
        <v>89</v>
      </c>
      <c r="E246" s="85">
        <f>SUM(E247:E249)</f>
        <v>50</v>
      </c>
      <c r="F246" s="85">
        <f>SUM(F247:F249)</f>
        <v>50</v>
      </c>
      <c r="G246" s="54">
        <f>F246/E246*100</f>
        <v>100</v>
      </c>
      <c r="H246" s="53">
        <f>SUM(H247:H249)</f>
        <v>0</v>
      </c>
      <c r="I246" s="53">
        <f>SUM(I247:I249)</f>
        <v>0</v>
      </c>
      <c r="J246" s="54">
        <v>0</v>
      </c>
      <c r="K246" s="53">
        <f>SUM(K247:K249)</f>
        <v>0</v>
      </c>
      <c r="L246" s="53">
        <f>SUM(L247:L249)</f>
        <v>0</v>
      </c>
      <c r="M246" s="54">
        <v>0</v>
      </c>
      <c r="N246" s="53">
        <f>SUM(N247:N249)</f>
        <v>40</v>
      </c>
      <c r="O246" s="53">
        <f>SUM(O247:O249)</f>
        <v>40</v>
      </c>
      <c r="P246" s="54">
        <f>O246/N246*100</f>
        <v>100</v>
      </c>
      <c r="Q246" s="52">
        <f>SUM(Q247:Q249)</f>
        <v>0</v>
      </c>
      <c r="R246" s="52">
        <f>SUM(R247:R249)</f>
        <v>0</v>
      </c>
      <c r="S246" s="54">
        <v>0</v>
      </c>
      <c r="T246" s="52">
        <f>SUM(T247:T249)</f>
        <v>0</v>
      </c>
      <c r="U246" s="52">
        <f>SUM(U247:U249)</f>
        <v>0</v>
      </c>
      <c r="V246" s="54">
        <v>0</v>
      </c>
      <c r="W246" s="52">
        <f>SUM(W247:W249)</f>
        <v>10</v>
      </c>
      <c r="X246" s="52">
        <f>SUM(X247:X249)</f>
        <v>10</v>
      </c>
      <c r="Y246" s="59">
        <f>X246/W246*100</f>
        <v>100</v>
      </c>
      <c r="Z246" s="52">
        <f>SUM(Z247:Z249)</f>
        <v>0</v>
      </c>
      <c r="AA246" s="52">
        <f>SUM(AA247:AA249)</f>
        <v>0</v>
      </c>
      <c r="AB246" s="54">
        <v>0</v>
      </c>
      <c r="AC246" s="52">
        <f>SUM(AC247:AC249)</f>
        <v>0</v>
      </c>
      <c r="AD246" s="52">
        <f>SUM(AD247:AD249)</f>
        <v>0</v>
      </c>
      <c r="AE246" s="54">
        <v>0</v>
      </c>
      <c r="AF246" s="52">
        <f>SUM(AF247:AF249)</f>
        <v>0</v>
      </c>
      <c r="AG246" s="52">
        <f>SUM(AG247:AG249)</f>
        <v>0</v>
      </c>
      <c r="AH246" s="54">
        <v>0</v>
      </c>
      <c r="AI246" s="52">
        <f>SUM(AI247:AI249)</f>
        <v>0</v>
      </c>
      <c r="AJ246" s="52">
        <f>SUM(AJ247:AJ249)</f>
        <v>0</v>
      </c>
      <c r="AK246" s="65">
        <v>0</v>
      </c>
      <c r="AL246" s="52">
        <f>SUM(AL247:AL249)</f>
        <v>0</v>
      </c>
      <c r="AM246" s="52">
        <f>SUM(AM247:AM249)</f>
        <v>0</v>
      </c>
      <c r="AN246" s="54">
        <v>0</v>
      </c>
      <c r="AO246" s="52">
        <f>SUM(AO247:AO249)</f>
        <v>0</v>
      </c>
      <c r="AP246" s="52">
        <f>SUM(AP247:AP249)</f>
        <v>0</v>
      </c>
      <c r="AQ246" s="54">
        <v>0</v>
      </c>
      <c r="AR246" s="196"/>
      <c r="AS246" s="196"/>
      <c r="AT246" s="8"/>
      <c r="AU246" s="8"/>
      <c r="AV246" s="8"/>
    </row>
    <row r="247" spans="1:48" s="9" customFormat="1" ht="16.5" customHeight="1" x14ac:dyDescent="0.2">
      <c r="A247" s="178"/>
      <c r="B247" s="179"/>
      <c r="C247" s="180"/>
      <c r="D247" s="39" t="s">
        <v>85</v>
      </c>
      <c r="E247" s="85">
        <f>H247+K247+N247+Q247+T247+W247+Z247+AC247+AF247+AI247+AL247+AO247</f>
        <v>0</v>
      </c>
      <c r="F247" s="85">
        <f>I247+L247+O247+R247+U247+X247+AA247+AD247+AG247+AJ247+AM247+AP247</f>
        <v>0</v>
      </c>
      <c r="G247" s="54">
        <v>0</v>
      </c>
      <c r="H247" s="53">
        <v>0</v>
      </c>
      <c r="I247" s="53">
        <v>0</v>
      </c>
      <c r="J247" s="54">
        <v>0</v>
      </c>
      <c r="K247" s="53">
        <v>0</v>
      </c>
      <c r="L247" s="53">
        <v>0</v>
      </c>
      <c r="M247" s="54">
        <v>0</v>
      </c>
      <c r="N247" s="53">
        <v>0</v>
      </c>
      <c r="O247" s="53">
        <v>0</v>
      </c>
      <c r="P247" s="54">
        <v>0</v>
      </c>
      <c r="Q247" s="53">
        <v>0</v>
      </c>
      <c r="R247" s="52">
        <v>0</v>
      </c>
      <c r="S247" s="54">
        <v>0</v>
      </c>
      <c r="T247" s="99">
        <v>0</v>
      </c>
      <c r="U247" s="52">
        <v>0</v>
      </c>
      <c r="V247" s="54">
        <v>0</v>
      </c>
      <c r="W247" s="99">
        <v>0</v>
      </c>
      <c r="X247" s="52">
        <v>0</v>
      </c>
      <c r="Y247" s="59">
        <v>0</v>
      </c>
      <c r="Z247" s="53">
        <v>0</v>
      </c>
      <c r="AA247" s="52">
        <v>0</v>
      </c>
      <c r="AB247" s="54">
        <v>0</v>
      </c>
      <c r="AC247" s="53">
        <v>0</v>
      </c>
      <c r="AD247" s="52">
        <v>0</v>
      </c>
      <c r="AE247" s="54">
        <v>0</v>
      </c>
      <c r="AF247" s="53">
        <v>0</v>
      </c>
      <c r="AG247" s="52">
        <v>0</v>
      </c>
      <c r="AH247" s="54">
        <v>0</v>
      </c>
      <c r="AI247" s="53">
        <v>0</v>
      </c>
      <c r="AJ247" s="52">
        <v>0</v>
      </c>
      <c r="AK247" s="65">
        <v>0</v>
      </c>
      <c r="AL247" s="53">
        <v>0</v>
      </c>
      <c r="AM247" s="52">
        <v>0</v>
      </c>
      <c r="AN247" s="54">
        <v>0</v>
      </c>
      <c r="AO247" s="53">
        <v>0</v>
      </c>
      <c r="AP247" s="52">
        <v>0</v>
      </c>
      <c r="AQ247" s="54">
        <v>0</v>
      </c>
      <c r="AR247" s="154"/>
      <c r="AS247" s="154"/>
      <c r="AT247" s="8"/>
      <c r="AU247" s="8"/>
      <c r="AV247" s="8"/>
    </row>
    <row r="248" spans="1:48" s="9" customFormat="1" ht="16.5" customHeight="1" x14ac:dyDescent="0.2">
      <c r="A248" s="178"/>
      <c r="B248" s="179"/>
      <c r="C248" s="180"/>
      <c r="D248" s="14" t="s">
        <v>24</v>
      </c>
      <c r="E248" s="85">
        <f>H248+K248+N248+Q248+T248+W248+Z248+AC248+AF248+AI248+AL248+AO248</f>
        <v>0</v>
      </c>
      <c r="F248" s="85">
        <f t="shared" ref="F248:F249" si="289">I248+L248+O248+R248+U248+X248+AA248+AD248+AG248+AJ248+AM248+AP248</f>
        <v>0</v>
      </c>
      <c r="G248" s="54">
        <v>0</v>
      </c>
      <c r="H248" s="53">
        <f>H137</f>
        <v>0</v>
      </c>
      <c r="I248" s="53">
        <f>I137</f>
        <v>0</v>
      </c>
      <c r="J248" s="54">
        <v>0</v>
      </c>
      <c r="K248" s="53">
        <f t="shared" ref="K248:L248" si="290">K137</f>
        <v>0</v>
      </c>
      <c r="L248" s="53">
        <f t="shared" si="290"/>
        <v>0</v>
      </c>
      <c r="M248" s="54">
        <v>0</v>
      </c>
      <c r="N248" s="53">
        <f t="shared" ref="N248:O248" si="291">N137</f>
        <v>0</v>
      </c>
      <c r="O248" s="53">
        <f t="shared" si="291"/>
        <v>0</v>
      </c>
      <c r="P248" s="54">
        <v>0</v>
      </c>
      <c r="Q248" s="53">
        <f t="shared" ref="Q248:R248" si="292">Q137</f>
        <v>0</v>
      </c>
      <c r="R248" s="53">
        <f t="shared" si="292"/>
        <v>0</v>
      </c>
      <c r="S248" s="54">
        <v>0</v>
      </c>
      <c r="T248" s="53">
        <f t="shared" ref="T248:U248" si="293">T137</f>
        <v>0</v>
      </c>
      <c r="U248" s="53">
        <f t="shared" si="293"/>
        <v>0</v>
      </c>
      <c r="V248" s="54">
        <v>0</v>
      </c>
      <c r="W248" s="53">
        <f t="shared" ref="W248:X248" si="294">W137</f>
        <v>0</v>
      </c>
      <c r="X248" s="53">
        <f t="shared" si="294"/>
        <v>0</v>
      </c>
      <c r="Y248" s="59">
        <v>0</v>
      </c>
      <c r="Z248" s="53">
        <f t="shared" ref="Z248:AA248" si="295">Z137</f>
        <v>0</v>
      </c>
      <c r="AA248" s="53">
        <f t="shared" si="295"/>
        <v>0</v>
      </c>
      <c r="AB248" s="54">
        <v>0</v>
      </c>
      <c r="AC248" s="53">
        <f t="shared" ref="AC248:AD248" si="296">AC137</f>
        <v>0</v>
      </c>
      <c r="AD248" s="53">
        <f t="shared" si="296"/>
        <v>0</v>
      </c>
      <c r="AE248" s="54">
        <v>0</v>
      </c>
      <c r="AF248" s="53">
        <f t="shared" ref="AF248:AG248" si="297">AF137</f>
        <v>0</v>
      </c>
      <c r="AG248" s="53">
        <f t="shared" si="297"/>
        <v>0</v>
      </c>
      <c r="AH248" s="54">
        <v>0</v>
      </c>
      <c r="AI248" s="53">
        <f t="shared" ref="AI248:AJ248" si="298">AI137</f>
        <v>0</v>
      </c>
      <c r="AJ248" s="53">
        <f t="shared" si="298"/>
        <v>0</v>
      </c>
      <c r="AK248" s="65">
        <v>0</v>
      </c>
      <c r="AL248" s="53">
        <f t="shared" ref="AL248:AM248" si="299">AL137</f>
        <v>0</v>
      </c>
      <c r="AM248" s="53">
        <f t="shared" si="299"/>
        <v>0</v>
      </c>
      <c r="AN248" s="54">
        <v>0</v>
      </c>
      <c r="AO248" s="53">
        <f t="shared" ref="AO248:AP248" si="300">AO137</f>
        <v>0</v>
      </c>
      <c r="AP248" s="53">
        <f t="shared" si="300"/>
        <v>0</v>
      </c>
      <c r="AQ248" s="54">
        <v>0</v>
      </c>
      <c r="AR248" s="154"/>
      <c r="AS248" s="154"/>
      <c r="AT248" s="8"/>
      <c r="AU248" s="8"/>
      <c r="AV248" s="8"/>
    </row>
    <row r="249" spans="1:48" s="9" customFormat="1" ht="16.5" customHeight="1" x14ac:dyDescent="0.2">
      <c r="A249" s="178"/>
      <c r="B249" s="179"/>
      <c r="C249" s="180"/>
      <c r="D249" s="14" t="s">
        <v>86</v>
      </c>
      <c r="E249" s="85">
        <f t="shared" ref="E249" si="301">H249+K249+N249+Q249+T249+W249+Z249+AC249+AF249+AI249+AL249+AO249</f>
        <v>50</v>
      </c>
      <c r="F249" s="85">
        <f t="shared" si="289"/>
        <v>50</v>
      </c>
      <c r="G249" s="54">
        <f t="shared" ref="G249" si="302">F249/E249*100</f>
        <v>100</v>
      </c>
      <c r="H249" s="53">
        <f>H138</f>
        <v>0</v>
      </c>
      <c r="I249" s="53">
        <f>I138</f>
        <v>0</v>
      </c>
      <c r="J249" s="54">
        <v>0</v>
      </c>
      <c r="K249" s="53">
        <f t="shared" ref="K249:L249" si="303">K138</f>
        <v>0</v>
      </c>
      <c r="L249" s="53">
        <f t="shared" si="303"/>
        <v>0</v>
      </c>
      <c r="M249" s="54">
        <v>0</v>
      </c>
      <c r="N249" s="53">
        <f t="shared" ref="N249:O249" si="304">N138</f>
        <v>40</v>
      </c>
      <c r="O249" s="53">
        <f t="shared" si="304"/>
        <v>40</v>
      </c>
      <c r="P249" s="54">
        <f>O249/N249*100</f>
        <v>100</v>
      </c>
      <c r="Q249" s="53">
        <f t="shared" ref="Q249:R249" si="305">Q138</f>
        <v>0</v>
      </c>
      <c r="R249" s="53">
        <f t="shared" si="305"/>
        <v>0</v>
      </c>
      <c r="S249" s="54">
        <v>0</v>
      </c>
      <c r="T249" s="53">
        <f t="shared" ref="T249:U249" si="306">T138</f>
        <v>0</v>
      </c>
      <c r="U249" s="53">
        <f t="shared" si="306"/>
        <v>0</v>
      </c>
      <c r="V249" s="54">
        <v>0</v>
      </c>
      <c r="W249" s="53">
        <f t="shared" ref="W249:X249" si="307">W138</f>
        <v>10</v>
      </c>
      <c r="X249" s="53">
        <f t="shared" si="307"/>
        <v>10</v>
      </c>
      <c r="Y249" s="59">
        <f>X249/W249*100</f>
        <v>100</v>
      </c>
      <c r="Z249" s="53">
        <f t="shared" ref="Z249:AA249" si="308">Z138</f>
        <v>0</v>
      </c>
      <c r="AA249" s="53">
        <f t="shared" si="308"/>
        <v>0</v>
      </c>
      <c r="AB249" s="54">
        <v>0</v>
      </c>
      <c r="AC249" s="53">
        <f t="shared" ref="AC249:AD249" si="309">AC138</f>
        <v>0</v>
      </c>
      <c r="AD249" s="53">
        <f t="shared" si="309"/>
        <v>0</v>
      </c>
      <c r="AE249" s="54">
        <v>0</v>
      </c>
      <c r="AF249" s="53">
        <f t="shared" ref="AF249:AG249" si="310">AF138</f>
        <v>0</v>
      </c>
      <c r="AG249" s="53">
        <f t="shared" si="310"/>
        <v>0</v>
      </c>
      <c r="AH249" s="54">
        <v>0</v>
      </c>
      <c r="AI249" s="53">
        <f t="shared" ref="AI249:AJ249" si="311">AI138</f>
        <v>0</v>
      </c>
      <c r="AJ249" s="53">
        <f t="shared" si="311"/>
        <v>0</v>
      </c>
      <c r="AK249" s="65">
        <v>0</v>
      </c>
      <c r="AL249" s="53">
        <f t="shared" ref="AL249:AM249" si="312">AL138</f>
        <v>0</v>
      </c>
      <c r="AM249" s="53">
        <f t="shared" si="312"/>
        <v>0</v>
      </c>
      <c r="AN249" s="54">
        <v>0</v>
      </c>
      <c r="AO249" s="53">
        <f t="shared" ref="AO249:AP249" si="313">AO138</f>
        <v>0</v>
      </c>
      <c r="AP249" s="53">
        <f t="shared" si="313"/>
        <v>0</v>
      </c>
      <c r="AQ249" s="54">
        <v>0</v>
      </c>
      <c r="AR249" s="154"/>
      <c r="AS249" s="154"/>
      <c r="AT249" s="8"/>
      <c r="AU249" s="8"/>
      <c r="AV249" s="8"/>
    </row>
    <row r="250" spans="1:48" s="9" customFormat="1" ht="16.5" customHeight="1" x14ac:dyDescent="0.2">
      <c r="A250" s="181"/>
      <c r="B250" s="182"/>
      <c r="C250" s="183"/>
      <c r="D250" s="14" t="s">
        <v>87</v>
      </c>
      <c r="E250" s="85">
        <v>0</v>
      </c>
      <c r="F250" s="85">
        <v>0</v>
      </c>
      <c r="G250" s="54">
        <v>0</v>
      </c>
      <c r="H250" s="53">
        <v>0</v>
      </c>
      <c r="I250" s="53">
        <v>0</v>
      </c>
      <c r="J250" s="54">
        <v>0</v>
      </c>
      <c r="K250" s="53">
        <v>0</v>
      </c>
      <c r="L250" s="53">
        <v>0</v>
      </c>
      <c r="M250" s="54">
        <v>0</v>
      </c>
      <c r="N250" s="53">
        <v>0</v>
      </c>
      <c r="O250" s="53">
        <v>0</v>
      </c>
      <c r="P250" s="54">
        <v>0</v>
      </c>
      <c r="Q250" s="53">
        <v>0</v>
      </c>
      <c r="R250" s="98">
        <v>0</v>
      </c>
      <c r="S250" s="38">
        <v>0</v>
      </c>
      <c r="T250" s="99">
        <v>0</v>
      </c>
      <c r="U250" s="98">
        <v>0</v>
      </c>
      <c r="V250" s="38">
        <v>0</v>
      </c>
      <c r="W250" s="99">
        <v>0</v>
      </c>
      <c r="X250" s="53">
        <v>0</v>
      </c>
      <c r="Y250" s="38">
        <v>0</v>
      </c>
      <c r="Z250" s="53">
        <v>0</v>
      </c>
      <c r="AA250" s="53">
        <v>0</v>
      </c>
      <c r="AB250" s="38">
        <v>0</v>
      </c>
      <c r="AC250" s="53">
        <v>0</v>
      </c>
      <c r="AD250" s="53">
        <v>0</v>
      </c>
      <c r="AE250" s="38">
        <v>0</v>
      </c>
      <c r="AF250" s="53">
        <v>0</v>
      </c>
      <c r="AG250" s="53">
        <v>0</v>
      </c>
      <c r="AH250" s="38">
        <v>0</v>
      </c>
      <c r="AI250" s="53">
        <v>0</v>
      </c>
      <c r="AJ250" s="53">
        <v>0</v>
      </c>
      <c r="AK250" s="38">
        <v>0</v>
      </c>
      <c r="AL250" s="53">
        <v>0</v>
      </c>
      <c r="AM250" s="53">
        <v>0</v>
      </c>
      <c r="AN250" s="38">
        <v>0</v>
      </c>
      <c r="AO250" s="53">
        <v>0</v>
      </c>
      <c r="AP250" s="53">
        <v>0</v>
      </c>
      <c r="AQ250" s="38">
        <v>0</v>
      </c>
      <c r="AR250" s="155"/>
      <c r="AS250" s="155"/>
      <c r="AT250" s="8"/>
      <c r="AU250" s="8"/>
      <c r="AV250" s="8"/>
    </row>
    <row r="251" spans="1:48" s="10" customFormat="1" ht="16.5" customHeight="1" x14ac:dyDescent="0.2">
      <c r="A251" s="175" t="s">
        <v>109</v>
      </c>
      <c r="B251" s="176"/>
      <c r="C251" s="177"/>
      <c r="D251" s="11" t="s">
        <v>89</v>
      </c>
      <c r="E251" s="85">
        <f>SUM(E252:E254)</f>
        <v>1023.5</v>
      </c>
      <c r="F251" s="85">
        <f>SUM(F252:F254)</f>
        <v>1023.5</v>
      </c>
      <c r="G251" s="54">
        <f>F251/E251*100</f>
        <v>100</v>
      </c>
      <c r="H251" s="52">
        <f>SUM(H252:H254)</f>
        <v>0</v>
      </c>
      <c r="I251" s="52">
        <f>SUM(I252:I254)</f>
        <v>0</v>
      </c>
      <c r="J251" s="54">
        <v>0</v>
      </c>
      <c r="K251" s="52">
        <f>SUM(K252:K254)</f>
        <v>8.4</v>
      </c>
      <c r="L251" s="52">
        <f>SUM(L252:L254)</f>
        <v>8.4</v>
      </c>
      <c r="M251" s="54">
        <f>L251/K251*100</f>
        <v>100</v>
      </c>
      <c r="N251" s="52">
        <f>SUM(N252:N254)</f>
        <v>9.1999999999999993</v>
      </c>
      <c r="O251" s="52">
        <f>SUM(O252:O254)</f>
        <v>8.3000000000000007</v>
      </c>
      <c r="P251" s="54">
        <f>O251/N251*100</f>
        <v>90.217391304347842</v>
      </c>
      <c r="Q251" s="52">
        <f>SUM(Q252:Q254)</f>
        <v>7.6</v>
      </c>
      <c r="R251" s="52">
        <f>SUM(R252:R254)</f>
        <v>7.6</v>
      </c>
      <c r="S251" s="54">
        <f>R251/Q251*100</f>
        <v>100</v>
      </c>
      <c r="T251" s="52">
        <f>SUM(T252:T254)</f>
        <v>7</v>
      </c>
      <c r="U251" s="52">
        <f>SUM(U252:U254)</f>
        <v>7</v>
      </c>
      <c r="V251" s="54">
        <f>U251/T251*100</f>
        <v>100</v>
      </c>
      <c r="W251" s="52">
        <f>SUM(W252:W254)</f>
        <v>7.4</v>
      </c>
      <c r="X251" s="52">
        <f>SUM(X252:X254)</f>
        <v>6.1</v>
      </c>
      <c r="Y251" s="54">
        <f>X251/W251*100</f>
        <v>82.432432432432421</v>
      </c>
      <c r="Z251" s="52">
        <f>SUM(Z252:Z254)</f>
        <v>927</v>
      </c>
      <c r="AA251" s="52">
        <f>SUM(AA252:AA254)</f>
        <v>457.7</v>
      </c>
      <c r="AB251" s="54">
        <f>AA251/Z251*100</f>
        <v>49.374325782092768</v>
      </c>
      <c r="AC251" s="52">
        <f>SUM(AC252:AC254)</f>
        <v>7.3</v>
      </c>
      <c r="AD251" s="52">
        <f>SUM(AD252:AD254)</f>
        <v>5.3</v>
      </c>
      <c r="AE251" s="54">
        <f>AD251/AC251*100</f>
        <v>72.602739726027394</v>
      </c>
      <c r="AF251" s="52">
        <f>SUM(AF252:AF254)</f>
        <v>6.4</v>
      </c>
      <c r="AG251" s="52">
        <f>SUM(AG252:AG254)</f>
        <v>5.8</v>
      </c>
      <c r="AH251" s="54">
        <f>AG251/AF251*100</f>
        <v>90.624999999999986</v>
      </c>
      <c r="AI251" s="52">
        <f>SUM(AI252:AI254)</f>
        <v>9.6999999999999993</v>
      </c>
      <c r="AJ251" s="52">
        <f>SUM(AJ252:AJ254)</f>
        <v>473.1</v>
      </c>
      <c r="AK251" s="65">
        <f>AJ251/AI251*100</f>
        <v>4877.3195876288664</v>
      </c>
      <c r="AL251" s="52">
        <f>SUM(AL252:AL254)</f>
        <v>19</v>
      </c>
      <c r="AM251" s="52">
        <f>SUM(AM252:AM254)</f>
        <v>30.6</v>
      </c>
      <c r="AN251" s="54">
        <f>AM251/AL251*100</f>
        <v>161.05263157894737</v>
      </c>
      <c r="AO251" s="52">
        <f>SUM(AO252:AO254)</f>
        <v>14.5</v>
      </c>
      <c r="AP251" s="52">
        <f>SUM(AP252:AP254)</f>
        <v>13.6</v>
      </c>
      <c r="AQ251" s="54">
        <f>AP251/AO251*100</f>
        <v>93.793103448275858</v>
      </c>
      <c r="AR251" s="196"/>
      <c r="AS251" s="196"/>
      <c r="AT251" s="8"/>
      <c r="AU251" s="8"/>
      <c r="AV251" s="8"/>
    </row>
    <row r="252" spans="1:48" s="9" customFormat="1" ht="16.5" customHeight="1" x14ac:dyDescent="0.2">
      <c r="A252" s="178"/>
      <c r="B252" s="179"/>
      <c r="C252" s="180"/>
      <c r="D252" s="39" t="s">
        <v>85</v>
      </c>
      <c r="E252" s="85">
        <f>H252+K252+N252+Q252+T252+W252+Z252+AC252+AF252+AI252+AL252+AO252</f>
        <v>0</v>
      </c>
      <c r="F252" s="85">
        <f>I252+L252+O252+R252+U252+X252+AA252+AD252+AG252+AJ252+AM252+AP252</f>
        <v>0</v>
      </c>
      <c r="G252" s="54">
        <v>0</v>
      </c>
      <c r="H252" s="53">
        <v>0</v>
      </c>
      <c r="I252" s="53">
        <v>0</v>
      </c>
      <c r="J252" s="54">
        <v>0</v>
      </c>
      <c r="K252" s="53">
        <v>0</v>
      </c>
      <c r="L252" s="53">
        <v>0</v>
      </c>
      <c r="M252" s="54">
        <v>0</v>
      </c>
      <c r="N252" s="53">
        <v>0</v>
      </c>
      <c r="O252" s="53">
        <v>0</v>
      </c>
      <c r="P252" s="54">
        <v>0</v>
      </c>
      <c r="Q252" s="53">
        <v>0</v>
      </c>
      <c r="R252" s="53">
        <v>0</v>
      </c>
      <c r="S252" s="54">
        <v>0</v>
      </c>
      <c r="T252" s="99">
        <v>0</v>
      </c>
      <c r="U252" s="53">
        <v>0</v>
      </c>
      <c r="V252" s="54">
        <v>0</v>
      </c>
      <c r="W252" s="99">
        <v>0</v>
      </c>
      <c r="X252" s="53">
        <v>0</v>
      </c>
      <c r="Y252" s="54">
        <v>0</v>
      </c>
      <c r="Z252" s="53">
        <v>0</v>
      </c>
      <c r="AA252" s="53">
        <v>0</v>
      </c>
      <c r="AB252" s="54">
        <v>0</v>
      </c>
      <c r="AC252" s="53">
        <v>0</v>
      </c>
      <c r="AD252" s="53">
        <v>0</v>
      </c>
      <c r="AE252" s="54">
        <v>0</v>
      </c>
      <c r="AF252" s="53">
        <v>0</v>
      </c>
      <c r="AG252" s="53">
        <v>0</v>
      </c>
      <c r="AH252" s="54">
        <v>0</v>
      </c>
      <c r="AI252" s="53">
        <v>0</v>
      </c>
      <c r="AJ252" s="52">
        <v>0</v>
      </c>
      <c r="AK252" s="65">
        <v>0</v>
      </c>
      <c r="AL252" s="53">
        <v>0</v>
      </c>
      <c r="AM252" s="52">
        <v>0</v>
      </c>
      <c r="AN252" s="54">
        <v>0</v>
      </c>
      <c r="AO252" s="53">
        <v>0</v>
      </c>
      <c r="AP252" s="52">
        <v>0</v>
      </c>
      <c r="AQ252" s="54">
        <v>0</v>
      </c>
      <c r="AR252" s="154"/>
      <c r="AS252" s="154"/>
      <c r="AT252" s="8"/>
      <c r="AU252" s="8"/>
      <c r="AV252" s="8"/>
    </row>
    <row r="253" spans="1:48" s="9" customFormat="1" ht="16.5" customHeight="1" x14ac:dyDescent="0.2">
      <c r="A253" s="178"/>
      <c r="B253" s="179"/>
      <c r="C253" s="180"/>
      <c r="D253" s="14" t="s">
        <v>24</v>
      </c>
      <c r="E253" s="85">
        <f>H253+K253+N253+Q253+T253+W253+Z253+AC253+AF253+AI253+AL253+AO253</f>
        <v>103.8</v>
      </c>
      <c r="F253" s="85">
        <f t="shared" ref="F253:F254" si="314">I253+L253+O253+R253+U253+X253+AA253+AD253+AG253+AJ253+AM253+AP253</f>
        <v>103.79999999999998</v>
      </c>
      <c r="G253" s="54">
        <f t="shared" ref="G253:G254" si="315">F253/E253*100</f>
        <v>99.999999999999986</v>
      </c>
      <c r="H253" s="53">
        <v>0</v>
      </c>
      <c r="I253" s="53">
        <v>0</v>
      </c>
      <c r="J253" s="54">
        <v>0</v>
      </c>
      <c r="K253" s="53">
        <v>8.4</v>
      </c>
      <c r="L253" s="53">
        <v>8.4</v>
      </c>
      <c r="M253" s="54">
        <f>L253/K253*100</f>
        <v>100</v>
      </c>
      <c r="N253" s="53">
        <v>9.1999999999999993</v>
      </c>
      <c r="O253" s="53">
        <v>8.3000000000000007</v>
      </c>
      <c r="P253" s="54">
        <f>O253/N253*100</f>
        <v>90.217391304347842</v>
      </c>
      <c r="Q253" s="53">
        <v>7.6</v>
      </c>
      <c r="R253" s="53">
        <v>7.6</v>
      </c>
      <c r="S253" s="54">
        <f>R253/Q253*100</f>
        <v>100</v>
      </c>
      <c r="T253" s="99">
        <v>7</v>
      </c>
      <c r="U253" s="53">
        <v>7</v>
      </c>
      <c r="V253" s="54">
        <f>U253/T253*100</f>
        <v>100</v>
      </c>
      <c r="W253" s="99">
        <v>7.4</v>
      </c>
      <c r="X253" s="53">
        <v>6.1</v>
      </c>
      <c r="Y253" s="54">
        <f>X253/W253*100</f>
        <v>82.432432432432421</v>
      </c>
      <c r="Z253" s="53">
        <v>7.3</v>
      </c>
      <c r="AA253" s="53">
        <v>5.3</v>
      </c>
      <c r="AB253" s="54">
        <f>AA253/Z253*100</f>
        <v>72.602739726027394</v>
      </c>
      <c r="AC253" s="53">
        <v>7.3</v>
      </c>
      <c r="AD253" s="53">
        <v>5.3</v>
      </c>
      <c r="AE253" s="54">
        <f>AD253/AC253*100</f>
        <v>72.602739726027394</v>
      </c>
      <c r="AF253" s="53">
        <v>6.4</v>
      </c>
      <c r="AG253" s="53">
        <v>5.8</v>
      </c>
      <c r="AH253" s="54">
        <f>AG253/AF253*100</f>
        <v>90.624999999999986</v>
      </c>
      <c r="AI253" s="53">
        <v>9.6999999999999993</v>
      </c>
      <c r="AJ253" s="52">
        <v>5.8</v>
      </c>
      <c r="AK253" s="65">
        <f>AJ253/AI253*100</f>
        <v>59.793814432989691</v>
      </c>
      <c r="AL253" s="53">
        <f>10.2+8.8</f>
        <v>19</v>
      </c>
      <c r="AM253" s="52">
        <v>30.6</v>
      </c>
      <c r="AN253" s="54">
        <f>AM253/AL253*100</f>
        <v>161.05263157894737</v>
      </c>
      <c r="AO253" s="53">
        <f>9.6+4.9</f>
        <v>14.5</v>
      </c>
      <c r="AP253" s="52">
        <v>13.6</v>
      </c>
      <c r="AQ253" s="54">
        <f>AP253/AO253*100</f>
        <v>93.793103448275858</v>
      </c>
      <c r="AR253" s="154"/>
      <c r="AS253" s="154"/>
      <c r="AT253" s="8"/>
      <c r="AU253" s="8"/>
      <c r="AV253" s="8"/>
    </row>
    <row r="254" spans="1:48" s="9" customFormat="1" ht="16.5" customHeight="1" x14ac:dyDescent="0.2">
      <c r="A254" s="178"/>
      <c r="B254" s="179"/>
      <c r="C254" s="180"/>
      <c r="D254" s="14" t="s">
        <v>86</v>
      </c>
      <c r="E254" s="85">
        <f>H254+K254+N254+Q254+T254+W254+Z254+AC254+AF254+AI254+AL254+AO254</f>
        <v>919.7</v>
      </c>
      <c r="F254" s="85">
        <f t="shared" si="314"/>
        <v>919.7</v>
      </c>
      <c r="G254" s="112">
        <f t="shared" si="315"/>
        <v>100</v>
      </c>
      <c r="H254" s="53">
        <v>0</v>
      </c>
      <c r="I254" s="53">
        <v>0</v>
      </c>
      <c r="J254" s="54">
        <v>0</v>
      </c>
      <c r="K254" s="53">
        <v>0</v>
      </c>
      <c r="L254" s="53">
        <v>0</v>
      </c>
      <c r="M254" s="54">
        <v>0</v>
      </c>
      <c r="N254" s="53">
        <v>0</v>
      </c>
      <c r="O254" s="53">
        <v>0</v>
      </c>
      <c r="P254" s="54">
        <v>0</v>
      </c>
      <c r="Q254" s="53">
        <v>0</v>
      </c>
      <c r="R254" s="53">
        <v>0</v>
      </c>
      <c r="S254" s="54">
        <v>0</v>
      </c>
      <c r="T254" s="99">
        <v>0</v>
      </c>
      <c r="U254" s="53">
        <v>0</v>
      </c>
      <c r="V254" s="54">
        <v>0</v>
      </c>
      <c r="W254" s="99">
        <v>0</v>
      </c>
      <c r="X254" s="53">
        <v>0</v>
      </c>
      <c r="Y254" s="54">
        <v>0</v>
      </c>
      <c r="Z254" s="53">
        <v>919.7</v>
      </c>
      <c r="AA254" s="53">
        <v>452.4</v>
      </c>
      <c r="AB254" s="60">
        <f>AA254/Z254*100</f>
        <v>49.18995324562357</v>
      </c>
      <c r="AC254" s="53">
        <v>0</v>
      </c>
      <c r="AD254" s="53">
        <v>0</v>
      </c>
      <c r="AE254" s="54">
        <v>0</v>
      </c>
      <c r="AF254" s="53">
        <v>0</v>
      </c>
      <c r="AG254" s="53">
        <v>0</v>
      </c>
      <c r="AH254" s="54">
        <v>0</v>
      </c>
      <c r="AI254" s="53">
        <v>0</v>
      </c>
      <c r="AJ254" s="52">
        <v>467.3</v>
      </c>
      <c r="AK254" s="65">
        <v>100</v>
      </c>
      <c r="AL254" s="53">
        <v>0</v>
      </c>
      <c r="AM254" s="52">
        <v>0</v>
      </c>
      <c r="AN254" s="54">
        <v>0</v>
      </c>
      <c r="AO254" s="53">
        <v>0</v>
      </c>
      <c r="AP254" s="52">
        <v>0</v>
      </c>
      <c r="AQ254" s="54">
        <v>0</v>
      </c>
      <c r="AR254" s="154"/>
      <c r="AS254" s="154"/>
      <c r="AT254" s="8"/>
      <c r="AU254" s="8"/>
      <c r="AV254" s="8"/>
    </row>
    <row r="255" spans="1:48" s="9" customFormat="1" ht="22.5" customHeight="1" x14ac:dyDescent="0.2">
      <c r="A255" s="181"/>
      <c r="B255" s="182"/>
      <c r="C255" s="183"/>
      <c r="D255" s="14" t="s">
        <v>87</v>
      </c>
      <c r="E255" s="85">
        <v>0</v>
      </c>
      <c r="F255" s="85">
        <v>0</v>
      </c>
      <c r="G255" s="54">
        <v>0</v>
      </c>
      <c r="H255" s="53">
        <v>0</v>
      </c>
      <c r="I255" s="53">
        <v>0</v>
      </c>
      <c r="J255" s="54">
        <v>0</v>
      </c>
      <c r="K255" s="53">
        <v>0</v>
      </c>
      <c r="L255" s="53">
        <v>0</v>
      </c>
      <c r="M255" s="54">
        <v>0</v>
      </c>
      <c r="N255" s="53">
        <v>0</v>
      </c>
      <c r="O255" s="53">
        <v>0</v>
      </c>
      <c r="P255" s="54">
        <v>0</v>
      </c>
      <c r="Q255" s="53">
        <v>0</v>
      </c>
      <c r="R255" s="98">
        <v>0</v>
      </c>
      <c r="S255" s="38">
        <v>0</v>
      </c>
      <c r="T255" s="99">
        <v>0</v>
      </c>
      <c r="U255" s="98">
        <v>0</v>
      </c>
      <c r="V255" s="38">
        <v>0</v>
      </c>
      <c r="W255" s="99">
        <v>0</v>
      </c>
      <c r="X255" s="53">
        <v>0</v>
      </c>
      <c r="Y255" s="38">
        <v>0</v>
      </c>
      <c r="Z255" s="53">
        <v>0</v>
      </c>
      <c r="AA255" s="53">
        <v>0</v>
      </c>
      <c r="AB255" s="38">
        <v>0</v>
      </c>
      <c r="AC255" s="53">
        <v>0</v>
      </c>
      <c r="AD255" s="53">
        <v>0</v>
      </c>
      <c r="AE255" s="38">
        <v>0</v>
      </c>
      <c r="AF255" s="53">
        <v>0</v>
      </c>
      <c r="AG255" s="53">
        <v>0</v>
      </c>
      <c r="AH255" s="38">
        <v>0</v>
      </c>
      <c r="AI255" s="53">
        <v>0</v>
      </c>
      <c r="AJ255" s="53">
        <v>0</v>
      </c>
      <c r="AK255" s="38">
        <v>0</v>
      </c>
      <c r="AL255" s="53">
        <v>0</v>
      </c>
      <c r="AM255" s="53">
        <v>0</v>
      </c>
      <c r="AN255" s="38">
        <v>0</v>
      </c>
      <c r="AO255" s="53">
        <v>0</v>
      </c>
      <c r="AP255" s="53">
        <v>0</v>
      </c>
      <c r="AQ255" s="38">
        <v>0</v>
      </c>
      <c r="AR255" s="155"/>
      <c r="AS255" s="155"/>
      <c r="AT255" s="8"/>
      <c r="AU255" s="8"/>
      <c r="AV255" s="8"/>
    </row>
    <row r="256" spans="1:48" s="10" customFormat="1" ht="16.5" customHeight="1" x14ac:dyDescent="0.2">
      <c r="A256" s="175" t="s">
        <v>110</v>
      </c>
      <c r="B256" s="176"/>
      <c r="C256" s="177"/>
      <c r="D256" s="11" t="s">
        <v>89</v>
      </c>
      <c r="E256" s="85">
        <f>SUM(E257:E259)</f>
        <v>0</v>
      </c>
      <c r="F256" s="85">
        <f>SUM(F257:F259)</f>
        <v>0</v>
      </c>
      <c r="G256" s="54">
        <v>0</v>
      </c>
      <c r="H256" s="52">
        <f>SUM(H257:H259)</f>
        <v>0</v>
      </c>
      <c r="I256" s="52">
        <f>SUM(I257:I259)</f>
        <v>0</v>
      </c>
      <c r="J256" s="54">
        <v>0</v>
      </c>
      <c r="K256" s="52">
        <f>SUM(K257:K259)</f>
        <v>0</v>
      </c>
      <c r="L256" s="52">
        <f>SUM(L257:L259)</f>
        <v>0</v>
      </c>
      <c r="M256" s="54">
        <v>0</v>
      </c>
      <c r="N256" s="52">
        <f>SUM(N257:N259)</f>
        <v>0</v>
      </c>
      <c r="O256" s="52">
        <f>SUM(O257:O259)</f>
        <v>0</v>
      </c>
      <c r="P256" s="54">
        <v>0</v>
      </c>
      <c r="Q256" s="52">
        <f>SUM(Q257:Q259)</f>
        <v>0</v>
      </c>
      <c r="R256" s="52">
        <f>SUM(R257:R259)</f>
        <v>0</v>
      </c>
      <c r="S256" s="54">
        <v>0</v>
      </c>
      <c r="T256" s="52">
        <f>SUM(T257:T259)</f>
        <v>0</v>
      </c>
      <c r="U256" s="52">
        <f>SUM(U257:U259)</f>
        <v>0</v>
      </c>
      <c r="V256" s="54">
        <v>0</v>
      </c>
      <c r="W256" s="52">
        <f>SUM(W257:W259)</f>
        <v>0</v>
      </c>
      <c r="X256" s="52">
        <f>SUM(X257:X259)</f>
        <v>0</v>
      </c>
      <c r="Y256" s="54">
        <v>0</v>
      </c>
      <c r="Z256" s="52">
        <f>SUM(Z257:Z259)</f>
        <v>0</v>
      </c>
      <c r="AA256" s="52">
        <f>SUM(AA257:AA259)</f>
        <v>0</v>
      </c>
      <c r="AB256" s="54">
        <v>0</v>
      </c>
      <c r="AC256" s="52">
        <f>SUM(AC257:AC259)</f>
        <v>0</v>
      </c>
      <c r="AD256" s="52">
        <f>SUM(AD257:AD259)</f>
        <v>0</v>
      </c>
      <c r="AE256" s="54">
        <v>0</v>
      </c>
      <c r="AF256" s="52">
        <f>SUM(AF257:AF259)</f>
        <v>0</v>
      </c>
      <c r="AG256" s="52">
        <f>SUM(AG257:AG259)</f>
        <v>0</v>
      </c>
      <c r="AH256" s="54">
        <v>0</v>
      </c>
      <c r="AI256" s="52">
        <f>SUM(AI257:AI259)</f>
        <v>0</v>
      </c>
      <c r="AJ256" s="52">
        <f>SUM(AJ257:AJ259)</f>
        <v>0</v>
      </c>
      <c r="AK256" s="65">
        <v>0</v>
      </c>
      <c r="AL256" s="52">
        <f>SUM(AL257:AL259)</f>
        <v>0</v>
      </c>
      <c r="AM256" s="52">
        <f>SUM(AM257:AM259)</f>
        <v>0</v>
      </c>
      <c r="AN256" s="54">
        <v>0</v>
      </c>
      <c r="AO256" s="52">
        <f>SUM(AO257:AO259)</f>
        <v>0</v>
      </c>
      <c r="AP256" s="52">
        <f>SUM(AP257:AP259)</f>
        <v>0</v>
      </c>
      <c r="AQ256" s="54">
        <v>0</v>
      </c>
      <c r="AR256" s="196"/>
      <c r="AS256" s="196"/>
      <c r="AT256" s="8"/>
      <c r="AU256" s="8"/>
      <c r="AV256" s="8"/>
    </row>
    <row r="257" spans="1:48" s="9" customFormat="1" ht="16.5" customHeight="1" x14ac:dyDescent="0.2">
      <c r="A257" s="178"/>
      <c r="B257" s="179"/>
      <c r="C257" s="180"/>
      <c r="D257" s="39" t="s">
        <v>85</v>
      </c>
      <c r="E257" s="85">
        <f>H257+K257+N257+Q257+T257+W257+Z257+AC257+AF257+AI257+AL257+AO257</f>
        <v>0</v>
      </c>
      <c r="F257" s="85">
        <f>I257+L257+O257+R257+U257+X257+AA257+AD257+AG257+AJ257+AM257+AP257</f>
        <v>0</v>
      </c>
      <c r="G257" s="54">
        <v>0</v>
      </c>
      <c r="H257" s="53">
        <v>0</v>
      </c>
      <c r="I257" s="53">
        <v>0</v>
      </c>
      <c r="J257" s="54">
        <v>0</v>
      </c>
      <c r="K257" s="53">
        <v>0</v>
      </c>
      <c r="L257" s="53">
        <v>0</v>
      </c>
      <c r="M257" s="54">
        <v>0</v>
      </c>
      <c r="N257" s="53">
        <v>0</v>
      </c>
      <c r="O257" s="53">
        <v>0</v>
      </c>
      <c r="P257" s="54">
        <v>0</v>
      </c>
      <c r="Q257" s="53">
        <v>0</v>
      </c>
      <c r="R257" s="53">
        <v>0</v>
      </c>
      <c r="S257" s="54">
        <v>0</v>
      </c>
      <c r="T257" s="99">
        <v>0</v>
      </c>
      <c r="U257" s="53">
        <v>0</v>
      </c>
      <c r="V257" s="54">
        <v>0</v>
      </c>
      <c r="W257" s="99">
        <v>0</v>
      </c>
      <c r="X257" s="53">
        <v>0</v>
      </c>
      <c r="Y257" s="54">
        <v>0</v>
      </c>
      <c r="Z257" s="53">
        <v>0</v>
      </c>
      <c r="AA257" s="53">
        <v>0</v>
      </c>
      <c r="AB257" s="54">
        <v>0</v>
      </c>
      <c r="AC257" s="53">
        <v>0</v>
      </c>
      <c r="AD257" s="53">
        <v>0</v>
      </c>
      <c r="AE257" s="54">
        <v>0</v>
      </c>
      <c r="AF257" s="53">
        <v>0</v>
      </c>
      <c r="AG257" s="53">
        <v>0</v>
      </c>
      <c r="AH257" s="54">
        <v>0</v>
      </c>
      <c r="AI257" s="53">
        <v>0</v>
      </c>
      <c r="AJ257" s="52">
        <v>0</v>
      </c>
      <c r="AK257" s="65">
        <v>0</v>
      </c>
      <c r="AL257" s="53">
        <v>0</v>
      </c>
      <c r="AM257" s="52">
        <v>0</v>
      </c>
      <c r="AN257" s="54">
        <v>0</v>
      </c>
      <c r="AO257" s="53">
        <v>0</v>
      </c>
      <c r="AP257" s="52">
        <v>0</v>
      </c>
      <c r="AQ257" s="54">
        <v>0</v>
      </c>
      <c r="AR257" s="154"/>
      <c r="AS257" s="154"/>
      <c r="AT257" s="8"/>
      <c r="AU257" s="8"/>
      <c r="AV257" s="8"/>
    </row>
    <row r="258" spans="1:48" s="9" customFormat="1" ht="16.5" customHeight="1" x14ac:dyDescent="0.2">
      <c r="A258" s="178"/>
      <c r="B258" s="179"/>
      <c r="C258" s="180"/>
      <c r="D258" s="14" t="s">
        <v>24</v>
      </c>
      <c r="E258" s="85">
        <f>H258+K258+N258+Q258+T258+W258+Z258+AC258+AF258+AI258+AL258+AO258</f>
        <v>0</v>
      </c>
      <c r="F258" s="85">
        <f t="shared" ref="F258:F259" si="316">I258+L258+O258+R258+U258+X258+AA258+AD258+AG258+AJ258+AM258+AP258</f>
        <v>0</v>
      </c>
      <c r="G258" s="54">
        <v>0</v>
      </c>
      <c r="H258" s="53">
        <v>0</v>
      </c>
      <c r="I258" s="53">
        <v>0</v>
      </c>
      <c r="J258" s="54">
        <v>0</v>
      </c>
      <c r="K258" s="53">
        <v>0</v>
      </c>
      <c r="L258" s="53">
        <v>0</v>
      </c>
      <c r="M258" s="54">
        <v>0</v>
      </c>
      <c r="N258" s="53">
        <v>0</v>
      </c>
      <c r="O258" s="53">
        <v>0</v>
      </c>
      <c r="P258" s="54">
        <v>0</v>
      </c>
      <c r="Q258" s="53">
        <v>0</v>
      </c>
      <c r="R258" s="53">
        <v>0</v>
      </c>
      <c r="S258" s="54">
        <v>0</v>
      </c>
      <c r="T258" s="53">
        <v>0</v>
      </c>
      <c r="U258" s="53">
        <v>0</v>
      </c>
      <c r="V258" s="54">
        <v>0</v>
      </c>
      <c r="W258" s="53">
        <v>0</v>
      </c>
      <c r="X258" s="53">
        <v>0</v>
      </c>
      <c r="Y258" s="54">
        <v>0</v>
      </c>
      <c r="Z258" s="53">
        <v>0</v>
      </c>
      <c r="AA258" s="53">
        <v>0</v>
      </c>
      <c r="AB258" s="54">
        <v>0</v>
      </c>
      <c r="AC258" s="53">
        <v>0</v>
      </c>
      <c r="AD258" s="53">
        <v>0</v>
      </c>
      <c r="AE258" s="54">
        <v>0</v>
      </c>
      <c r="AF258" s="53">
        <v>0</v>
      </c>
      <c r="AG258" s="53">
        <v>0</v>
      </c>
      <c r="AH258" s="54">
        <v>0</v>
      </c>
      <c r="AI258" s="53">
        <v>0</v>
      </c>
      <c r="AJ258" s="53">
        <v>0</v>
      </c>
      <c r="AK258" s="65">
        <v>0</v>
      </c>
      <c r="AL258" s="53">
        <v>0</v>
      </c>
      <c r="AM258" s="53">
        <v>0</v>
      </c>
      <c r="AN258" s="54">
        <v>0</v>
      </c>
      <c r="AO258" s="53">
        <v>0</v>
      </c>
      <c r="AP258" s="53">
        <v>0</v>
      </c>
      <c r="AQ258" s="54">
        <v>0</v>
      </c>
      <c r="AR258" s="154"/>
      <c r="AS258" s="154"/>
      <c r="AT258" s="8"/>
      <c r="AU258" s="8"/>
      <c r="AV258" s="8"/>
    </row>
    <row r="259" spans="1:48" s="9" customFormat="1" ht="16.5" customHeight="1" x14ac:dyDescent="0.2">
      <c r="A259" s="178"/>
      <c r="B259" s="179"/>
      <c r="C259" s="180"/>
      <c r="D259" s="14" t="s">
        <v>86</v>
      </c>
      <c r="E259" s="85">
        <f t="shared" ref="E259" si="317">H259+K259+N259+Q259+T259+W259+Z259+AC259+AF259+AI259+AL259+AO259</f>
        <v>0</v>
      </c>
      <c r="F259" s="85">
        <f t="shared" si="316"/>
        <v>0</v>
      </c>
      <c r="G259" s="54">
        <v>0</v>
      </c>
      <c r="H259" s="53">
        <v>0</v>
      </c>
      <c r="I259" s="53">
        <v>0</v>
      </c>
      <c r="J259" s="54">
        <v>0</v>
      </c>
      <c r="K259" s="53">
        <v>0</v>
      </c>
      <c r="L259" s="53">
        <v>0</v>
      </c>
      <c r="M259" s="54">
        <v>0</v>
      </c>
      <c r="N259" s="53">
        <v>0</v>
      </c>
      <c r="O259" s="53">
        <v>0</v>
      </c>
      <c r="P259" s="54">
        <v>0</v>
      </c>
      <c r="Q259" s="53">
        <v>0</v>
      </c>
      <c r="R259" s="53">
        <v>0</v>
      </c>
      <c r="S259" s="54">
        <v>0</v>
      </c>
      <c r="T259" s="53">
        <v>0</v>
      </c>
      <c r="U259" s="53">
        <v>0</v>
      </c>
      <c r="V259" s="54">
        <v>0</v>
      </c>
      <c r="W259" s="53">
        <v>0</v>
      </c>
      <c r="X259" s="53">
        <v>0</v>
      </c>
      <c r="Y259" s="54">
        <v>0</v>
      </c>
      <c r="Z259" s="53">
        <v>0</v>
      </c>
      <c r="AA259" s="53">
        <v>0</v>
      </c>
      <c r="AB259" s="54">
        <v>0</v>
      </c>
      <c r="AC259" s="53">
        <v>0</v>
      </c>
      <c r="AD259" s="53">
        <v>0</v>
      </c>
      <c r="AE259" s="54">
        <v>0</v>
      </c>
      <c r="AF259" s="53">
        <v>0</v>
      </c>
      <c r="AG259" s="53">
        <v>0</v>
      </c>
      <c r="AH259" s="54">
        <v>0</v>
      </c>
      <c r="AI259" s="53">
        <v>0</v>
      </c>
      <c r="AJ259" s="53">
        <v>0</v>
      </c>
      <c r="AK259" s="65">
        <v>0</v>
      </c>
      <c r="AL259" s="53">
        <v>0</v>
      </c>
      <c r="AM259" s="53">
        <v>0</v>
      </c>
      <c r="AN259" s="54">
        <v>0</v>
      </c>
      <c r="AO259" s="53">
        <v>0</v>
      </c>
      <c r="AP259" s="53">
        <v>0</v>
      </c>
      <c r="AQ259" s="54">
        <v>0</v>
      </c>
      <c r="AR259" s="154"/>
      <c r="AS259" s="154"/>
      <c r="AT259" s="8"/>
      <c r="AU259" s="8"/>
      <c r="AV259" s="8"/>
    </row>
    <row r="260" spans="1:48" s="9" customFormat="1" ht="16.5" customHeight="1" x14ac:dyDescent="0.2">
      <c r="A260" s="181"/>
      <c r="B260" s="182"/>
      <c r="C260" s="183"/>
      <c r="D260" s="14" t="s">
        <v>87</v>
      </c>
      <c r="E260" s="85">
        <v>0</v>
      </c>
      <c r="F260" s="85">
        <v>0</v>
      </c>
      <c r="G260" s="54">
        <v>0</v>
      </c>
      <c r="H260" s="53">
        <v>0</v>
      </c>
      <c r="I260" s="53">
        <v>0</v>
      </c>
      <c r="J260" s="54">
        <v>0</v>
      </c>
      <c r="K260" s="53">
        <v>0</v>
      </c>
      <c r="L260" s="53">
        <v>0</v>
      </c>
      <c r="M260" s="54">
        <v>0</v>
      </c>
      <c r="N260" s="53">
        <v>0</v>
      </c>
      <c r="O260" s="53">
        <v>0</v>
      </c>
      <c r="P260" s="54">
        <v>0</v>
      </c>
      <c r="Q260" s="53">
        <v>0</v>
      </c>
      <c r="R260" s="98">
        <v>0</v>
      </c>
      <c r="S260" s="38">
        <v>0</v>
      </c>
      <c r="T260" s="99">
        <v>0</v>
      </c>
      <c r="U260" s="98">
        <v>0</v>
      </c>
      <c r="V260" s="38">
        <v>0</v>
      </c>
      <c r="W260" s="99">
        <v>0</v>
      </c>
      <c r="X260" s="53">
        <v>0</v>
      </c>
      <c r="Y260" s="38">
        <v>0</v>
      </c>
      <c r="Z260" s="53">
        <v>0</v>
      </c>
      <c r="AA260" s="53">
        <v>0</v>
      </c>
      <c r="AB260" s="38">
        <v>0</v>
      </c>
      <c r="AC260" s="53">
        <v>0</v>
      </c>
      <c r="AD260" s="53">
        <v>0</v>
      </c>
      <c r="AE260" s="38">
        <v>0</v>
      </c>
      <c r="AF260" s="53">
        <v>0</v>
      </c>
      <c r="AG260" s="53">
        <v>0</v>
      </c>
      <c r="AH260" s="38">
        <v>0</v>
      </c>
      <c r="AI260" s="53">
        <v>0</v>
      </c>
      <c r="AJ260" s="53">
        <v>0</v>
      </c>
      <c r="AK260" s="38">
        <v>0</v>
      </c>
      <c r="AL260" s="53">
        <v>0</v>
      </c>
      <c r="AM260" s="53">
        <v>0</v>
      </c>
      <c r="AN260" s="38">
        <v>0</v>
      </c>
      <c r="AO260" s="53">
        <v>0</v>
      </c>
      <c r="AP260" s="53">
        <v>0</v>
      </c>
      <c r="AQ260" s="38">
        <v>0</v>
      </c>
      <c r="AR260" s="155"/>
      <c r="AS260" s="155"/>
      <c r="AT260" s="8"/>
      <c r="AU260" s="8"/>
      <c r="AV260" s="8"/>
    </row>
    <row r="261" spans="1:48" s="19" customFormat="1" ht="16.5" customHeight="1" x14ac:dyDescent="0.25">
      <c r="A261" s="18"/>
      <c r="D261" s="20"/>
      <c r="E261" s="87"/>
      <c r="F261" s="87"/>
      <c r="H261" s="87"/>
      <c r="I261" s="87"/>
      <c r="K261" s="87"/>
      <c r="L261" s="87"/>
      <c r="N261" s="87"/>
      <c r="O261" s="87"/>
      <c r="Q261" s="87"/>
      <c r="R261" s="87"/>
      <c r="T261" s="87"/>
      <c r="U261" s="87"/>
      <c r="W261" s="87"/>
      <c r="X261" s="87"/>
      <c r="Z261" s="100"/>
      <c r="AA261" s="87"/>
      <c r="AC261" s="87"/>
      <c r="AD261" s="87"/>
      <c r="AF261" s="87"/>
      <c r="AG261" s="87"/>
      <c r="AI261" s="87"/>
      <c r="AJ261" s="87"/>
      <c r="AL261" s="87"/>
      <c r="AM261" s="87"/>
      <c r="AO261" s="87"/>
      <c r="AP261" s="87"/>
    </row>
    <row r="262" spans="1:48" s="19" customFormat="1" ht="16.5" customHeight="1" x14ac:dyDescent="0.25">
      <c r="A262" s="18"/>
      <c r="D262" s="20"/>
      <c r="E262" s="87"/>
      <c r="F262" s="87"/>
      <c r="H262" s="87"/>
      <c r="I262" s="87"/>
      <c r="K262" s="87"/>
      <c r="L262" s="87"/>
      <c r="N262" s="87"/>
      <c r="O262" s="87"/>
      <c r="Q262" s="87"/>
      <c r="R262" s="87"/>
      <c r="T262" s="87"/>
      <c r="U262" s="87"/>
      <c r="W262" s="87"/>
      <c r="X262" s="87"/>
      <c r="Z262" s="100"/>
      <c r="AA262" s="87"/>
      <c r="AC262" s="87"/>
      <c r="AD262" s="87"/>
      <c r="AF262" s="87"/>
      <c r="AG262" s="87"/>
      <c r="AI262" s="87"/>
      <c r="AJ262" s="87"/>
      <c r="AL262" s="87"/>
      <c r="AM262" s="87"/>
      <c r="AO262" s="87"/>
      <c r="AP262" s="87"/>
    </row>
    <row r="263" spans="1:48" s="19" customFormat="1" ht="16.5" customHeight="1" x14ac:dyDescent="0.25">
      <c r="A263" s="242" t="s">
        <v>42</v>
      </c>
      <c r="B263" s="242"/>
      <c r="C263" s="242"/>
      <c r="D263" s="242"/>
      <c r="E263" s="242"/>
      <c r="F263" s="89"/>
      <c r="G263" s="243" t="s">
        <v>38</v>
      </c>
      <c r="H263" s="243"/>
      <c r="I263" s="243"/>
      <c r="J263" s="243"/>
      <c r="K263" s="243"/>
      <c r="L263" s="244"/>
      <c r="M263" s="243"/>
      <c r="N263" s="88"/>
      <c r="O263" s="89"/>
      <c r="Q263" s="97"/>
      <c r="R263" s="87"/>
      <c r="T263" s="87"/>
      <c r="U263" s="87"/>
      <c r="W263" s="87"/>
      <c r="X263" s="87"/>
      <c r="Z263" s="100"/>
      <c r="AA263" s="87"/>
      <c r="AC263" s="87"/>
      <c r="AD263" s="87"/>
      <c r="AF263" s="87"/>
      <c r="AG263" s="87"/>
      <c r="AI263" s="87"/>
      <c r="AJ263" s="97"/>
      <c r="AL263" s="87"/>
      <c r="AM263" s="87"/>
      <c r="AO263" s="87"/>
      <c r="AP263" s="87"/>
    </row>
    <row r="264" spans="1:48" s="19" customFormat="1" ht="34.5" customHeight="1" x14ac:dyDescent="0.25">
      <c r="A264" s="241" t="s">
        <v>197</v>
      </c>
      <c r="B264" s="241"/>
      <c r="C264" s="241"/>
      <c r="D264" s="241"/>
      <c r="E264" s="241"/>
      <c r="F264" s="89"/>
      <c r="G264" s="26"/>
      <c r="H264" s="95"/>
      <c r="I264" s="95"/>
      <c r="J264" s="26"/>
      <c r="K264" s="95"/>
      <c r="L264" s="95"/>
      <c r="M264" s="26"/>
      <c r="N264" s="89"/>
      <c r="O264" s="89"/>
      <c r="Q264" s="87"/>
      <c r="R264" s="87"/>
      <c r="T264" s="87"/>
      <c r="U264" s="87"/>
      <c r="W264" s="87"/>
      <c r="X264" s="87"/>
      <c r="Z264" s="100"/>
      <c r="AA264" s="87"/>
      <c r="AC264" s="87"/>
      <c r="AD264" s="87"/>
      <c r="AF264" s="97"/>
      <c r="AG264" s="87"/>
      <c r="AI264" s="87"/>
      <c r="AJ264" s="87"/>
      <c r="AL264" s="87"/>
      <c r="AM264" s="87"/>
      <c r="AO264" s="87"/>
      <c r="AP264" s="87"/>
    </row>
    <row r="265" spans="1:48" s="19" customFormat="1" ht="16.5" customHeight="1" x14ac:dyDescent="0.25">
      <c r="A265" s="152"/>
      <c r="B265" s="152"/>
      <c r="C265" s="152"/>
      <c r="D265" s="152"/>
      <c r="E265" s="88"/>
      <c r="F265" s="88"/>
      <c r="G265" s="245" t="s">
        <v>39</v>
      </c>
      <c r="H265" s="246"/>
      <c r="I265" s="246"/>
      <c r="J265" s="246"/>
      <c r="K265" s="246"/>
      <c r="L265" s="247"/>
      <c r="M265" s="246"/>
      <c r="N265" s="247"/>
      <c r="O265" s="247"/>
      <c r="Q265" s="87"/>
      <c r="R265" s="87"/>
      <c r="T265" s="87"/>
      <c r="U265" s="87"/>
      <c r="W265" s="87"/>
      <c r="X265" s="87"/>
      <c r="Z265" s="97"/>
      <c r="AA265" s="87"/>
      <c r="AC265" s="87"/>
      <c r="AD265" s="87"/>
      <c r="AF265" s="87"/>
      <c r="AG265" s="87"/>
      <c r="AI265" s="97"/>
      <c r="AJ265" s="87"/>
      <c r="AL265" s="87"/>
      <c r="AM265" s="87"/>
      <c r="AO265" s="87"/>
      <c r="AP265" s="87"/>
    </row>
    <row r="266" spans="1:48" s="19" customFormat="1" ht="16.5" customHeight="1" x14ac:dyDescent="0.25">
      <c r="A266" s="152" t="s">
        <v>300</v>
      </c>
      <c r="B266" s="152"/>
      <c r="C266" s="152"/>
      <c r="D266" s="152"/>
      <c r="E266" s="152"/>
      <c r="F266" s="89"/>
      <c r="G266" s="238" t="s">
        <v>301</v>
      </c>
      <c r="H266" s="239"/>
      <c r="I266" s="239"/>
      <c r="J266" s="239"/>
      <c r="K266" s="239"/>
      <c r="L266" s="240"/>
      <c r="M266" s="239"/>
      <c r="N266" s="240"/>
      <c r="O266" s="240"/>
      <c r="Q266" s="87"/>
      <c r="R266" s="87"/>
      <c r="T266" s="87"/>
      <c r="U266" s="87"/>
      <c r="W266" s="87"/>
      <c r="X266" s="87"/>
      <c r="Z266" s="87"/>
      <c r="AA266" s="87"/>
      <c r="AC266" s="87"/>
      <c r="AD266" s="87"/>
      <c r="AF266" s="87"/>
      <c r="AG266" s="87"/>
      <c r="AI266" s="87"/>
      <c r="AJ266" s="87"/>
      <c r="AL266" s="87"/>
      <c r="AM266" s="87"/>
      <c r="AO266" s="87"/>
      <c r="AP266" s="87"/>
    </row>
    <row r="267" spans="1:48" s="19" customFormat="1" ht="16.5" customHeight="1" x14ac:dyDescent="0.25">
      <c r="A267" s="18"/>
      <c r="B267" s="21" t="s">
        <v>41</v>
      </c>
      <c r="C267" s="24"/>
      <c r="D267" s="9"/>
      <c r="E267" s="88"/>
      <c r="F267" s="88"/>
      <c r="G267" s="9"/>
      <c r="H267" s="89"/>
      <c r="I267" s="89"/>
      <c r="J267" s="9"/>
      <c r="K267" s="89" t="s">
        <v>40</v>
      </c>
      <c r="L267" s="89"/>
      <c r="M267" s="236"/>
      <c r="N267" s="237"/>
      <c r="O267" s="89"/>
      <c r="P267" s="9"/>
      <c r="Q267" s="87"/>
      <c r="R267" s="87"/>
      <c r="T267" s="87"/>
      <c r="U267" s="87"/>
      <c r="W267" s="87"/>
      <c r="X267" s="87"/>
      <c r="Z267" s="87"/>
      <c r="AA267" s="87"/>
      <c r="AC267" s="87"/>
      <c r="AD267" s="87"/>
      <c r="AF267" s="87"/>
      <c r="AG267" s="87"/>
      <c r="AI267" s="87"/>
      <c r="AJ267" s="87"/>
      <c r="AL267" s="87"/>
      <c r="AM267" s="87"/>
      <c r="AO267" s="87"/>
      <c r="AP267" s="87"/>
    </row>
    <row r="268" spans="1:48" s="19" customFormat="1" ht="38.25" customHeight="1" x14ac:dyDescent="0.25">
      <c r="A268" s="152" t="s">
        <v>198</v>
      </c>
      <c r="B268" s="152"/>
      <c r="C268" s="152"/>
      <c r="D268" s="152"/>
      <c r="E268" s="152"/>
      <c r="F268" s="152"/>
      <c r="G268" s="152"/>
      <c r="H268" s="152"/>
      <c r="I268" s="89"/>
      <c r="J268" s="9"/>
      <c r="K268" s="89"/>
      <c r="L268" s="89"/>
      <c r="M268" s="9"/>
      <c r="N268" s="89"/>
      <c r="O268" s="89"/>
      <c r="Q268" s="87"/>
      <c r="R268" s="87"/>
      <c r="T268" s="87"/>
      <c r="U268" s="87"/>
      <c r="W268" s="87"/>
      <c r="X268" s="87"/>
      <c r="Z268" s="87"/>
      <c r="AA268" s="87"/>
      <c r="AC268" s="87"/>
      <c r="AD268" s="87"/>
      <c r="AF268" s="87"/>
      <c r="AG268" s="87"/>
      <c r="AI268" s="87"/>
      <c r="AJ268" s="87"/>
      <c r="AL268" s="87"/>
      <c r="AM268" s="87"/>
      <c r="AO268" s="87"/>
      <c r="AP268" s="87"/>
    </row>
    <row r="269" spans="1:48" s="19" customFormat="1" ht="16.5" customHeight="1" x14ac:dyDescent="0.25">
      <c r="A269" s="151"/>
      <c r="B269" s="151"/>
      <c r="C269" s="151"/>
      <c r="D269" s="151"/>
      <c r="E269" s="151"/>
      <c r="F269" s="151"/>
      <c r="G269" s="151"/>
      <c r="H269" s="151"/>
      <c r="I269" s="89"/>
      <c r="J269" s="9"/>
      <c r="K269" s="89"/>
      <c r="L269" s="89"/>
      <c r="M269" s="9"/>
      <c r="N269" s="89"/>
      <c r="O269" s="89"/>
      <c r="Q269" s="87"/>
      <c r="R269" s="87"/>
      <c r="T269" s="87"/>
      <c r="U269" s="87"/>
      <c r="W269" s="87"/>
      <c r="X269" s="87"/>
      <c r="Z269" s="87"/>
      <c r="AA269" s="87"/>
      <c r="AC269" s="87"/>
      <c r="AD269" s="87"/>
      <c r="AF269" s="87"/>
      <c r="AG269" s="87"/>
      <c r="AI269" s="87"/>
      <c r="AJ269" s="87"/>
      <c r="AL269" s="87"/>
      <c r="AM269" s="87"/>
      <c r="AO269" s="87"/>
      <c r="AP269" s="87"/>
    </row>
    <row r="270" spans="1:48" s="9" customFormat="1" ht="16.5" customHeight="1" x14ac:dyDescent="0.2">
      <c r="A270" s="18"/>
      <c r="B270" s="25"/>
      <c r="C270" s="25"/>
      <c r="D270" s="22"/>
      <c r="E270" s="89"/>
      <c r="F270" s="89"/>
      <c r="H270" s="89"/>
      <c r="I270" s="89"/>
      <c r="K270" s="89"/>
      <c r="L270" s="89"/>
      <c r="N270" s="89"/>
      <c r="O270" s="89"/>
      <c r="Q270" s="89"/>
      <c r="R270" s="89"/>
      <c r="T270" s="89"/>
      <c r="U270" s="89"/>
      <c r="W270" s="89"/>
      <c r="X270" s="89"/>
      <c r="Z270" s="89"/>
      <c r="AA270" s="89"/>
      <c r="AC270" s="89"/>
      <c r="AD270" s="89"/>
      <c r="AF270" s="89"/>
      <c r="AG270" s="89"/>
      <c r="AI270" s="89"/>
      <c r="AJ270" s="89"/>
      <c r="AL270" s="89"/>
      <c r="AM270" s="89"/>
      <c r="AO270" s="89"/>
      <c r="AP270" s="89"/>
      <c r="AR270" s="21"/>
    </row>
    <row r="271" spans="1:48" s="9" customFormat="1" ht="16.5" customHeight="1" x14ac:dyDescent="0.2">
      <c r="A271" s="18"/>
      <c r="B271" s="25"/>
      <c r="C271" s="25"/>
      <c r="D271" s="22"/>
      <c r="E271" s="89"/>
      <c r="F271" s="89"/>
      <c r="H271" s="89"/>
      <c r="I271" s="89"/>
      <c r="K271" s="89"/>
      <c r="L271" s="89"/>
      <c r="N271" s="89"/>
      <c r="O271" s="89"/>
      <c r="Q271" s="89"/>
      <c r="R271" s="89"/>
      <c r="T271" s="89"/>
      <c r="U271" s="89"/>
      <c r="W271" s="89"/>
      <c r="X271" s="89"/>
      <c r="Z271" s="89"/>
      <c r="AA271" s="89"/>
      <c r="AC271" s="89"/>
      <c r="AD271" s="89"/>
      <c r="AF271" s="89"/>
      <c r="AG271" s="89"/>
      <c r="AI271" s="89"/>
      <c r="AJ271" s="89"/>
      <c r="AL271" s="89"/>
      <c r="AM271" s="89"/>
      <c r="AO271" s="89"/>
      <c r="AP271" s="89"/>
      <c r="AR271" s="21"/>
    </row>
    <row r="272" spans="1:48" s="9" customFormat="1" ht="16.5" customHeight="1" x14ac:dyDescent="0.2">
      <c r="A272" s="18"/>
      <c r="B272" s="25"/>
      <c r="C272" s="25"/>
      <c r="D272" s="22"/>
      <c r="E272" s="89"/>
      <c r="F272" s="89"/>
      <c r="H272" s="89"/>
      <c r="I272" s="89"/>
      <c r="K272" s="89"/>
      <c r="L272" s="89"/>
      <c r="N272" s="89"/>
      <c r="O272" s="89"/>
      <c r="Q272" s="89"/>
      <c r="R272" s="89"/>
      <c r="T272" s="89"/>
      <c r="U272" s="89"/>
      <c r="W272" s="89"/>
      <c r="X272" s="89"/>
      <c r="Z272" s="89"/>
      <c r="AA272" s="89"/>
      <c r="AC272" s="89"/>
      <c r="AD272" s="89"/>
      <c r="AF272" s="89"/>
      <c r="AG272" s="89"/>
      <c r="AI272" s="89"/>
      <c r="AJ272" s="89"/>
      <c r="AL272" s="89"/>
      <c r="AM272" s="89"/>
      <c r="AO272" s="89"/>
      <c r="AP272" s="89"/>
      <c r="AR272" s="21"/>
    </row>
    <row r="273" spans="1:44" s="9" customFormat="1" ht="16.5" customHeight="1" x14ac:dyDescent="0.2">
      <c r="A273" s="18"/>
      <c r="B273" s="25"/>
      <c r="C273" s="25"/>
      <c r="D273" s="22"/>
      <c r="E273" s="89"/>
      <c r="F273" s="89"/>
      <c r="H273" s="89"/>
      <c r="I273" s="89"/>
      <c r="K273" s="89"/>
      <c r="L273" s="89"/>
      <c r="N273" s="89"/>
      <c r="O273" s="89"/>
      <c r="Q273" s="89"/>
      <c r="R273" s="89"/>
      <c r="T273" s="89"/>
      <c r="U273" s="89"/>
      <c r="W273" s="89"/>
      <c r="X273" s="89"/>
      <c r="Z273" s="89"/>
      <c r="AA273" s="89"/>
      <c r="AC273" s="89"/>
      <c r="AD273" s="89"/>
      <c r="AF273" s="89"/>
      <c r="AG273" s="89"/>
      <c r="AI273" s="89"/>
      <c r="AJ273" s="89"/>
      <c r="AL273" s="89"/>
      <c r="AM273" s="89"/>
      <c r="AO273" s="89"/>
      <c r="AP273" s="89"/>
      <c r="AR273" s="21"/>
    </row>
    <row r="274" spans="1:44" s="9" customFormat="1" ht="16.5" customHeight="1" x14ac:dyDescent="0.2">
      <c r="A274" s="18"/>
      <c r="B274" s="25"/>
      <c r="C274" s="25"/>
      <c r="D274" s="22"/>
      <c r="E274" s="89"/>
      <c r="F274" s="89"/>
      <c r="H274" s="89"/>
      <c r="I274" s="89"/>
      <c r="K274" s="89"/>
      <c r="L274" s="89"/>
      <c r="N274" s="89"/>
      <c r="O274" s="89"/>
      <c r="Q274" s="89"/>
      <c r="R274" s="89"/>
      <c r="T274" s="89"/>
      <c r="U274" s="89"/>
      <c r="W274" s="89"/>
      <c r="X274" s="89"/>
      <c r="Z274" s="89"/>
      <c r="AA274" s="89"/>
      <c r="AC274" s="89"/>
      <c r="AD274" s="89"/>
      <c r="AF274" s="89"/>
      <c r="AG274" s="89"/>
      <c r="AI274" s="89"/>
      <c r="AJ274" s="89"/>
      <c r="AL274" s="89"/>
      <c r="AM274" s="89"/>
      <c r="AO274" s="89"/>
      <c r="AP274" s="89"/>
      <c r="AR274" s="21"/>
    </row>
    <row r="275" spans="1:44" s="9" customFormat="1" ht="16.5" customHeight="1" x14ac:dyDescent="0.2">
      <c r="A275" s="18"/>
      <c r="B275" s="25"/>
      <c r="C275" s="25"/>
      <c r="D275" s="22"/>
      <c r="E275" s="89"/>
      <c r="F275" s="89"/>
      <c r="H275" s="89"/>
      <c r="I275" s="89"/>
      <c r="K275" s="89"/>
      <c r="L275" s="89"/>
      <c r="N275" s="89"/>
      <c r="O275" s="89"/>
      <c r="Q275" s="89"/>
      <c r="R275" s="89"/>
      <c r="T275" s="89"/>
      <c r="U275" s="89"/>
      <c r="W275" s="89"/>
      <c r="X275" s="89"/>
      <c r="Z275" s="89"/>
      <c r="AA275" s="89"/>
      <c r="AC275" s="89"/>
      <c r="AD275" s="89"/>
      <c r="AF275" s="89"/>
      <c r="AG275" s="89"/>
      <c r="AI275" s="89"/>
      <c r="AJ275" s="89"/>
      <c r="AL275" s="89"/>
      <c r="AM275" s="89"/>
      <c r="AO275" s="89"/>
      <c r="AP275" s="89"/>
      <c r="AR275" s="21"/>
    </row>
    <row r="276" spans="1:44" s="9" customFormat="1" ht="16.5" customHeight="1" x14ac:dyDescent="0.2">
      <c r="A276" s="18"/>
      <c r="B276" s="25"/>
      <c r="C276" s="25"/>
      <c r="D276" s="22"/>
      <c r="E276" s="89"/>
      <c r="F276" s="89"/>
      <c r="H276" s="89"/>
      <c r="I276" s="89"/>
      <c r="K276" s="89"/>
      <c r="L276" s="89"/>
      <c r="N276" s="89"/>
      <c r="O276" s="89"/>
      <c r="Q276" s="89"/>
      <c r="R276" s="89"/>
      <c r="T276" s="89"/>
      <c r="U276" s="89"/>
      <c r="W276" s="89"/>
      <c r="X276" s="89"/>
      <c r="Z276" s="89"/>
      <c r="AA276" s="89"/>
      <c r="AC276" s="89"/>
      <c r="AD276" s="89"/>
      <c r="AF276" s="89"/>
      <c r="AG276" s="89"/>
      <c r="AI276" s="89"/>
      <c r="AJ276" s="89"/>
      <c r="AL276" s="89"/>
      <c r="AM276" s="89"/>
      <c r="AO276" s="89"/>
      <c r="AP276" s="89"/>
      <c r="AR276" s="21"/>
    </row>
    <row r="277" spans="1:44" s="9" customFormat="1" ht="16.5" customHeight="1" x14ac:dyDescent="0.2">
      <c r="A277" s="18"/>
      <c r="B277" s="25"/>
      <c r="C277" s="25"/>
      <c r="D277" s="22"/>
      <c r="E277" s="89"/>
      <c r="F277" s="89"/>
      <c r="H277" s="89"/>
      <c r="I277" s="89"/>
      <c r="K277" s="89"/>
      <c r="L277" s="89"/>
      <c r="N277" s="89"/>
      <c r="O277" s="89"/>
      <c r="Q277" s="89"/>
      <c r="R277" s="89"/>
      <c r="T277" s="89"/>
      <c r="U277" s="89"/>
      <c r="W277" s="89"/>
      <c r="X277" s="89"/>
      <c r="Z277" s="89"/>
      <c r="AA277" s="89"/>
      <c r="AC277" s="89"/>
      <c r="AD277" s="89"/>
      <c r="AF277" s="89"/>
      <c r="AG277" s="89"/>
      <c r="AI277" s="89"/>
      <c r="AJ277" s="89"/>
      <c r="AL277" s="89"/>
      <c r="AM277" s="89"/>
      <c r="AO277" s="89"/>
      <c r="AP277" s="89"/>
      <c r="AR277" s="21"/>
    </row>
    <row r="278" spans="1:44" s="9" customFormat="1" ht="16.5" customHeight="1" x14ac:dyDescent="0.2">
      <c r="A278" s="18"/>
      <c r="B278" s="25"/>
      <c r="C278" s="25"/>
      <c r="D278" s="22"/>
      <c r="E278" s="89"/>
      <c r="F278" s="89"/>
      <c r="H278" s="89"/>
      <c r="I278" s="89"/>
      <c r="K278" s="89"/>
      <c r="L278" s="89"/>
      <c r="N278" s="89"/>
      <c r="O278" s="89"/>
      <c r="Q278" s="89"/>
      <c r="R278" s="89"/>
      <c r="T278" s="89"/>
      <c r="U278" s="89"/>
      <c r="W278" s="89"/>
      <c r="X278" s="89"/>
      <c r="Z278" s="89"/>
      <c r="AA278" s="89"/>
      <c r="AC278" s="89"/>
      <c r="AD278" s="89"/>
      <c r="AF278" s="89"/>
      <c r="AG278" s="89"/>
      <c r="AI278" s="89"/>
      <c r="AJ278" s="89"/>
      <c r="AL278" s="89"/>
      <c r="AM278" s="89"/>
      <c r="AO278" s="89"/>
      <c r="AP278" s="89"/>
      <c r="AR278" s="21"/>
    </row>
    <row r="279" spans="1:44" s="9" customFormat="1" ht="16.5" customHeight="1" x14ac:dyDescent="0.2">
      <c r="A279" s="18"/>
      <c r="B279" s="25"/>
      <c r="C279" s="25"/>
      <c r="D279" s="22"/>
      <c r="E279" s="89"/>
      <c r="F279" s="89"/>
      <c r="H279" s="89"/>
      <c r="I279" s="89"/>
      <c r="K279" s="89"/>
      <c r="L279" s="89"/>
      <c r="N279" s="89"/>
      <c r="O279" s="89"/>
      <c r="Q279" s="89"/>
      <c r="R279" s="89"/>
      <c r="T279" s="89"/>
      <c r="U279" s="89"/>
      <c r="W279" s="89"/>
      <c r="X279" s="89"/>
      <c r="Z279" s="89"/>
      <c r="AA279" s="89"/>
      <c r="AC279" s="89"/>
      <c r="AD279" s="89"/>
      <c r="AF279" s="89"/>
      <c r="AG279" s="89"/>
      <c r="AI279" s="89"/>
      <c r="AJ279" s="89"/>
      <c r="AL279" s="89"/>
      <c r="AM279" s="89"/>
      <c r="AO279" s="89"/>
      <c r="AP279" s="89"/>
      <c r="AR279" s="21"/>
    </row>
    <row r="280" spans="1:44" s="9" customFormat="1" ht="16.5" customHeight="1" x14ac:dyDescent="0.2">
      <c r="A280" s="18"/>
      <c r="B280" s="25"/>
      <c r="C280" s="25"/>
      <c r="D280" s="22"/>
      <c r="E280" s="89"/>
      <c r="F280" s="89"/>
      <c r="H280" s="89"/>
      <c r="I280" s="89"/>
      <c r="K280" s="89"/>
      <c r="L280" s="89"/>
      <c r="N280" s="89"/>
      <c r="O280" s="89"/>
      <c r="Q280" s="89"/>
      <c r="R280" s="89"/>
      <c r="T280" s="89"/>
      <c r="U280" s="89"/>
      <c r="W280" s="89"/>
      <c r="X280" s="89"/>
      <c r="Z280" s="89"/>
      <c r="AA280" s="89"/>
      <c r="AC280" s="89"/>
      <c r="AD280" s="89"/>
      <c r="AF280" s="89"/>
      <c r="AG280" s="89"/>
      <c r="AI280" s="89"/>
      <c r="AJ280" s="89"/>
      <c r="AL280" s="89"/>
      <c r="AM280" s="89"/>
      <c r="AO280" s="89"/>
      <c r="AP280" s="89"/>
      <c r="AR280" s="21"/>
    </row>
    <row r="281" spans="1:44" s="9" customFormat="1" ht="16.5" customHeight="1" x14ac:dyDescent="0.2">
      <c r="A281" s="18"/>
      <c r="B281" s="25"/>
      <c r="C281" s="25"/>
      <c r="D281" s="22"/>
      <c r="E281" s="89"/>
      <c r="F281" s="89"/>
      <c r="H281" s="89"/>
      <c r="I281" s="89"/>
      <c r="K281" s="89"/>
      <c r="L281" s="89"/>
      <c r="N281" s="89"/>
      <c r="O281" s="89"/>
      <c r="Q281" s="89"/>
      <c r="R281" s="89"/>
      <c r="T281" s="89"/>
      <c r="U281" s="89"/>
      <c r="W281" s="89"/>
      <c r="X281" s="89"/>
      <c r="Z281" s="89"/>
      <c r="AA281" s="89"/>
      <c r="AC281" s="89"/>
      <c r="AD281" s="89"/>
      <c r="AF281" s="89"/>
      <c r="AG281" s="89"/>
      <c r="AI281" s="89"/>
      <c r="AJ281" s="89"/>
      <c r="AL281" s="89"/>
      <c r="AM281" s="89"/>
      <c r="AO281" s="89"/>
      <c r="AP281" s="89"/>
      <c r="AR281" s="21"/>
    </row>
    <row r="282" spans="1:44" s="9" customFormat="1" ht="16.5" customHeight="1" x14ac:dyDescent="0.2">
      <c r="A282" s="18"/>
      <c r="B282" s="25"/>
      <c r="C282" s="25"/>
      <c r="D282" s="22"/>
      <c r="E282" s="89"/>
      <c r="F282" s="89"/>
      <c r="H282" s="89"/>
      <c r="I282" s="89"/>
      <c r="K282" s="89"/>
      <c r="L282" s="89"/>
      <c r="N282" s="89"/>
      <c r="O282" s="89"/>
      <c r="Q282" s="89"/>
      <c r="R282" s="89"/>
      <c r="T282" s="89"/>
      <c r="U282" s="89"/>
      <c r="W282" s="89"/>
      <c r="X282" s="89"/>
      <c r="Z282" s="89"/>
      <c r="AA282" s="89"/>
      <c r="AC282" s="89"/>
      <c r="AD282" s="89"/>
      <c r="AF282" s="89"/>
      <c r="AG282" s="89"/>
      <c r="AI282" s="89"/>
      <c r="AJ282" s="89"/>
      <c r="AL282" s="89"/>
      <c r="AM282" s="89"/>
      <c r="AO282" s="89"/>
      <c r="AP282" s="89"/>
      <c r="AR282" s="21"/>
    </row>
    <row r="283" spans="1:44" s="9" customFormat="1" ht="16.5" customHeight="1" x14ac:dyDescent="0.2">
      <c r="A283" s="18"/>
      <c r="B283" s="25"/>
      <c r="C283" s="25"/>
      <c r="D283" s="22"/>
      <c r="E283" s="89"/>
      <c r="F283" s="89"/>
      <c r="H283" s="89"/>
      <c r="I283" s="89"/>
      <c r="K283" s="89"/>
      <c r="L283" s="89"/>
      <c r="N283" s="89"/>
      <c r="O283" s="89"/>
      <c r="Q283" s="89"/>
      <c r="R283" s="89"/>
      <c r="T283" s="89"/>
      <c r="U283" s="89"/>
      <c r="W283" s="89"/>
      <c r="X283" s="89"/>
      <c r="Z283" s="89"/>
      <c r="AA283" s="89"/>
      <c r="AC283" s="89"/>
      <c r="AD283" s="89"/>
      <c r="AF283" s="89"/>
      <c r="AG283" s="89"/>
      <c r="AI283" s="89"/>
      <c r="AJ283" s="89"/>
      <c r="AL283" s="89"/>
      <c r="AM283" s="89"/>
      <c r="AO283" s="89"/>
      <c r="AP283" s="89"/>
      <c r="AR283" s="21"/>
    </row>
    <row r="284" spans="1:44" s="9" customFormat="1" ht="16.5" customHeight="1" x14ac:dyDescent="0.2">
      <c r="A284" s="18"/>
      <c r="B284" s="25"/>
      <c r="C284" s="25"/>
      <c r="D284" s="22"/>
      <c r="E284" s="89"/>
      <c r="F284" s="89"/>
      <c r="H284" s="89"/>
      <c r="I284" s="89"/>
      <c r="K284" s="89"/>
      <c r="L284" s="89"/>
      <c r="N284" s="89"/>
      <c r="O284" s="89"/>
      <c r="Q284" s="89"/>
      <c r="R284" s="89"/>
      <c r="T284" s="89"/>
      <c r="U284" s="89"/>
      <c r="W284" s="89"/>
      <c r="X284" s="89"/>
      <c r="Z284" s="89"/>
      <c r="AA284" s="89"/>
      <c r="AC284" s="89"/>
      <c r="AD284" s="89"/>
      <c r="AF284" s="89"/>
      <c r="AG284" s="89"/>
      <c r="AI284" s="89"/>
      <c r="AJ284" s="89"/>
      <c r="AL284" s="89"/>
      <c r="AM284" s="89"/>
      <c r="AO284" s="89"/>
      <c r="AP284" s="89"/>
      <c r="AR284" s="21"/>
    </row>
    <row r="285" spans="1:44" s="9" customFormat="1" ht="16.5" customHeight="1" x14ac:dyDescent="0.2">
      <c r="A285" s="18"/>
      <c r="B285" s="25"/>
      <c r="C285" s="25"/>
      <c r="D285" s="22"/>
      <c r="E285" s="89"/>
      <c r="F285" s="89"/>
      <c r="H285" s="89"/>
      <c r="I285" s="89"/>
      <c r="K285" s="89"/>
      <c r="L285" s="89"/>
      <c r="N285" s="89"/>
      <c r="O285" s="89"/>
      <c r="Q285" s="89"/>
      <c r="R285" s="89"/>
      <c r="T285" s="89"/>
      <c r="U285" s="89"/>
      <c r="W285" s="89"/>
      <c r="X285" s="89"/>
      <c r="Z285" s="89"/>
      <c r="AA285" s="89"/>
      <c r="AC285" s="89"/>
      <c r="AD285" s="89"/>
      <c r="AF285" s="89"/>
      <c r="AG285" s="89"/>
      <c r="AI285" s="89"/>
      <c r="AJ285" s="89"/>
      <c r="AL285" s="89"/>
      <c r="AM285" s="89"/>
      <c r="AO285" s="89"/>
      <c r="AP285" s="89"/>
      <c r="AR285" s="21"/>
    </row>
    <row r="286" spans="1:44" s="9" customFormat="1" ht="16.5" customHeight="1" x14ac:dyDescent="0.2">
      <c r="A286" s="18"/>
      <c r="B286" s="25"/>
      <c r="C286" s="25"/>
      <c r="D286" s="22"/>
      <c r="E286" s="89"/>
      <c r="F286" s="89"/>
      <c r="H286" s="89"/>
      <c r="I286" s="89"/>
      <c r="K286" s="89"/>
      <c r="L286" s="89"/>
      <c r="N286" s="89"/>
      <c r="O286" s="89"/>
      <c r="Q286" s="89"/>
      <c r="R286" s="89"/>
      <c r="T286" s="89"/>
      <c r="U286" s="89"/>
      <c r="W286" s="89"/>
      <c r="X286" s="89"/>
      <c r="Z286" s="89"/>
      <c r="AA286" s="89"/>
      <c r="AC286" s="89"/>
      <c r="AD286" s="89"/>
      <c r="AF286" s="89"/>
      <c r="AG286" s="89"/>
      <c r="AI286" s="89"/>
      <c r="AJ286" s="89"/>
      <c r="AL286" s="89"/>
      <c r="AM286" s="89"/>
      <c r="AO286" s="89"/>
      <c r="AP286" s="89"/>
      <c r="AR286" s="21"/>
    </row>
    <row r="287" spans="1:44" s="9" customFormat="1" ht="16.5" customHeight="1" x14ac:dyDescent="0.2">
      <c r="A287" s="18"/>
      <c r="B287" s="25"/>
      <c r="C287" s="25"/>
      <c r="D287" s="22"/>
      <c r="E287" s="89"/>
      <c r="F287" s="89"/>
      <c r="H287" s="89"/>
      <c r="I287" s="89"/>
      <c r="K287" s="89"/>
      <c r="L287" s="89"/>
      <c r="N287" s="89"/>
      <c r="O287" s="89"/>
      <c r="Q287" s="89"/>
      <c r="R287" s="89"/>
      <c r="T287" s="89"/>
      <c r="U287" s="89"/>
      <c r="W287" s="89"/>
      <c r="X287" s="89"/>
      <c r="Z287" s="89"/>
      <c r="AA287" s="89"/>
      <c r="AC287" s="89"/>
      <c r="AD287" s="89"/>
      <c r="AF287" s="89"/>
      <c r="AG287" s="89"/>
      <c r="AI287" s="89"/>
      <c r="AJ287" s="89"/>
      <c r="AL287" s="89"/>
      <c r="AM287" s="89"/>
      <c r="AO287" s="89"/>
      <c r="AP287" s="89"/>
      <c r="AR287" s="21"/>
    </row>
    <row r="288" spans="1:44" s="9" customFormat="1" ht="16.5" customHeight="1" x14ac:dyDescent="0.2">
      <c r="A288" s="18"/>
      <c r="B288" s="25"/>
      <c r="C288" s="25"/>
      <c r="D288" s="22"/>
      <c r="E288" s="89"/>
      <c r="F288" s="89"/>
      <c r="H288" s="89"/>
      <c r="I288" s="89"/>
      <c r="K288" s="89"/>
      <c r="L288" s="89"/>
      <c r="N288" s="89"/>
      <c r="O288" s="89"/>
      <c r="Q288" s="89"/>
      <c r="R288" s="89"/>
      <c r="T288" s="89"/>
      <c r="U288" s="89"/>
      <c r="W288" s="89"/>
      <c r="X288" s="89"/>
      <c r="Z288" s="89"/>
      <c r="AA288" s="89"/>
      <c r="AC288" s="89"/>
      <c r="AD288" s="89"/>
      <c r="AF288" s="89"/>
      <c r="AG288" s="89"/>
      <c r="AI288" s="89"/>
      <c r="AJ288" s="89"/>
      <c r="AL288" s="89"/>
      <c r="AM288" s="89"/>
      <c r="AO288" s="89"/>
      <c r="AP288" s="89"/>
      <c r="AR288" s="21"/>
    </row>
    <row r="289" spans="1:44" s="9" customFormat="1" ht="16.5" customHeight="1" x14ac:dyDescent="0.2">
      <c r="A289" s="18"/>
      <c r="B289" s="25"/>
      <c r="C289" s="25"/>
      <c r="D289" s="22"/>
      <c r="E289" s="89"/>
      <c r="F289" s="89"/>
      <c r="H289" s="89"/>
      <c r="I289" s="89"/>
      <c r="K289" s="89"/>
      <c r="L289" s="89"/>
      <c r="N289" s="89"/>
      <c r="O289" s="89"/>
      <c r="Q289" s="89"/>
      <c r="R289" s="89"/>
      <c r="T289" s="89"/>
      <c r="U289" s="89"/>
      <c r="W289" s="89"/>
      <c r="X289" s="89"/>
      <c r="Z289" s="89"/>
      <c r="AA289" s="89"/>
      <c r="AC289" s="89"/>
      <c r="AD289" s="89"/>
      <c r="AF289" s="89"/>
      <c r="AG289" s="89"/>
      <c r="AI289" s="89"/>
      <c r="AJ289" s="89"/>
      <c r="AL289" s="89"/>
      <c r="AM289" s="89"/>
      <c r="AO289" s="89"/>
      <c r="AP289" s="89"/>
      <c r="AR289" s="21"/>
    </row>
    <row r="290" spans="1:44" s="9" customFormat="1" ht="16.5" customHeight="1" x14ac:dyDescent="0.2">
      <c r="A290" s="18"/>
      <c r="B290" s="25"/>
      <c r="C290" s="25"/>
      <c r="D290" s="22"/>
      <c r="E290" s="89"/>
      <c r="F290" s="89"/>
      <c r="H290" s="89"/>
      <c r="I290" s="89"/>
      <c r="K290" s="89"/>
      <c r="L290" s="89"/>
      <c r="N290" s="89"/>
      <c r="O290" s="89"/>
      <c r="Q290" s="89"/>
      <c r="R290" s="89"/>
      <c r="T290" s="89"/>
      <c r="U290" s="89"/>
      <c r="W290" s="89"/>
      <c r="X290" s="89"/>
      <c r="Z290" s="89"/>
      <c r="AA290" s="89"/>
      <c r="AC290" s="89"/>
      <c r="AD290" s="89"/>
      <c r="AF290" s="89"/>
      <c r="AG290" s="89"/>
      <c r="AI290" s="89"/>
      <c r="AJ290" s="89"/>
      <c r="AL290" s="89"/>
      <c r="AM290" s="89"/>
      <c r="AO290" s="89"/>
      <c r="AP290" s="89"/>
      <c r="AR290" s="21"/>
    </row>
    <row r="291" spans="1:44" s="9" customFormat="1" ht="16.5" customHeight="1" x14ac:dyDescent="0.2">
      <c r="A291" s="18"/>
      <c r="B291" s="25"/>
      <c r="C291" s="25"/>
      <c r="D291" s="22"/>
      <c r="E291" s="89"/>
      <c r="F291" s="89"/>
      <c r="H291" s="89"/>
      <c r="I291" s="89"/>
      <c r="K291" s="89"/>
      <c r="L291" s="89"/>
      <c r="N291" s="89"/>
      <c r="O291" s="89"/>
      <c r="Q291" s="89"/>
      <c r="R291" s="89"/>
      <c r="T291" s="89"/>
      <c r="U291" s="89"/>
      <c r="W291" s="89"/>
      <c r="X291" s="89"/>
      <c r="Z291" s="89"/>
      <c r="AA291" s="89"/>
      <c r="AC291" s="89"/>
      <c r="AD291" s="89"/>
      <c r="AF291" s="89"/>
      <c r="AG291" s="89"/>
      <c r="AI291" s="89"/>
      <c r="AJ291" s="89"/>
      <c r="AL291" s="89"/>
      <c r="AM291" s="89"/>
      <c r="AO291" s="89"/>
      <c r="AP291" s="89"/>
      <c r="AR291" s="21"/>
    </row>
    <row r="292" spans="1:44" s="9" customFormat="1" ht="16.5" customHeight="1" x14ac:dyDescent="0.2">
      <c r="A292" s="18"/>
      <c r="B292" s="25"/>
      <c r="C292" s="25"/>
      <c r="D292" s="22"/>
      <c r="E292" s="89"/>
      <c r="F292" s="89"/>
      <c r="H292" s="89"/>
      <c r="I292" s="89"/>
      <c r="K292" s="89"/>
      <c r="L292" s="89"/>
      <c r="N292" s="89"/>
      <c r="O292" s="89"/>
      <c r="Q292" s="89"/>
      <c r="R292" s="89"/>
      <c r="T292" s="89"/>
      <c r="U292" s="89"/>
      <c r="W292" s="89"/>
      <c r="X292" s="89"/>
      <c r="Z292" s="89"/>
      <c r="AA292" s="89"/>
      <c r="AC292" s="89"/>
      <c r="AD292" s="89"/>
      <c r="AF292" s="89"/>
      <c r="AG292" s="89"/>
      <c r="AI292" s="89"/>
      <c r="AJ292" s="89"/>
      <c r="AL292" s="89"/>
      <c r="AM292" s="89"/>
      <c r="AO292" s="89"/>
      <c r="AP292" s="89"/>
      <c r="AR292" s="21"/>
    </row>
    <row r="293" spans="1:44" s="9" customFormat="1" ht="16.5" customHeight="1" x14ac:dyDescent="0.2">
      <c r="A293" s="18"/>
      <c r="B293" s="25"/>
      <c r="C293" s="25"/>
      <c r="D293" s="22"/>
      <c r="E293" s="89"/>
      <c r="F293" s="89"/>
      <c r="H293" s="89"/>
      <c r="I293" s="89"/>
      <c r="K293" s="89"/>
      <c r="L293" s="89"/>
      <c r="N293" s="89"/>
      <c r="O293" s="89"/>
      <c r="Q293" s="89"/>
      <c r="R293" s="89"/>
      <c r="T293" s="89"/>
      <c r="U293" s="89"/>
      <c r="W293" s="89"/>
      <c r="X293" s="89"/>
      <c r="Z293" s="89"/>
      <c r="AA293" s="89"/>
      <c r="AC293" s="89"/>
      <c r="AD293" s="89"/>
      <c r="AF293" s="89"/>
      <c r="AG293" s="89"/>
      <c r="AI293" s="89"/>
      <c r="AJ293" s="89"/>
      <c r="AL293" s="89"/>
      <c r="AM293" s="89"/>
      <c r="AO293" s="89"/>
      <c r="AP293" s="89"/>
      <c r="AR293" s="21"/>
    </row>
    <row r="294" spans="1:44" s="9" customFormat="1" ht="16.5" customHeight="1" x14ac:dyDescent="0.2">
      <c r="A294" s="18"/>
      <c r="B294" s="25"/>
      <c r="C294" s="25"/>
      <c r="D294" s="22"/>
      <c r="E294" s="89"/>
      <c r="F294" s="89"/>
      <c r="H294" s="89"/>
      <c r="I294" s="89"/>
      <c r="K294" s="89"/>
      <c r="L294" s="89"/>
      <c r="N294" s="89"/>
      <c r="O294" s="89"/>
      <c r="Q294" s="89"/>
      <c r="R294" s="89"/>
      <c r="T294" s="89"/>
      <c r="U294" s="89"/>
      <c r="W294" s="89"/>
      <c r="X294" s="89"/>
      <c r="Z294" s="89"/>
      <c r="AA294" s="89"/>
      <c r="AC294" s="89"/>
      <c r="AD294" s="89"/>
      <c r="AF294" s="89"/>
      <c r="AG294" s="89"/>
      <c r="AI294" s="89"/>
      <c r="AJ294" s="89"/>
      <c r="AL294" s="89"/>
      <c r="AM294" s="89"/>
      <c r="AO294" s="89"/>
      <c r="AP294" s="89"/>
      <c r="AR294" s="21"/>
    </row>
    <row r="295" spans="1:44" s="9" customFormat="1" ht="16.5" customHeight="1" x14ac:dyDescent="0.2">
      <c r="A295" s="18"/>
      <c r="B295" s="25"/>
      <c r="C295" s="25"/>
      <c r="D295" s="22"/>
      <c r="E295" s="89"/>
      <c r="F295" s="89"/>
      <c r="H295" s="89"/>
      <c r="I295" s="89"/>
      <c r="K295" s="89"/>
      <c r="L295" s="89"/>
      <c r="N295" s="89"/>
      <c r="O295" s="89"/>
      <c r="Q295" s="89"/>
      <c r="R295" s="89"/>
      <c r="T295" s="89"/>
      <c r="U295" s="89"/>
      <c r="W295" s="89"/>
      <c r="X295" s="89"/>
      <c r="Z295" s="89"/>
      <c r="AA295" s="89"/>
      <c r="AC295" s="89"/>
      <c r="AD295" s="89"/>
      <c r="AF295" s="89"/>
      <c r="AG295" s="89"/>
      <c r="AI295" s="89"/>
      <c r="AJ295" s="89"/>
      <c r="AL295" s="89"/>
      <c r="AM295" s="89"/>
      <c r="AO295" s="89"/>
      <c r="AP295" s="89"/>
      <c r="AR295" s="21"/>
    </row>
    <row r="296" spans="1:44" s="9" customFormat="1" ht="16.5" customHeight="1" x14ac:dyDescent="0.2">
      <c r="A296" s="18"/>
      <c r="B296" s="25"/>
      <c r="C296" s="25"/>
      <c r="D296" s="22"/>
      <c r="E296" s="89"/>
      <c r="F296" s="89"/>
      <c r="H296" s="89"/>
      <c r="I296" s="89"/>
      <c r="K296" s="89"/>
      <c r="L296" s="89"/>
      <c r="N296" s="89"/>
      <c r="O296" s="89"/>
      <c r="Q296" s="89"/>
      <c r="R296" s="89"/>
      <c r="T296" s="89"/>
      <c r="U296" s="89"/>
      <c r="W296" s="89"/>
      <c r="X296" s="89"/>
      <c r="Z296" s="89"/>
      <c r="AA296" s="89"/>
      <c r="AC296" s="89"/>
      <c r="AD296" s="89"/>
      <c r="AF296" s="89"/>
      <c r="AG296" s="89"/>
      <c r="AI296" s="89"/>
      <c r="AJ296" s="89"/>
      <c r="AL296" s="89"/>
      <c r="AM296" s="89"/>
      <c r="AO296" s="89"/>
      <c r="AP296" s="89"/>
      <c r="AR296" s="21"/>
    </row>
    <row r="297" spans="1:44" s="9" customFormat="1" ht="16.5" customHeight="1" x14ac:dyDescent="0.2">
      <c r="A297" s="18"/>
      <c r="B297" s="25"/>
      <c r="C297" s="25"/>
      <c r="D297" s="22"/>
      <c r="E297" s="89"/>
      <c r="F297" s="89"/>
      <c r="H297" s="89"/>
      <c r="I297" s="89"/>
      <c r="K297" s="89"/>
      <c r="L297" s="89"/>
      <c r="N297" s="89"/>
      <c r="O297" s="89"/>
      <c r="Q297" s="89"/>
      <c r="R297" s="89"/>
      <c r="T297" s="89"/>
      <c r="U297" s="89"/>
      <c r="W297" s="89"/>
      <c r="X297" s="89"/>
      <c r="Z297" s="89"/>
      <c r="AA297" s="89"/>
      <c r="AC297" s="89"/>
      <c r="AD297" s="89"/>
      <c r="AF297" s="89"/>
      <c r="AG297" s="89"/>
      <c r="AI297" s="89"/>
      <c r="AJ297" s="89"/>
      <c r="AL297" s="89"/>
      <c r="AM297" s="89"/>
      <c r="AO297" s="89"/>
      <c r="AP297" s="89"/>
      <c r="AR297" s="21"/>
    </row>
    <row r="298" spans="1:44" s="9" customFormat="1" ht="16.5" customHeight="1" x14ac:dyDescent="0.2">
      <c r="A298" s="18"/>
      <c r="B298" s="25"/>
      <c r="C298" s="25"/>
      <c r="D298" s="22"/>
      <c r="E298" s="89"/>
      <c r="F298" s="89"/>
      <c r="H298" s="89"/>
      <c r="I298" s="89"/>
      <c r="K298" s="89"/>
      <c r="L298" s="89"/>
      <c r="N298" s="89"/>
      <c r="O298" s="89"/>
      <c r="Q298" s="89"/>
      <c r="R298" s="89"/>
      <c r="T298" s="89"/>
      <c r="U298" s="89"/>
      <c r="W298" s="89"/>
      <c r="X298" s="89"/>
      <c r="Z298" s="89"/>
      <c r="AA298" s="89"/>
      <c r="AC298" s="89"/>
      <c r="AD298" s="89"/>
      <c r="AF298" s="89"/>
      <c r="AG298" s="89"/>
      <c r="AI298" s="89"/>
      <c r="AJ298" s="89"/>
      <c r="AL298" s="89"/>
      <c r="AM298" s="89"/>
      <c r="AO298" s="89"/>
      <c r="AP298" s="89"/>
      <c r="AR298" s="21"/>
    </row>
    <row r="299" spans="1:44" s="9" customFormat="1" ht="16.5" customHeight="1" x14ac:dyDescent="0.2">
      <c r="A299" s="18"/>
      <c r="B299" s="25"/>
      <c r="C299" s="25"/>
      <c r="D299" s="22"/>
      <c r="E299" s="89"/>
      <c r="F299" s="89"/>
      <c r="H299" s="89"/>
      <c r="I299" s="89"/>
      <c r="K299" s="89"/>
      <c r="L299" s="89"/>
      <c r="N299" s="89"/>
      <c r="O299" s="89"/>
      <c r="Q299" s="89"/>
      <c r="R299" s="89"/>
      <c r="T299" s="89"/>
      <c r="U299" s="89"/>
      <c r="W299" s="89"/>
      <c r="X299" s="89"/>
      <c r="Z299" s="89"/>
      <c r="AA299" s="89"/>
      <c r="AC299" s="89"/>
      <c r="AD299" s="89"/>
      <c r="AF299" s="89"/>
      <c r="AG299" s="89"/>
      <c r="AI299" s="89"/>
      <c r="AJ299" s="89"/>
      <c r="AL299" s="89"/>
      <c r="AM299" s="89"/>
      <c r="AO299" s="89"/>
      <c r="AP299" s="89"/>
      <c r="AR299" s="21"/>
    </row>
    <row r="300" spans="1:44" s="9" customFormat="1" ht="16.5" customHeight="1" x14ac:dyDescent="0.2">
      <c r="A300" s="18"/>
      <c r="B300" s="25"/>
      <c r="C300" s="25"/>
      <c r="D300" s="22"/>
      <c r="E300" s="89"/>
      <c r="F300" s="89"/>
      <c r="H300" s="89"/>
      <c r="I300" s="89"/>
      <c r="K300" s="89"/>
      <c r="L300" s="89"/>
      <c r="N300" s="89"/>
      <c r="O300" s="89"/>
      <c r="Q300" s="89"/>
      <c r="R300" s="89"/>
      <c r="T300" s="89"/>
      <c r="U300" s="89"/>
      <c r="W300" s="89"/>
      <c r="X300" s="89"/>
      <c r="Z300" s="89"/>
      <c r="AA300" s="89"/>
      <c r="AC300" s="89"/>
      <c r="AD300" s="89"/>
      <c r="AF300" s="89"/>
      <c r="AG300" s="89"/>
      <c r="AI300" s="89"/>
      <c r="AJ300" s="89"/>
      <c r="AL300" s="89"/>
      <c r="AM300" s="89"/>
      <c r="AO300" s="89"/>
      <c r="AP300" s="89"/>
      <c r="AR300" s="21"/>
    </row>
    <row r="301" spans="1:44" s="9" customFormat="1" ht="16.5" customHeight="1" x14ac:dyDescent="0.2">
      <c r="A301" s="18"/>
      <c r="B301" s="25"/>
      <c r="C301" s="25"/>
      <c r="D301" s="22"/>
      <c r="E301" s="89"/>
      <c r="F301" s="89"/>
      <c r="H301" s="89"/>
      <c r="I301" s="89"/>
      <c r="K301" s="89"/>
      <c r="L301" s="89"/>
      <c r="N301" s="89"/>
      <c r="O301" s="89"/>
      <c r="Q301" s="89"/>
      <c r="R301" s="89"/>
      <c r="T301" s="89"/>
      <c r="U301" s="89"/>
      <c r="W301" s="89"/>
      <c r="X301" s="89"/>
      <c r="Z301" s="89"/>
      <c r="AA301" s="89"/>
      <c r="AC301" s="89"/>
      <c r="AD301" s="89"/>
      <c r="AF301" s="89"/>
      <c r="AG301" s="89"/>
      <c r="AI301" s="89"/>
      <c r="AJ301" s="89"/>
      <c r="AL301" s="89"/>
      <c r="AM301" s="89"/>
      <c r="AO301" s="89"/>
      <c r="AP301" s="89"/>
      <c r="AR301" s="21"/>
    </row>
    <row r="302" spans="1:44" s="9" customFormat="1" ht="16.5" customHeight="1" x14ac:dyDescent="0.2">
      <c r="A302" s="18"/>
      <c r="B302" s="25"/>
      <c r="C302" s="25"/>
      <c r="D302" s="22"/>
      <c r="E302" s="89"/>
      <c r="F302" s="89"/>
      <c r="H302" s="89"/>
      <c r="I302" s="89"/>
      <c r="K302" s="89"/>
      <c r="L302" s="89"/>
      <c r="N302" s="89"/>
      <c r="O302" s="89"/>
      <c r="Q302" s="89"/>
      <c r="R302" s="89"/>
      <c r="T302" s="89"/>
      <c r="U302" s="89"/>
      <c r="W302" s="89"/>
      <c r="X302" s="89"/>
      <c r="Z302" s="89"/>
      <c r="AA302" s="89"/>
      <c r="AC302" s="89"/>
      <c r="AD302" s="89"/>
      <c r="AF302" s="89"/>
      <c r="AG302" s="89"/>
      <c r="AI302" s="89"/>
      <c r="AJ302" s="89"/>
      <c r="AL302" s="89"/>
      <c r="AM302" s="89"/>
      <c r="AO302" s="89"/>
      <c r="AP302" s="89"/>
      <c r="AR302" s="21"/>
    </row>
    <row r="303" spans="1:44" s="9" customFormat="1" ht="16.5" customHeight="1" x14ac:dyDescent="0.2">
      <c r="A303" s="18"/>
      <c r="B303" s="25"/>
      <c r="C303" s="25"/>
      <c r="D303" s="22"/>
      <c r="E303" s="89"/>
      <c r="F303" s="89"/>
      <c r="H303" s="89"/>
      <c r="I303" s="89"/>
      <c r="K303" s="89"/>
      <c r="L303" s="89"/>
      <c r="N303" s="89"/>
      <c r="O303" s="89"/>
      <c r="Q303" s="89"/>
      <c r="R303" s="89"/>
      <c r="T303" s="89"/>
      <c r="U303" s="89"/>
      <c r="W303" s="89"/>
      <c r="X303" s="89"/>
      <c r="Z303" s="89"/>
      <c r="AA303" s="89"/>
      <c r="AC303" s="89"/>
      <c r="AD303" s="89"/>
      <c r="AF303" s="89"/>
      <c r="AG303" s="89"/>
      <c r="AI303" s="89"/>
      <c r="AJ303" s="89"/>
      <c r="AL303" s="89"/>
      <c r="AM303" s="89"/>
      <c r="AO303" s="89"/>
      <c r="AP303" s="89"/>
      <c r="AR303" s="21"/>
    </row>
    <row r="304" spans="1:44" s="9" customFormat="1" ht="16.5" customHeight="1" x14ac:dyDescent="0.2">
      <c r="A304" s="18"/>
      <c r="B304" s="25"/>
      <c r="C304" s="25"/>
      <c r="D304" s="22"/>
      <c r="E304" s="89"/>
      <c r="F304" s="89"/>
      <c r="H304" s="89"/>
      <c r="I304" s="89"/>
      <c r="K304" s="89"/>
      <c r="L304" s="89"/>
      <c r="N304" s="89"/>
      <c r="O304" s="89"/>
      <c r="Q304" s="89"/>
      <c r="R304" s="89"/>
      <c r="T304" s="89"/>
      <c r="U304" s="89"/>
      <c r="W304" s="89"/>
      <c r="X304" s="89"/>
      <c r="Z304" s="89"/>
      <c r="AA304" s="89"/>
      <c r="AC304" s="89"/>
      <c r="AD304" s="89"/>
      <c r="AF304" s="89"/>
      <c r="AG304" s="89"/>
      <c r="AI304" s="89"/>
      <c r="AJ304" s="89"/>
      <c r="AL304" s="89"/>
      <c r="AM304" s="89"/>
      <c r="AO304" s="89"/>
      <c r="AP304" s="89"/>
      <c r="AR304" s="21"/>
    </row>
    <row r="305" spans="1:44" s="9" customFormat="1" ht="16.5" customHeight="1" x14ac:dyDescent="0.2">
      <c r="A305" s="18"/>
      <c r="B305" s="25"/>
      <c r="C305" s="25"/>
      <c r="D305" s="22"/>
      <c r="E305" s="89"/>
      <c r="F305" s="89"/>
      <c r="H305" s="89"/>
      <c r="I305" s="89"/>
      <c r="K305" s="89"/>
      <c r="L305" s="89"/>
      <c r="N305" s="89"/>
      <c r="O305" s="89"/>
      <c r="Q305" s="89"/>
      <c r="R305" s="89"/>
      <c r="T305" s="89"/>
      <c r="U305" s="89"/>
      <c r="W305" s="89"/>
      <c r="X305" s="89"/>
      <c r="Z305" s="89"/>
      <c r="AA305" s="89"/>
      <c r="AC305" s="89"/>
      <c r="AD305" s="89"/>
      <c r="AF305" s="89"/>
      <c r="AG305" s="89"/>
      <c r="AI305" s="89"/>
      <c r="AJ305" s="89"/>
      <c r="AL305" s="89"/>
      <c r="AM305" s="89"/>
      <c r="AO305" s="89"/>
      <c r="AP305" s="89"/>
      <c r="AR305" s="21"/>
    </row>
    <row r="306" spans="1:44" s="9" customFormat="1" ht="16.5" customHeight="1" x14ac:dyDescent="0.2">
      <c r="A306" s="18"/>
      <c r="B306" s="25"/>
      <c r="C306" s="25"/>
      <c r="D306" s="22"/>
      <c r="E306" s="89"/>
      <c r="F306" s="89"/>
      <c r="H306" s="89"/>
      <c r="I306" s="89"/>
      <c r="K306" s="89"/>
      <c r="L306" s="89"/>
      <c r="N306" s="89"/>
      <c r="O306" s="89"/>
      <c r="Q306" s="89"/>
      <c r="R306" s="89"/>
      <c r="T306" s="89"/>
      <c r="U306" s="89"/>
      <c r="W306" s="89"/>
      <c r="X306" s="89"/>
      <c r="Z306" s="89"/>
      <c r="AA306" s="89"/>
      <c r="AC306" s="89"/>
      <c r="AD306" s="89"/>
      <c r="AF306" s="89"/>
      <c r="AG306" s="89"/>
      <c r="AI306" s="89"/>
      <c r="AJ306" s="89"/>
      <c r="AL306" s="89"/>
      <c r="AM306" s="89"/>
      <c r="AO306" s="89"/>
      <c r="AP306" s="89"/>
      <c r="AR306" s="21"/>
    </row>
    <row r="307" spans="1:44" s="9" customFormat="1" ht="16.5" customHeight="1" x14ac:dyDescent="0.2">
      <c r="A307" s="18"/>
      <c r="B307" s="25"/>
      <c r="C307" s="25"/>
      <c r="D307" s="22"/>
      <c r="E307" s="89"/>
      <c r="F307" s="89"/>
      <c r="H307" s="89"/>
      <c r="I307" s="89"/>
      <c r="K307" s="89"/>
      <c r="L307" s="89"/>
      <c r="N307" s="89"/>
      <c r="O307" s="89"/>
      <c r="Q307" s="89"/>
      <c r="R307" s="89"/>
      <c r="T307" s="89"/>
      <c r="U307" s="89"/>
      <c r="W307" s="89"/>
      <c r="X307" s="89"/>
      <c r="Z307" s="89"/>
      <c r="AA307" s="89"/>
      <c r="AC307" s="89"/>
      <c r="AD307" s="89"/>
      <c r="AF307" s="89"/>
      <c r="AG307" s="89"/>
      <c r="AI307" s="89"/>
      <c r="AJ307" s="89"/>
      <c r="AL307" s="89"/>
      <c r="AM307" s="89"/>
      <c r="AO307" s="89"/>
      <c r="AP307" s="89"/>
      <c r="AR307" s="21"/>
    </row>
    <row r="308" spans="1:44" s="9" customFormat="1" ht="16.5" customHeight="1" x14ac:dyDescent="0.2">
      <c r="A308" s="18"/>
      <c r="B308" s="25"/>
      <c r="C308" s="25"/>
      <c r="D308" s="22"/>
      <c r="E308" s="89"/>
      <c r="F308" s="89"/>
      <c r="H308" s="89"/>
      <c r="I308" s="89"/>
      <c r="K308" s="89"/>
      <c r="L308" s="89"/>
      <c r="N308" s="89"/>
      <c r="O308" s="89"/>
      <c r="Q308" s="89"/>
      <c r="R308" s="89"/>
      <c r="T308" s="89"/>
      <c r="U308" s="89"/>
      <c r="W308" s="89"/>
      <c r="X308" s="89"/>
      <c r="Z308" s="89"/>
      <c r="AA308" s="89"/>
      <c r="AC308" s="89"/>
      <c r="AD308" s="89"/>
      <c r="AF308" s="89"/>
      <c r="AG308" s="89"/>
      <c r="AI308" s="89"/>
      <c r="AJ308" s="89"/>
      <c r="AL308" s="89"/>
      <c r="AM308" s="89"/>
      <c r="AO308" s="89"/>
      <c r="AP308" s="89"/>
      <c r="AR308" s="21"/>
    </row>
    <row r="309" spans="1:44" s="9" customFormat="1" ht="16.5" customHeight="1" x14ac:dyDescent="0.2">
      <c r="A309" s="18"/>
      <c r="B309" s="25"/>
      <c r="C309" s="25"/>
      <c r="D309" s="22"/>
      <c r="E309" s="89"/>
      <c r="F309" s="89"/>
      <c r="H309" s="89"/>
      <c r="I309" s="89"/>
      <c r="K309" s="89"/>
      <c r="L309" s="89"/>
      <c r="N309" s="89"/>
      <c r="O309" s="89"/>
      <c r="Q309" s="89"/>
      <c r="R309" s="89"/>
      <c r="T309" s="89"/>
      <c r="U309" s="89"/>
      <c r="W309" s="89"/>
      <c r="X309" s="89"/>
      <c r="Z309" s="89"/>
      <c r="AA309" s="89"/>
      <c r="AC309" s="89"/>
      <c r="AD309" s="89"/>
      <c r="AF309" s="89"/>
      <c r="AG309" s="89"/>
      <c r="AI309" s="89"/>
      <c r="AJ309" s="89"/>
      <c r="AL309" s="89"/>
      <c r="AM309" s="89"/>
      <c r="AO309" s="89"/>
      <c r="AP309" s="89"/>
      <c r="AR309" s="21"/>
    </row>
    <row r="310" spans="1:44" s="9" customFormat="1" ht="16.5" customHeight="1" x14ac:dyDescent="0.2">
      <c r="A310" s="18"/>
      <c r="B310" s="25"/>
      <c r="C310" s="25"/>
      <c r="D310" s="22"/>
      <c r="E310" s="89"/>
      <c r="F310" s="89"/>
      <c r="H310" s="89"/>
      <c r="I310" s="89"/>
      <c r="K310" s="89"/>
      <c r="L310" s="89"/>
      <c r="N310" s="89"/>
      <c r="O310" s="89"/>
      <c r="Q310" s="89"/>
      <c r="R310" s="89"/>
      <c r="T310" s="89"/>
      <c r="U310" s="89"/>
      <c r="W310" s="89"/>
      <c r="X310" s="89"/>
      <c r="Z310" s="89"/>
      <c r="AA310" s="89"/>
      <c r="AC310" s="89"/>
      <c r="AD310" s="89"/>
      <c r="AF310" s="89"/>
      <c r="AG310" s="89"/>
      <c r="AI310" s="89"/>
      <c r="AJ310" s="89"/>
      <c r="AL310" s="89"/>
      <c r="AM310" s="89"/>
      <c r="AO310" s="89"/>
      <c r="AP310" s="89"/>
      <c r="AR310" s="21"/>
    </row>
    <row r="311" spans="1:44" s="9" customFormat="1" ht="16.5" customHeight="1" x14ac:dyDescent="0.2">
      <c r="A311" s="18"/>
      <c r="B311" s="25"/>
      <c r="C311" s="25"/>
      <c r="D311" s="22"/>
      <c r="E311" s="89"/>
      <c r="F311" s="89"/>
      <c r="H311" s="89"/>
      <c r="I311" s="89"/>
      <c r="K311" s="89"/>
      <c r="L311" s="89"/>
      <c r="N311" s="89"/>
      <c r="O311" s="89"/>
      <c r="Q311" s="89"/>
      <c r="R311" s="89"/>
      <c r="T311" s="89"/>
      <c r="U311" s="89"/>
      <c r="W311" s="89"/>
      <c r="X311" s="89"/>
      <c r="Z311" s="89"/>
      <c r="AA311" s="89"/>
      <c r="AC311" s="89"/>
      <c r="AD311" s="89"/>
      <c r="AF311" s="89"/>
      <c r="AG311" s="89"/>
      <c r="AI311" s="89"/>
      <c r="AJ311" s="89"/>
      <c r="AL311" s="89"/>
      <c r="AM311" s="89"/>
      <c r="AO311" s="89"/>
      <c r="AP311" s="89"/>
      <c r="AR311" s="21"/>
    </row>
    <row r="312" spans="1:44" s="9" customFormat="1" ht="16.5" customHeight="1" x14ac:dyDescent="0.2">
      <c r="A312" s="18"/>
      <c r="B312" s="25"/>
      <c r="C312" s="25"/>
      <c r="D312" s="22"/>
      <c r="E312" s="89"/>
      <c r="F312" s="89"/>
      <c r="H312" s="89"/>
      <c r="I312" s="89"/>
      <c r="K312" s="89"/>
      <c r="L312" s="89"/>
      <c r="N312" s="89"/>
      <c r="O312" s="89"/>
      <c r="Q312" s="89"/>
      <c r="R312" s="89"/>
      <c r="T312" s="89"/>
      <c r="U312" s="89"/>
      <c r="W312" s="89"/>
      <c r="X312" s="89"/>
      <c r="Z312" s="89"/>
      <c r="AA312" s="89"/>
      <c r="AC312" s="89"/>
      <c r="AD312" s="89"/>
      <c r="AF312" s="89"/>
      <c r="AG312" s="89"/>
      <c r="AI312" s="89"/>
      <c r="AJ312" s="89"/>
      <c r="AL312" s="89"/>
      <c r="AM312" s="89"/>
      <c r="AO312" s="89"/>
      <c r="AP312" s="89"/>
      <c r="AR312" s="21"/>
    </row>
    <row r="313" spans="1:44" s="9" customFormat="1" ht="16.5" customHeight="1" x14ac:dyDescent="0.2">
      <c r="A313" s="18"/>
      <c r="B313" s="25"/>
      <c r="C313" s="25"/>
      <c r="D313" s="22"/>
      <c r="E313" s="89"/>
      <c r="F313" s="89"/>
      <c r="H313" s="89"/>
      <c r="I313" s="89"/>
      <c r="K313" s="89"/>
      <c r="L313" s="89"/>
      <c r="N313" s="89"/>
      <c r="O313" s="89"/>
      <c r="Q313" s="89"/>
      <c r="R313" s="89"/>
      <c r="T313" s="89"/>
      <c r="U313" s="89"/>
      <c r="W313" s="89"/>
      <c r="X313" s="89"/>
      <c r="Z313" s="89"/>
      <c r="AA313" s="89"/>
      <c r="AC313" s="89"/>
      <c r="AD313" s="89"/>
      <c r="AF313" s="89"/>
      <c r="AG313" s="89"/>
      <c r="AI313" s="89"/>
      <c r="AJ313" s="89"/>
      <c r="AL313" s="89"/>
      <c r="AM313" s="89"/>
      <c r="AO313" s="89"/>
      <c r="AP313" s="89"/>
      <c r="AR313" s="21"/>
    </row>
    <row r="314" spans="1:44" s="9" customFormat="1" ht="16.5" customHeight="1" x14ac:dyDescent="0.2">
      <c r="A314" s="18"/>
      <c r="B314" s="25"/>
      <c r="C314" s="25"/>
      <c r="D314" s="22"/>
      <c r="E314" s="89"/>
      <c r="F314" s="89"/>
      <c r="H314" s="89"/>
      <c r="I314" s="89"/>
      <c r="K314" s="89"/>
      <c r="L314" s="89"/>
      <c r="N314" s="89"/>
      <c r="O314" s="89"/>
      <c r="Q314" s="89"/>
      <c r="R314" s="89"/>
      <c r="T314" s="89"/>
      <c r="U314" s="89"/>
      <c r="W314" s="89"/>
      <c r="X314" s="89"/>
      <c r="Z314" s="89"/>
      <c r="AA314" s="89"/>
      <c r="AC314" s="89"/>
      <c r="AD314" s="89"/>
      <c r="AF314" s="89"/>
      <c r="AG314" s="89"/>
      <c r="AI314" s="89"/>
      <c r="AJ314" s="89"/>
      <c r="AL314" s="89"/>
      <c r="AM314" s="89"/>
      <c r="AO314" s="89"/>
      <c r="AP314" s="89"/>
      <c r="AR314" s="21"/>
    </row>
    <row r="315" spans="1:44" s="9" customFormat="1" ht="16.5" customHeight="1" x14ac:dyDescent="0.2">
      <c r="A315" s="18"/>
      <c r="B315" s="25"/>
      <c r="C315" s="25"/>
      <c r="D315" s="22"/>
      <c r="E315" s="89"/>
      <c r="F315" s="89"/>
      <c r="H315" s="89"/>
      <c r="I315" s="89"/>
      <c r="K315" s="89"/>
      <c r="L315" s="89"/>
      <c r="N315" s="89"/>
      <c r="O315" s="89"/>
      <c r="Q315" s="89"/>
      <c r="R315" s="89"/>
      <c r="T315" s="89"/>
      <c r="U315" s="89"/>
      <c r="W315" s="89"/>
      <c r="X315" s="89"/>
      <c r="Z315" s="89"/>
      <c r="AA315" s="89"/>
      <c r="AC315" s="89"/>
      <c r="AD315" s="89"/>
      <c r="AF315" s="89"/>
      <c r="AG315" s="89"/>
      <c r="AI315" s="89"/>
      <c r="AJ315" s="89"/>
      <c r="AL315" s="89"/>
      <c r="AM315" s="89"/>
      <c r="AO315" s="89"/>
      <c r="AP315" s="89"/>
      <c r="AR315" s="21"/>
    </row>
    <row r="316" spans="1:44" s="9" customFormat="1" ht="16.5" customHeight="1" x14ac:dyDescent="0.2">
      <c r="A316" s="18"/>
      <c r="B316" s="25"/>
      <c r="C316" s="25"/>
      <c r="D316" s="22"/>
      <c r="E316" s="89"/>
      <c r="F316" s="89"/>
      <c r="H316" s="89"/>
      <c r="I316" s="89"/>
      <c r="K316" s="89"/>
      <c r="L316" s="89"/>
      <c r="N316" s="89"/>
      <c r="O316" s="89"/>
      <c r="Q316" s="89"/>
      <c r="R316" s="89"/>
      <c r="T316" s="89"/>
      <c r="U316" s="89"/>
      <c r="W316" s="89"/>
      <c r="X316" s="89"/>
      <c r="Z316" s="89"/>
      <c r="AA316" s="89"/>
      <c r="AC316" s="89"/>
      <c r="AD316" s="89"/>
      <c r="AF316" s="89"/>
      <c r="AG316" s="89"/>
      <c r="AI316" s="89"/>
      <c r="AJ316" s="89"/>
      <c r="AL316" s="89"/>
      <c r="AM316" s="89"/>
      <c r="AO316" s="89"/>
      <c r="AP316" s="89"/>
      <c r="AR316" s="21"/>
    </row>
    <row r="317" spans="1:44" s="9" customFormat="1" ht="16.5" customHeight="1" x14ac:dyDescent="0.2">
      <c r="A317" s="18"/>
      <c r="B317" s="25"/>
      <c r="C317" s="25"/>
      <c r="D317" s="22"/>
      <c r="E317" s="89"/>
      <c r="F317" s="89"/>
      <c r="H317" s="89"/>
      <c r="I317" s="89"/>
      <c r="K317" s="89"/>
      <c r="L317" s="89"/>
      <c r="N317" s="89"/>
      <c r="O317" s="89"/>
      <c r="Q317" s="89"/>
      <c r="R317" s="89"/>
      <c r="T317" s="89"/>
      <c r="U317" s="89"/>
      <c r="W317" s="89"/>
      <c r="X317" s="89"/>
      <c r="Z317" s="89"/>
      <c r="AA317" s="89"/>
      <c r="AC317" s="89"/>
      <c r="AD317" s="89"/>
      <c r="AF317" s="89"/>
      <c r="AG317" s="89"/>
      <c r="AI317" s="89"/>
      <c r="AJ317" s="89"/>
      <c r="AL317" s="89"/>
      <c r="AM317" s="89"/>
      <c r="AO317" s="89"/>
      <c r="AP317" s="89"/>
      <c r="AR317" s="21"/>
    </row>
    <row r="318" spans="1:44" s="9" customFormat="1" ht="16.5" customHeight="1" x14ac:dyDescent="0.2">
      <c r="A318" s="18"/>
      <c r="B318" s="25"/>
      <c r="C318" s="25"/>
      <c r="D318" s="22"/>
      <c r="E318" s="89"/>
      <c r="F318" s="89"/>
      <c r="H318" s="89"/>
      <c r="I318" s="89"/>
      <c r="K318" s="89"/>
      <c r="L318" s="89"/>
      <c r="N318" s="89"/>
      <c r="O318" s="89"/>
      <c r="Q318" s="89"/>
      <c r="R318" s="89"/>
      <c r="T318" s="89"/>
      <c r="U318" s="89"/>
      <c r="W318" s="89"/>
      <c r="X318" s="89"/>
      <c r="Z318" s="89"/>
      <c r="AA318" s="89"/>
      <c r="AC318" s="89"/>
      <c r="AD318" s="89"/>
      <c r="AF318" s="89"/>
      <c r="AG318" s="89"/>
      <c r="AI318" s="89"/>
      <c r="AJ318" s="89"/>
      <c r="AL318" s="89"/>
      <c r="AM318" s="89"/>
      <c r="AO318" s="89"/>
      <c r="AP318" s="89"/>
      <c r="AR318" s="21"/>
    </row>
    <row r="319" spans="1:44" s="9" customFormat="1" ht="16.5" customHeight="1" x14ac:dyDescent="0.2">
      <c r="A319" s="18"/>
      <c r="B319" s="25"/>
      <c r="C319" s="25"/>
      <c r="D319" s="22"/>
      <c r="E319" s="89"/>
      <c r="F319" s="89"/>
      <c r="H319" s="89"/>
      <c r="I319" s="89"/>
      <c r="K319" s="89"/>
      <c r="L319" s="89"/>
      <c r="N319" s="89"/>
      <c r="O319" s="89"/>
      <c r="Q319" s="89"/>
      <c r="R319" s="89"/>
      <c r="T319" s="89"/>
      <c r="U319" s="89"/>
      <c r="W319" s="89"/>
      <c r="X319" s="89"/>
      <c r="Z319" s="89"/>
      <c r="AA319" s="89"/>
      <c r="AC319" s="89"/>
      <c r="AD319" s="89"/>
      <c r="AF319" s="89"/>
      <c r="AG319" s="89"/>
      <c r="AI319" s="89"/>
      <c r="AJ319" s="89"/>
      <c r="AL319" s="89"/>
      <c r="AM319" s="89"/>
      <c r="AO319" s="89"/>
      <c r="AP319" s="89"/>
      <c r="AR319" s="21"/>
    </row>
    <row r="320" spans="1:44" s="9" customFormat="1" ht="16.5" customHeight="1" x14ac:dyDescent="0.2">
      <c r="A320" s="18"/>
      <c r="B320" s="25"/>
      <c r="C320" s="25"/>
      <c r="D320" s="22"/>
      <c r="E320" s="89"/>
      <c r="F320" s="89"/>
      <c r="H320" s="89"/>
      <c r="I320" s="89"/>
      <c r="K320" s="89"/>
      <c r="L320" s="89"/>
      <c r="N320" s="89"/>
      <c r="O320" s="89"/>
      <c r="Q320" s="89"/>
      <c r="R320" s="89"/>
      <c r="T320" s="89"/>
      <c r="U320" s="89"/>
      <c r="W320" s="89"/>
      <c r="X320" s="89"/>
      <c r="Z320" s="89"/>
      <c r="AA320" s="89"/>
      <c r="AC320" s="89"/>
      <c r="AD320" s="89"/>
      <c r="AF320" s="89"/>
      <c r="AG320" s="89"/>
      <c r="AI320" s="89"/>
      <c r="AJ320" s="89"/>
      <c r="AL320" s="89"/>
      <c r="AM320" s="89"/>
      <c r="AO320" s="89"/>
      <c r="AP320" s="89"/>
      <c r="AR320" s="21"/>
    </row>
    <row r="321" spans="1:44" s="9" customFormat="1" ht="16.5" customHeight="1" x14ac:dyDescent="0.2">
      <c r="A321" s="18"/>
      <c r="B321" s="25"/>
      <c r="C321" s="25"/>
      <c r="D321" s="22"/>
      <c r="E321" s="89"/>
      <c r="F321" s="89"/>
      <c r="H321" s="89"/>
      <c r="I321" s="89"/>
      <c r="K321" s="89"/>
      <c r="L321" s="89"/>
      <c r="N321" s="89"/>
      <c r="O321" s="89"/>
      <c r="Q321" s="89"/>
      <c r="R321" s="89"/>
      <c r="T321" s="89"/>
      <c r="U321" s="89"/>
      <c r="W321" s="89"/>
      <c r="X321" s="89"/>
      <c r="Z321" s="89"/>
      <c r="AA321" s="89"/>
      <c r="AC321" s="89"/>
      <c r="AD321" s="89"/>
      <c r="AF321" s="89"/>
      <c r="AG321" s="89"/>
      <c r="AI321" s="89"/>
      <c r="AJ321" s="89"/>
      <c r="AL321" s="89"/>
      <c r="AM321" s="89"/>
      <c r="AO321" s="89"/>
      <c r="AP321" s="89"/>
      <c r="AR321" s="21"/>
    </row>
    <row r="322" spans="1:44" s="9" customFormat="1" ht="16.5" customHeight="1" x14ac:dyDescent="0.2">
      <c r="A322" s="18"/>
      <c r="B322" s="25"/>
      <c r="C322" s="25"/>
      <c r="D322" s="22"/>
      <c r="E322" s="89"/>
      <c r="F322" s="89"/>
      <c r="H322" s="89"/>
      <c r="I322" s="89"/>
      <c r="K322" s="89"/>
      <c r="L322" s="89"/>
      <c r="N322" s="89"/>
      <c r="O322" s="89"/>
      <c r="Q322" s="89"/>
      <c r="R322" s="89"/>
      <c r="T322" s="89"/>
      <c r="U322" s="89"/>
      <c r="W322" s="89"/>
      <c r="X322" s="89"/>
      <c r="Z322" s="89"/>
      <c r="AA322" s="89"/>
      <c r="AC322" s="89"/>
      <c r="AD322" s="89"/>
      <c r="AF322" s="89"/>
      <c r="AG322" s="89"/>
      <c r="AI322" s="89"/>
      <c r="AJ322" s="89"/>
      <c r="AL322" s="89"/>
      <c r="AM322" s="89"/>
      <c r="AO322" s="89"/>
      <c r="AP322" s="89"/>
      <c r="AR322" s="21"/>
    </row>
    <row r="323" spans="1:44" s="9" customFormat="1" ht="16.5" customHeight="1" x14ac:dyDescent="0.2">
      <c r="A323" s="18"/>
      <c r="B323" s="25"/>
      <c r="C323" s="25"/>
      <c r="D323" s="22"/>
      <c r="E323" s="89"/>
      <c r="F323" s="89"/>
      <c r="H323" s="89"/>
      <c r="I323" s="89"/>
      <c r="K323" s="89"/>
      <c r="L323" s="89"/>
      <c r="N323" s="89"/>
      <c r="O323" s="89"/>
      <c r="Q323" s="89"/>
      <c r="R323" s="89"/>
      <c r="T323" s="89"/>
      <c r="U323" s="89"/>
      <c r="W323" s="89"/>
      <c r="X323" s="89"/>
      <c r="Z323" s="89"/>
      <c r="AA323" s="89"/>
      <c r="AC323" s="89"/>
      <c r="AD323" s="89"/>
      <c r="AF323" s="89"/>
      <c r="AG323" s="89"/>
      <c r="AI323" s="89"/>
      <c r="AJ323" s="89"/>
      <c r="AL323" s="89"/>
      <c r="AM323" s="89"/>
      <c r="AO323" s="89"/>
      <c r="AP323" s="89"/>
      <c r="AR323" s="21"/>
    </row>
    <row r="324" spans="1:44" s="9" customFormat="1" ht="16.5" customHeight="1" x14ac:dyDescent="0.2">
      <c r="A324" s="18"/>
      <c r="B324" s="25"/>
      <c r="C324" s="25"/>
      <c r="D324" s="22"/>
      <c r="E324" s="89"/>
      <c r="F324" s="89"/>
      <c r="H324" s="89"/>
      <c r="I324" s="89"/>
      <c r="K324" s="89"/>
      <c r="L324" s="89"/>
      <c r="N324" s="89"/>
      <c r="O324" s="89"/>
      <c r="Q324" s="89"/>
      <c r="R324" s="89"/>
      <c r="T324" s="89"/>
      <c r="U324" s="89"/>
      <c r="W324" s="89"/>
      <c r="X324" s="89"/>
      <c r="Z324" s="89"/>
      <c r="AA324" s="89"/>
      <c r="AC324" s="89"/>
      <c r="AD324" s="89"/>
      <c r="AF324" s="89"/>
      <c r="AG324" s="89"/>
      <c r="AI324" s="89"/>
      <c r="AJ324" s="89"/>
      <c r="AL324" s="89"/>
      <c r="AM324" s="89"/>
      <c r="AO324" s="89"/>
      <c r="AP324" s="89"/>
      <c r="AR324" s="21"/>
    </row>
    <row r="325" spans="1:44" s="9" customFormat="1" ht="16.5" customHeight="1" x14ac:dyDescent="0.2">
      <c r="A325" s="18"/>
      <c r="B325" s="25"/>
      <c r="C325" s="25"/>
      <c r="D325" s="22"/>
      <c r="E325" s="89"/>
      <c r="F325" s="89"/>
      <c r="H325" s="89"/>
      <c r="I325" s="89"/>
      <c r="K325" s="89"/>
      <c r="L325" s="89"/>
      <c r="N325" s="89"/>
      <c r="O325" s="89"/>
      <c r="Q325" s="89"/>
      <c r="R325" s="89"/>
      <c r="T325" s="89"/>
      <c r="U325" s="89"/>
      <c r="W325" s="89"/>
      <c r="X325" s="89"/>
      <c r="Z325" s="89"/>
      <c r="AA325" s="89"/>
      <c r="AC325" s="89"/>
      <c r="AD325" s="89"/>
      <c r="AF325" s="89"/>
      <c r="AG325" s="89"/>
      <c r="AI325" s="89"/>
      <c r="AJ325" s="89"/>
      <c r="AL325" s="89"/>
      <c r="AM325" s="89"/>
      <c r="AO325" s="89"/>
      <c r="AP325" s="89"/>
      <c r="AR325" s="21"/>
    </row>
    <row r="326" spans="1:44" s="9" customFormat="1" ht="16.5" customHeight="1" x14ac:dyDescent="0.2">
      <c r="A326" s="18"/>
      <c r="B326" s="25"/>
      <c r="C326" s="25"/>
      <c r="D326" s="22"/>
      <c r="E326" s="89"/>
      <c r="F326" s="89"/>
      <c r="H326" s="89"/>
      <c r="I326" s="89"/>
      <c r="K326" s="89"/>
      <c r="L326" s="89"/>
      <c r="N326" s="89"/>
      <c r="O326" s="89"/>
      <c r="Q326" s="89"/>
      <c r="R326" s="89"/>
      <c r="T326" s="89"/>
      <c r="U326" s="89"/>
      <c r="W326" s="89"/>
      <c r="X326" s="89"/>
      <c r="Z326" s="89"/>
      <c r="AA326" s="89"/>
      <c r="AC326" s="89"/>
      <c r="AD326" s="89"/>
      <c r="AF326" s="89"/>
      <c r="AG326" s="89"/>
      <c r="AI326" s="89"/>
      <c r="AJ326" s="89"/>
      <c r="AL326" s="89"/>
      <c r="AM326" s="89"/>
      <c r="AO326" s="89"/>
      <c r="AP326" s="89"/>
      <c r="AR326" s="21"/>
    </row>
    <row r="327" spans="1:44" s="9" customFormat="1" ht="16.5" customHeight="1" x14ac:dyDescent="0.2">
      <c r="A327" s="18"/>
      <c r="B327" s="25"/>
      <c r="C327" s="25"/>
      <c r="D327" s="22"/>
      <c r="E327" s="89"/>
      <c r="F327" s="89"/>
      <c r="H327" s="89"/>
      <c r="I327" s="89"/>
      <c r="K327" s="89"/>
      <c r="L327" s="89"/>
      <c r="N327" s="89"/>
      <c r="O327" s="89"/>
      <c r="Q327" s="89"/>
      <c r="R327" s="89"/>
      <c r="T327" s="89"/>
      <c r="U327" s="89"/>
      <c r="W327" s="89"/>
      <c r="X327" s="89"/>
      <c r="Z327" s="89"/>
      <c r="AA327" s="89"/>
      <c r="AC327" s="89"/>
      <c r="AD327" s="89"/>
      <c r="AF327" s="89"/>
      <c r="AG327" s="89"/>
      <c r="AI327" s="89"/>
      <c r="AJ327" s="89"/>
      <c r="AL327" s="89"/>
      <c r="AM327" s="89"/>
      <c r="AO327" s="89"/>
      <c r="AP327" s="89"/>
      <c r="AR327" s="21"/>
    </row>
    <row r="328" spans="1:44" s="9" customFormat="1" ht="16.5" customHeight="1" x14ac:dyDescent="0.2">
      <c r="A328" s="18"/>
      <c r="B328" s="25"/>
      <c r="C328" s="25"/>
      <c r="D328" s="22"/>
      <c r="E328" s="89"/>
      <c r="F328" s="89"/>
      <c r="H328" s="89"/>
      <c r="I328" s="89"/>
      <c r="K328" s="89"/>
      <c r="L328" s="89"/>
      <c r="N328" s="89"/>
      <c r="O328" s="89"/>
      <c r="Q328" s="89"/>
      <c r="R328" s="89"/>
      <c r="T328" s="89"/>
      <c r="U328" s="89"/>
      <c r="W328" s="89"/>
      <c r="X328" s="89"/>
      <c r="Z328" s="89"/>
      <c r="AA328" s="89"/>
      <c r="AC328" s="89"/>
      <c r="AD328" s="89"/>
      <c r="AF328" s="89"/>
      <c r="AG328" s="89"/>
      <c r="AI328" s="89"/>
      <c r="AJ328" s="89"/>
      <c r="AL328" s="89"/>
      <c r="AM328" s="89"/>
      <c r="AO328" s="89"/>
      <c r="AP328" s="89"/>
      <c r="AR328" s="21"/>
    </row>
    <row r="329" spans="1:44" s="9" customFormat="1" ht="16.5" customHeight="1" x14ac:dyDescent="0.2">
      <c r="A329" s="18"/>
      <c r="B329" s="25"/>
      <c r="C329" s="25"/>
      <c r="D329" s="22"/>
      <c r="E329" s="89"/>
      <c r="F329" s="89"/>
      <c r="H329" s="89"/>
      <c r="I329" s="89"/>
      <c r="K329" s="89"/>
      <c r="L329" s="89"/>
      <c r="N329" s="89"/>
      <c r="O329" s="89"/>
      <c r="Q329" s="89"/>
      <c r="R329" s="89"/>
      <c r="T329" s="89"/>
      <c r="U329" s="89"/>
      <c r="W329" s="89"/>
      <c r="X329" s="89"/>
      <c r="Z329" s="89"/>
      <c r="AA329" s="89"/>
      <c r="AC329" s="89"/>
      <c r="AD329" s="89"/>
      <c r="AF329" s="89"/>
      <c r="AG329" s="89"/>
      <c r="AI329" s="89"/>
      <c r="AJ329" s="89"/>
      <c r="AL329" s="89"/>
      <c r="AM329" s="89"/>
      <c r="AO329" s="89"/>
      <c r="AP329" s="89"/>
      <c r="AR329" s="21"/>
    </row>
    <row r="330" spans="1:44" s="9" customFormat="1" ht="16.5" customHeight="1" x14ac:dyDescent="0.2">
      <c r="A330" s="18"/>
      <c r="B330" s="25"/>
      <c r="C330" s="25"/>
      <c r="D330" s="22"/>
      <c r="E330" s="89"/>
      <c r="F330" s="89"/>
      <c r="H330" s="89"/>
      <c r="I330" s="89"/>
      <c r="K330" s="89"/>
      <c r="L330" s="89"/>
      <c r="N330" s="89"/>
      <c r="O330" s="89"/>
      <c r="Q330" s="89"/>
      <c r="R330" s="89"/>
      <c r="T330" s="89"/>
      <c r="U330" s="89"/>
      <c r="W330" s="89"/>
      <c r="X330" s="89"/>
      <c r="Z330" s="89"/>
      <c r="AA330" s="89"/>
      <c r="AC330" s="89"/>
      <c r="AD330" s="89"/>
      <c r="AF330" s="89"/>
      <c r="AG330" s="89"/>
      <c r="AI330" s="89"/>
      <c r="AJ330" s="89"/>
      <c r="AL330" s="89"/>
      <c r="AM330" s="89"/>
      <c r="AO330" s="89"/>
      <c r="AP330" s="89"/>
      <c r="AR330" s="21"/>
    </row>
    <row r="331" spans="1:44" s="9" customFormat="1" ht="16.5" customHeight="1" x14ac:dyDescent="0.2">
      <c r="A331" s="18"/>
      <c r="B331" s="25"/>
      <c r="C331" s="25"/>
      <c r="D331" s="22"/>
      <c r="E331" s="89"/>
      <c r="F331" s="89"/>
      <c r="H331" s="89"/>
      <c r="I331" s="89"/>
      <c r="K331" s="89"/>
      <c r="L331" s="89"/>
      <c r="N331" s="89"/>
      <c r="O331" s="89"/>
      <c r="Q331" s="89"/>
      <c r="R331" s="89"/>
      <c r="T331" s="89"/>
      <c r="U331" s="89"/>
      <c r="W331" s="89"/>
      <c r="X331" s="89"/>
      <c r="Z331" s="89"/>
      <c r="AA331" s="89"/>
      <c r="AC331" s="89"/>
      <c r="AD331" s="89"/>
      <c r="AF331" s="89"/>
      <c r="AG331" s="89"/>
      <c r="AI331" s="89"/>
      <c r="AJ331" s="89"/>
      <c r="AL331" s="89"/>
      <c r="AM331" s="89"/>
      <c r="AO331" s="89"/>
      <c r="AP331" s="89"/>
      <c r="AR331" s="21"/>
    </row>
    <row r="332" spans="1:44" s="9" customFormat="1" ht="16.5" customHeight="1" x14ac:dyDescent="0.2">
      <c r="A332" s="18"/>
      <c r="B332" s="25"/>
      <c r="C332" s="25"/>
      <c r="D332" s="22"/>
      <c r="E332" s="89"/>
      <c r="F332" s="89"/>
      <c r="H332" s="89"/>
      <c r="I332" s="89"/>
      <c r="K332" s="89"/>
      <c r="L332" s="89"/>
      <c r="N332" s="89"/>
      <c r="O332" s="89"/>
      <c r="Q332" s="89"/>
      <c r="R332" s="89"/>
      <c r="T332" s="89"/>
      <c r="U332" s="89"/>
      <c r="W332" s="89"/>
      <c r="X332" s="89"/>
      <c r="Z332" s="89"/>
      <c r="AA332" s="89"/>
      <c r="AC332" s="89"/>
      <c r="AD332" s="89"/>
      <c r="AF332" s="89"/>
      <c r="AG332" s="89"/>
      <c r="AI332" s="89"/>
      <c r="AJ332" s="89"/>
      <c r="AL332" s="89"/>
      <c r="AM332" s="89"/>
      <c r="AO332" s="89"/>
      <c r="AP332" s="89"/>
      <c r="AR332" s="21"/>
    </row>
    <row r="333" spans="1:44" s="9" customFormat="1" ht="16.5" customHeight="1" x14ac:dyDescent="0.2">
      <c r="A333" s="18"/>
      <c r="B333" s="25"/>
      <c r="C333" s="25"/>
      <c r="D333" s="22"/>
      <c r="E333" s="89"/>
      <c r="F333" s="89"/>
      <c r="H333" s="89"/>
      <c r="I333" s="89"/>
      <c r="K333" s="89"/>
      <c r="L333" s="89"/>
      <c r="N333" s="89"/>
      <c r="O333" s="89"/>
      <c r="Q333" s="89"/>
      <c r="R333" s="89"/>
      <c r="T333" s="89"/>
      <c r="U333" s="89"/>
      <c r="W333" s="89"/>
      <c r="X333" s="89"/>
      <c r="Z333" s="89"/>
      <c r="AA333" s="89"/>
      <c r="AC333" s="89"/>
      <c r="AD333" s="89"/>
      <c r="AF333" s="89"/>
      <c r="AG333" s="89"/>
      <c r="AI333" s="89"/>
      <c r="AJ333" s="89"/>
      <c r="AL333" s="89"/>
      <c r="AM333" s="89"/>
      <c r="AO333" s="89"/>
      <c r="AP333" s="89"/>
      <c r="AR333" s="21"/>
    </row>
    <row r="334" spans="1:44" s="9" customFormat="1" ht="16.5" customHeight="1" x14ac:dyDescent="0.2">
      <c r="A334" s="18"/>
      <c r="B334" s="25"/>
      <c r="C334" s="25"/>
      <c r="D334" s="22"/>
      <c r="E334" s="89"/>
      <c r="F334" s="89"/>
      <c r="H334" s="89"/>
      <c r="I334" s="89"/>
      <c r="K334" s="89"/>
      <c r="L334" s="89"/>
      <c r="N334" s="89"/>
      <c r="O334" s="89"/>
      <c r="Q334" s="89"/>
      <c r="R334" s="89"/>
      <c r="T334" s="89"/>
      <c r="U334" s="89"/>
      <c r="W334" s="89"/>
      <c r="X334" s="89"/>
      <c r="Z334" s="89"/>
      <c r="AA334" s="89"/>
      <c r="AC334" s="89"/>
      <c r="AD334" s="89"/>
      <c r="AF334" s="89"/>
      <c r="AG334" s="89"/>
      <c r="AI334" s="89"/>
      <c r="AJ334" s="89"/>
      <c r="AL334" s="89"/>
      <c r="AM334" s="89"/>
      <c r="AO334" s="89"/>
      <c r="AP334" s="89"/>
      <c r="AR334" s="21"/>
    </row>
    <row r="335" spans="1:44" s="9" customFormat="1" ht="16.5" customHeight="1" x14ac:dyDescent="0.2">
      <c r="A335" s="18"/>
      <c r="B335" s="25"/>
      <c r="C335" s="25"/>
      <c r="D335" s="22"/>
      <c r="E335" s="89"/>
      <c r="F335" s="89"/>
      <c r="H335" s="89"/>
      <c r="I335" s="89"/>
      <c r="K335" s="89"/>
      <c r="L335" s="89"/>
      <c r="N335" s="89"/>
      <c r="O335" s="89"/>
      <c r="Q335" s="89"/>
      <c r="R335" s="89"/>
      <c r="T335" s="89"/>
      <c r="U335" s="89"/>
      <c r="W335" s="89"/>
      <c r="X335" s="89"/>
      <c r="Z335" s="89"/>
      <c r="AA335" s="89"/>
      <c r="AC335" s="89"/>
      <c r="AD335" s="89"/>
      <c r="AF335" s="89"/>
      <c r="AG335" s="89"/>
      <c r="AI335" s="89"/>
      <c r="AJ335" s="89"/>
      <c r="AL335" s="89"/>
      <c r="AM335" s="89"/>
      <c r="AO335" s="89"/>
      <c r="AP335" s="89"/>
      <c r="AR335" s="21"/>
    </row>
    <row r="336" spans="1:44" s="9" customFormat="1" ht="16.5" customHeight="1" x14ac:dyDescent="0.2">
      <c r="A336" s="18"/>
      <c r="B336" s="25"/>
      <c r="C336" s="25"/>
      <c r="D336" s="22"/>
      <c r="E336" s="89"/>
      <c r="F336" s="89"/>
      <c r="H336" s="89"/>
      <c r="I336" s="89"/>
      <c r="K336" s="89"/>
      <c r="L336" s="89"/>
      <c r="N336" s="89"/>
      <c r="O336" s="89"/>
      <c r="Q336" s="89"/>
      <c r="R336" s="89"/>
      <c r="T336" s="89"/>
      <c r="U336" s="89"/>
      <c r="W336" s="89"/>
      <c r="X336" s="89"/>
      <c r="Z336" s="89"/>
      <c r="AA336" s="89"/>
      <c r="AC336" s="89"/>
      <c r="AD336" s="89"/>
      <c r="AF336" s="89"/>
      <c r="AG336" s="89"/>
      <c r="AI336" s="89"/>
      <c r="AJ336" s="89"/>
      <c r="AL336" s="89"/>
      <c r="AM336" s="89"/>
      <c r="AO336" s="89"/>
      <c r="AP336" s="89"/>
      <c r="AR336" s="21"/>
    </row>
    <row r="337" spans="1:44" s="9" customFormat="1" ht="16.5" customHeight="1" x14ac:dyDescent="0.2">
      <c r="A337" s="18"/>
      <c r="B337" s="25"/>
      <c r="C337" s="25"/>
      <c r="D337" s="22"/>
      <c r="E337" s="89"/>
      <c r="F337" s="89"/>
      <c r="H337" s="89"/>
      <c r="I337" s="89"/>
      <c r="K337" s="89"/>
      <c r="L337" s="89"/>
      <c r="N337" s="89"/>
      <c r="O337" s="89"/>
      <c r="Q337" s="89"/>
      <c r="R337" s="89"/>
      <c r="T337" s="89"/>
      <c r="U337" s="89"/>
      <c r="W337" s="89"/>
      <c r="X337" s="89"/>
      <c r="Z337" s="89"/>
      <c r="AA337" s="89"/>
      <c r="AC337" s="89"/>
      <c r="AD337" s="89"/>
      <c r="AF337" s="89"/>
      <c r="AG337" s="89"/>
      <c r="AI337" s="89"/>
      <c r="AJ337" s="89"/>
      <c r="AL337" s="89"/>
      <c r="AM337" s="89"/>
      <c r="AO337" s="89"/>
      <c r="AP337" s="89"/>
      <c r="AR337" s="21"/>
    </row>
    <row r="338" spans="1:44" s="9" customFormat="1" ht="16.5" customHeight="1" x14ac:dyDescent="0.2">
      <c r="A338" s="18"/>
      <c r="B338" s="25"/>
      <c r="C338" s="25"/>
      <c r="D338" s="22"/>
      <c r="E338" s="89"/>
      <c r="F338" s="89"/>
      <c r="H338" s="89"/>
      <c r="I338" s="89"/>
      <c r="K338" s="89"/>
      <c r="L338" s="89"/>
      <c r="N338" s="89"/>
      <c r="O338" s="89"/>
      <c r="Q338" s="89"/>
      <c r="R338" s="89"/>
      <c r="T338" s="89"/>
      <c r="U338" s="89"/>
      <c r="W338" s="89"/>
      <c r="X338" s="89"/>
      <c r="Z338" s="89"/>
      <c r="AA338" s="89"/>
      <c r="AC338" s="89"/>
      <c r="AD338" s="89"/>
      <c r="AF338" s="89"/>
      <c r="AG338" s="89"/>
      <c r="AI338" s="89"/>
      <c r="AJ338" s="89"/>
      <c r="AL338" s="89"/>
      <c r="AM338" s="89"/>
      <c r="AO338" s="89"/>
      <c r="AP338" s="89"/>
      <c r="AR338" s="21"/>
    </row>
    <row r="339" spans="1:44" s="9" customFormat="1" ht="16.5" customHeight="1" x14ac:dyDescent="0.2">
      <c r="A339" s="18"/>
      <c r="B339" s="25"/>
      <c r="C339" s="25"/>
      <c r="D339" s="22"/>
      <c r="E339" s="89"/>
      <c r="F339" s="89"/>
      <c r="H339" s="89"/>
      <c r="I339" s="89"/>
      <c r="K339" s="89"/>
      <c r="L339" s="89"/>
      <c r="N339" s="89"/>
      <c r="O339" s="89"/>
      <c r="Q339" s="89"/>
      <c r="R339" s="89"/>
      <c r="T339" s="89"/>
      <c r="U339" s="89"/>
      <c r="W339" s="89"/>
      <c r="X339" s="89"/>
      <c r="Z339" s="89"/>
      <c r="AA339" s="89"/>
      <c r="AC339" s="89"/>
      <c r="AD339" s="89"/>
      <c r="AF339" s="89"/>
      <c r="AG339" s="89"/>
      <c r="AI339" s="89"/>
      <c r="AJ339" s="89"/>
      <c r="AL339" s="89"/>
      <c r="AM339" s="89"/>
      <c r="AO339" s="89"/>
      <c r="AP339" s="89"/>
      <c r="AR339" s="21"/>
    </row>
  </sheetData>
  <mergeCells count="969">
    <mergeCell ref="AS191:AS195"/>
    <mergeCell ref="AS196:AS200"/>
    <mergeCell ref="AR172:AR174"/>
    <mergeCell ref="AR180:AR182"/>
    <mergeCell ref="AS175:AS179"/>
    <mergeCell ref="Y212:Y216"/>
    <mergeCell ref="Z212:Z216"/>
    <mergeCell ref="AA212:AA216"/>
    <mergeCell ref="AB212:AB216"/>
    <mergeCell ref="AC212:AC216"/>
    <mergeCell ref="AD212:AD216"/>
    <mergeCell ref="AS201:AS205"/>
    <mergeCell ref="AS180:AS182"/>
    <mergeCell ref="AS183:AS185"/>
    <mergeCell ref="AE180:AE182"/>
    <mergeCell ref="AF180:AF182"/>
    <mergeCell ref="AE172:AE174"/>
    <mergeCell ref="AS186:AS190"/>
    <mergeCell ref="AL180:AL182"/>
    <mergeCell ref="AQ183:AQ185"/>
    <mergeCell ref="AP180:AP182"/>
    <mergeCell ref="AQ180:AQ182"/>
    <mergeCell ref="AO172:AO174"/>
    <mergeCell ref="Y183:Y185"/>
    <mergeCell ref="AB140:AB142"/>
    <mergeCell ref="AK153:AK155"/>
    <mergeCell ref="AE153:AE155"/>
    <mergeCell ref="AF153:AF155"/>
    <mergeCell ref="AH156:AH158"/>
    <mergeCell ref="AG180:AG182"/>
    <mergeCell ref="AJ183:AJ185"/>
    <mergeCell ref="AH153:AH155"/>
    <mergeCell ref="AG153:AG155"/>
    <mergeCell ref="AI180:AI182"/>
    <mergeCell ref="AJ180:AJ182"/>
    <mergeCell ref="AH180:AH182"/>
    <mergeCell ref="AI172:AI174"/>
    <mergeCell ref="AE169:AE171"/>
    <mergeCell ref="AC183:AC185"/>
    <mergeCell ref="AD183:AD185"/>
    <mergeCell ref="AB183:AB185"/>
    <mergeCell ref="AB180:AB182"/>
    <mergeCell ref="AC169:AC171"/>
    <mergeCell ref="AD169:AD171"/>
    <mergeCell ref="AB169:AB171"/>
    <mergeCell ref="AD180:AD182"/>
    <mergeCell ref="AC180:AC182"/>
    <mergeCell ref="AC172:AC174"/>
    <mergeCell ref="AE105:AE107"/>
    <mergeCell ref="AE108:AE110"/>
    <mergeCell ref="AM153:AM155"/>
    <mergeCell ref="AJ153:AJ155"/>
    <mergeCell ref="AG55:AG57"/>
    <mergeCell ref="AH55:AH57"/>
    <mergeCell ref="AN156:AN158"/>
    <mergeCell ref="AF116:AF118"/>
    <mergeCell ref="AG172:AG174"/>
    <mergeCell ref="AH172:AH174"/>
    <mergeCell ref="AG169:AG171"/>
    <mergeCell ref="AF132:AF134"/>
    <mergeCell ref="AE212:AE216"/>
    <mergeCell ref="AF212:AF216"/>
    <mergeCell ref="AG212:AG216"/>
    <mergeCell ref="AH212:AH216"/>
    <mergeCell ref="AI212:AI216"/>
    <mergeCell ref="AJ212:AJ216"/>
    <mergeCell ref="AK212:AK216"/>
    <mergeCell ref="AL212:AL216"/>
    <mergeCell ref="AC66:AC70"/>
    <mergeCell ref="AB58:AB60"/>
    <mergeCell ref="AB55:AB57"/>
    <mergeCell ref="AF108:AF110"/>
    <mergeCell ref="AG58:AG60"/>
    <mergeCell ref="AF105:AF107"/>
    <mergeCell ref="AG108:AG110"/>
    <mergeCell ref="AP217:AP219"/>
    <mergeCell ref="AO212:AO216"/>
    <mergeCell ref="AO217:AO219"/>
    <mergeCell ref="AP55:AP57"/>
    <mergeCell ref="AP58:AP60"/>
    <mergeCell ref="AO66:AO70"/>
    <mergeCell ref="AP66:AP70"/>
    <mergeCell ref="AP116:AP118"/>
    <mergeCell ref="AP156:AP158"/>
    <mergeCell ref="AP153:AP155"/>
    <mergeCell ref="AP140:AP142"/>
    <mergeCell ref="AP172:AP174"/>
    <mergeCell ref="AO140:AO142"/>
    <mergeCell ref="AP132:AP134"/>
    <mergeCell ref="AO183:AO185"/>
    <mergeCell ref="AO180:AO182"/>
    <mergeCell ref="AL55:AL57"/>
    <mergeCell ref="AE55:AE57"/>
    <mergeCell ref="AC58:AC60"/>
    <mergeCell ref="AD58:AD60"/>
    <mergeCell ref="AE58:AE60"/>
    <mergeCell ref="AF58:AF60"/>
    <mergeCell ref="W58:W60"/>
    <mergeCell ref="X58:X60"/>
    <mergeCell ref="Y58:Y60"/>
    <mergeCell ref="Z58:Z60"/>
    <mergeCell ref="Y66:Y70"/>
    <mergeCell ref="Z66:Z70"/>
    <mergeCell ref="AA66:AA70"/>
    <mergeCell ref="AB66:AB70"/>
    <mergeCell ref="Z129:Z131"/>
    <mergeCell ref="AA129:AA131"/>
    <mergeCell ref="AB129:AB131"/>
    <mergeCell ref="V116:V118"/>
    <mergeCell ref="T55:T57"/>
    <mergeCell ref="AS172:AS174"/>
    <mergeCell ref="AI55:AI57"/>
    <mergeCell ref="AL58:AL60"/>
    <mergeCell ref="AP129:AP131"/>
    <mergeCell ref="AQ129:AQ131"/>
    <mergeCell ref="AP105:AP107"/>
    <mergeCell ref="AQ105:AQ107"/>
    <mergeCell ref="AP108:AP110"/>
    <mergeCell ref="AQ108:AQ110"/>
    <mergeCell ref="AS129:AS131"/>
    <mergeCell ref="AR129:AR131"/>
    <mergeCell ref="AQ55:AQ57"/>
    <mergeCell ref="AQ58:AQ60"/>
    <mergeCell ref="AQ66:AQ70"/>
    <mergeCell ref="AQ116:AQ118"/>
    <mergeCell ref="AJ55:AJ57"/>
    <mergeCell ref="AK55:AK57"/>
    <mergeCell ref="AO132:AO134"/>
    <mergeCell ref="AJ58:AJ60"/>
    <mergeCell ref="AS61:AS65"/>
    <mergeCell ref="AK58:AK60"/>
    <mergeCell ref="AK105:AK107"/>
    <mergeCell ref="AJ105:AJ107"/>
    <mergeCell ref="AS76:AS80"/>
    <mergeCell ref="AS135:AS139"/>
    <mergeCell ref="AS143:AS147"/>
    <mergeCell ref="AH66:AH70"/>
    <mergeCell ref="AI66:AI70"/>
    <mergeCell ref="AJ66:AJ70"/>
    <mergeCell ref="AK66:AK70"/>
    <mergeCell ref="AL66:AL70"/>
    <mergeCell ref="AM66:AM70"/>
    <mergeCell ref="AN66:AN70"/>
    <mergeCell ref="AS116:AS118"/>
    <mergeCell ref="AS124:AS128"/>
    <mergeCell ref="AH108:AH110"/>
    <mergeCell ref="AI105:AI107"/>
    <mergeCell ref="AH105:AH107"/>
    <mergeCell ref="AQ132:AQ134"/>
    <mergeCell ref="AQ140:AQ142"/>
    <mergeCell ref="AR135:AR139"/>
    <mergeCell ref="AS140:AS142"/>
    <mergeCell ref="AR132:AR134"/>
    <mergeCell ref="AS132:AS134"/>
    <mergeCell ref="AI116:AI118"/>
    <mergeCell ref="AH129:AH131"/>
    <mergeCell ref="AS169:AS171"/>
    <mergeCell ref="AR140:AR142"/>
    <mergeCell ref="AI153:AI155"/>
    <mergeCell ref="AM140:AM142"/>
    <mergeCell ref="AN153:AN155"/>
    <mergeCell ref="AQ153:AQ155"/>
    <mergeCell ref="AS148:AS152"/>
    <mergeCell ref="AO169:AO171"/>
    <mergeCell ref="AS153:AS155"/>
    <mergeCell ref="AS156:AS158"/>
    <mergeCell ref="AR159:AR163"/>
    <mergeCell ref="AS159:AS163"/>
    <mergeCell ref="AP169:AP171"/>
    <mergeCell ref="AQ169:AQ171"/>
    <mergeCell ref="AI156:AI158"/>
    <mergeCell ref="AJ156:AJ158"/>
    <mergeCell ref="AL153:AL155"/>
    <mergeCell ref="AR153:AR155"/>
    <mergeCell ref="AO153:AO155"/>
    <mergeCell ref="AJ169:AJ171"/>
    <mergeCell ref="AQ156:AQ158"/>
    <mergeCell ref="AR148:AR152"/>
    <mergeCell ref="AR164:AR168"/>
    <mergeCell ref="AM156:AM158"/>
    <mergeCell ref="B81:B85"/>
    <mergeCell ref="C81:C85"/>
    <mergeCell ref="J129:J131"/>
    <mergeCell ref="M129:M131"/>
    <mergeCell ref="J132:J134"/>
    <mergeCell ref="M132:M134"/>
    <mergeCell ref="N55:N57"/>
    <mergeCell ref="O55:O57"/>
    <mergeCell ref="AN172:AN174"/>
    <mergeCell ref="AL169:AL171"/>
    <mergeCell ref="AM169:AM171"/>
    <mergeCell ref="P55:P57"/>
    <mergeCell ref="Q55:Q57"/>
    <mergeCell ref="AF66:AF70"/>
    <mergeCell ref="AK116:AK118"/>
    <mergeCell ref="AL116:AL118"/>
    <mergeCell ref="AK169:AK171"/>
    <mergeCell ref="T129:T131"/>
    <mergeCell ref="U55:U57"/>
    <mergeCell ref="V55:V57"/>
    <mergeCell ref="S55:S57"/>
    <mergeCell ref="W55:W57"/>
    <mergeCell ref="X55:X57"/>
    <mergeCell ref="Y55:Y57"/>
    <mergeCell ref="D66:D70"/>
    <mergeCell ref="M108:M110"/>
    <mergeCell ref="M105:M107"/>
    <mergeCell ref="Q108:Q110"/>
    <mergeCell ref="R108:R110"/>
    <mergeCell ref="O116:O118"/>
    <mergeCell ref="E116:E118"/>
    <mergeCell ref="F116:F118"/>
    <mergeCell ref="P116:P118"/>
    <mergeCell ref="I116:I118"/>
    <mergeCell ref="N105:N107"/>
    <mergeCell ref="R116:R118"/>
    <mergeCell ref="R66:R70"/>
    <mergeCell ref="H105:H107"/>
    <mergeCell ref="L105:L107"/>
    <mergeCell ref="I105:I107"/>
    <mergeCell ref="J105:J107"/>
    <mergeCell ref="K105:K107"/>
    <mergeCell ref="E66:E70"/>
    <mergeCell ref="F66:F70"/>
    <mergeCell ref="G66:G70"/>
    <mergeCell ref="H66:H70"/>
    <mergeCell ref="I66:I70"/>
    <mergeCell ref="J66:J70"/>
    <mergeCell ref="J156:J158"/>
    <mergeCell ref="A111:A115"/>
    <mergeCell ref="B111:B115"/>
    <mergeCell ref="C111:C115"/>
    <mergeCell ref="Q153:Q155"/>
    <mergeCell ref="R132:R134"/>
    <mergeCell ref="Y105:Y107"/>
    <mergeCell ref="W105:W107"/>
    <mergeCell ref="U129:U131"/>
    <mergeCell ref="V129:V131"/>
    <mergeCell ref="W116:W118"/>
    <mergeCell ref="V132:V134"/>
    <mergeCell ref="T132:T134"/>
    <mergeCell ref="P140:P142"/>
    <mergeCell ref="Q140:Q142"/>
    <mergeCell ref="R140:R142"/>
    <mergeCell ref="S140:S142"/>
    <mergeCell ref="X108:X110"/>
    <mergeCell ref="Y108:Y110"/>
    <mergeCell ref="Q66:Q70"/>
    <mergeCell ref="S66:S70"/>
    <mergeCell ref="T66:T70"/>
    <mergeCell ref="U66:U70"/>
    <mergeCell ref="X105:X107"/>
    <mergeCell ref="U105:U107"/>
    <mergeCell ref="S108:S110"/>
    <mergeCell ref="T108:T110"/>
    <mergeCell ref="U108:U110"/>
    <mergeCell ref="V108:V110"/>
    <mergeCell ref="V105:V107"/>
    <mergeCell ref="W108:W110"/>
    <mergeCell ref="V66:V70"/>
    <mergeCell ref="W66:W70"/>
    <mergeCell ref="Q105:Q107"/>
    <mergeCell ref="R105:R107"/>
    <mergeCell ref="S105:S107"/>
    <mergeCell ref="X66:X70"/>
    <mergeCell ref="G116:G118"/>
    <mergeCell ref="H116:H118"/>
    <mergeCell ref="G105:G107"/>
    <mergeCell ref="F105:F107"/>
    <mergeCell ref="O105:O107"/>
    <mergeCell ref="P105:P107"/>
    <mergeCell ref="T105:T107"/>
    <mergeCell ref="AC116:AC118"/>
    <mergeCell ref="AD116:AD118"/>
    <mergeCell ref="Y116:Y118"/>
    <mergeCell ref="S116:S118"/>
    <mergeCell ref="T116:T118"/>
    <mergeCell ref="Q116:Q118"/>
    <mergeCell ref="Z108:Z110"/>
    <mergeCell ref="AA108:AA110"/>
    <mergeCell ref="AB108:AB110"/>
    <mergeCell ref="AD108:AD110"/>
    <mergeCell ref="AA105:AA107"/>
    <mergeCell ref="AB105:AB107"/>
    <mergeCell ref="AC105:AC107"/>
    <mergeCell ref="AC108:AC110"/>
    <mergeCell ref="E58:E60"/>
    <mergeCell ref="F58:F60"/>
    <mergeCell ref="G58:G60"/>
    <mergeCell ref="H58:H60"/>
    <mergeCell ref="I58:I60"/>
    <mergeCell ref="J58:J60"/>
    <mergeCell ref="K58:K60"/>
    <mergeCell ref="L58:L60"/>
    <mergeCell ref="M58:M60"/>
    <mergeCell ref="Q212:Q216"/>
    <mergeCell ref="R212:R216"/>
    <mergeCell ref="S212:S216"/>
    <mergeCell ref="T212:T216"/>
    <mergeCell ref="U212:U216"/>
    <mergeCell ref="V212:V216"/>
    <mergeCell ref="W212:W216"/>
    <mergeCell ref="X212:X216"/>
    <mergeCell ref="P217:P219"/>
    <mergeCell ref="S217:S219"/>
    <mergeCell ref="T217:T219"/>
    <mergeCell ref="V217:V219"/>
    <mergeCell ref="U217:U219"/>
    <mergeCell ref="Q183:Q185"/>
    <mergeCell ref="X183:X185"/>
    <mergeCell ref="N169:N171"/>
    <mergeCell ref="R183:R185"/>
    <mergeCell ref="P169:P171"/>
    <mergeCell ref="R153:R155"/>
    <mergeCell ref="S153:S155"/>
    <mergeCell ref="T153:T155"/>
    <mergeCell ref="U153:U155"/>
    <mergeCell ref="O169:O171"/>
    <mergeCell ref="P156:P158"/>
    <mergeCell ref="U169:U171"/>
    <mergeCell ref="V169:V171"/>
    <mergeCell ref="V156:V158"/>
    <mergeCell ref="Q156:Q158"/>
    <mergeCell ref="R156:R158"/>
    <mergeCell ref="Q169:Q171"/>
    <mergeCell ref="R169:R171"/>
    <mergeCell ref="S169:S171"/>
    <mergeCell ref="T169:T171"/>
    <mergeCell ref="Q180:Q182"/>
    <mergeCell ref="V172:V174"/>
    <mergeCell ref="S180:S182"/>
    <mergeCell ref="AJ129:AJ131"/>
    <mergeCell ref="AS71:AS75"/>
    <mergeCell ref="AS88:AS92"/>
    <mergeCell ref="AS111:AS115"/>
    <mergeCell ref="AR124:AR128"/>
    <mergeCell ref="AN129:AN131"/>
    <mergeCell ref="AS119:AS123"/>
    <mergeCell ref="AK129:AK131"/>
    <mergeCell ref="AO116:AO118"/>
    <mergeCell ref="AO129:AO131"/>
    <mergeCell ref="AL129:AL131"/>
    <mergeCell ref="AS108:AS110"/>
    <mergeCell ref="AS105:AS107"/>
    <mergeCell ref="AS100:AS104"/>
    <mergeCell ref="AS95:AS99"/>
    <mergeCell ref="AS81:AS85"/>
    <mergeCell ref="AE132:AE134"/>
    <mergeCell ref="AE140:AE142"/>
    <mergeCell ref="AF169:AF171"/>
    <mergeCell ref="AI169:AI171"/>
    <mergeCell ref="AG183:AG185"/>
    <mergeCell ref="AH169:AH171"/>
    <mergeCell ref="AF172:AF174"/>
    <mergeCell ref="AA58:AA60"/>
    <mergeCell ref="Z55:Z57"/>
    <mergeCell ref="AA55:AA57"/>
    <mergeCell ref="AE129:AE131"/>
    <mergeCell ref="AE116:AE118"/>
    <mergeCell ref="AD105:AD107"/>
    <mergeCell ref="Z105:Z107"/>
    <mergeCell ref="AF55:AF57"/>
    <mergeCell ref="AD132:AD134"/>
    <mergeCell ref="AA132:AA134"/>
    <mergeCell ref="AB132:AB134"/>
    <mergeCell ref="AC132:AC134"/>
    <mergeCell ref="AD66:AD70"/>
    <mergeCell ref="AE66:AE70"/>
    <mergeCell ref="AG66:AG70"/>
    <mergeCell ref="AC55:AC57"/>
    <mergeCell ref="AD55:AD57"/>
    <mergeCell ref="AR186:AR190"/>
    <mergeCell ref="AQ217:AQ219"/>
    <mergeCell ref="AM212:AM216"/>
    <mergeCell ref="Z217:Z219"/>
    <mergeCell ref="AA217:AA219"/>
    <mergeCell ref="AB217:AB219"/>
    <mergeCell ref="AC217:AC219"/>
    <mergeCell ref="AD217:AD219"/>
    <mergeCell ref="AE217:AE219"/>
    <mergeCell ref="AF217:AF219"/>
    <mergeCell ref="AG217:AG219"/>
    <mergeCell ref="AH217:AH219"/>
    <mergeCell ref="AL217:AL219"/>
    <mergeCell ref="AM217:AM219"/>
    <mergeCell ref="AN217:AN219"/>
    <mergeCell ref="AS45:AS49"/>
    <mergeCell ref="AG140:AG142"/>
    <mergeCell ref="AJ132:AJ134"/>
    <mergeCell ref="AJ108:AJ110"/>
    <mergeCell ref="AK108:AK110"/>
    <mergeCell ref="AJ116:AJ118"/>
    <mergeCell ref="AL105:AL107"/>
    <mergeCell ref="AM105:AM107"/>
    <mergeCell ref="AN105:AN107"/>
    <mergeCell ref="AM129:AM131"/>
    <mergeCell ref="AI108:AI110"/>
    <mergeCell ref="AI132:AI134"/>
    <mergeCell ref="AH140:AH142"/>
    <mergeCell ref="AI140:AI142"/>
    <mergeCell ref="AJ140:AJ142"/>
    <mergeCell ref="AG105:AG107"/>
    <mergeCell ref="AG116:AG118"/>
    <mergeCell ref="AG132:AG134"/>
    <mergeCell ref="AN140:AN142"/>
    <mergeCell ref="AH116:AH118"/>
    <mergeCell ref="AR45:AR49"/>
    <mergeCell ref="AR111:AR115"/>
    <mergeCell ref="AR66:AR70"/>
    <mergeCell ref="AO108:AO110"/>
    <mergeCell ref="AS206:AS210"/>
    <mergeCell ref="AS217:AS219"/>
    <mergeCell ref="AS164:AS168"/>
    <mergeCell ref="AR143:AR147"/>
    <mergeCell ref="AS212:AS216"/>
    <mergeCell ref="AJ217:AJ219"/>
    <mergeCell ref="AK217:AK219"/>
    <mergeCell ref="AR169:AR171"/>
    <mergeCell ref="AN169:AN171"/>
    <mergeCell ref="AL156:AL158"/>
    <mergeCell ref="AQ212:AQ216"/>
    <mergeCell ref="AM180:AM182"/>
    <mergeCell ref="AN180:AN182"/>
    <mergeCell ref="AN212:AN216"/>
    <mergeCell ref="AP212:AP216"/>
    <mergeCell ref="AR206:AR210"/>
    <mergeCell ref="AR217:AR219"/>
    <mergeCell ref="AR183:AR185"/>
    <mergeCell ref="AR196:AR200"/>
    <mergeCell ref="AR175:AR179"/>
    <mergeCell ref="AR191:AR195"/>
    <mergeCell ref="AR201:AR205"/>
    <mergeCell ref="AR156:AR158"/>
    <mergeCell ref="AO156:AO158"/>
    <mergeCell ref="AH183:AH185"/>
    <mergeCell ref="AF140:AF142"/>
    <mergeCell ref="AG156:AG158"/>
    <mergeCell ref="AI183:AI185"/>
    <mergeCell ref="AG129:AG131"/>
    <mergeCell ref="AI129:AI131"/>
    <mergeCell ref="AH132:AH134"/>
    <mergeCell ref="AR50:AR54"/>
    <mergeCell ref="AR81:AR85"/>
    <mergeCell ref="AR61:AR65"/>
    <mergeCell ref="AN55:AN57"/>
    <mergeCell ref="AR76:AR80"/>
    <mergeCell ref="AN116:AN118"/>
    <mergeCell ref="AM116:AM118"/>
    <mergeCell ref="AM55:AM57"/>
    <mergeCell ref="AR119:AR123"/>
    <mergeCell ref="AR71:AR75"/>
    <mergeCell ref="AR95:AR99"/>
    <mergeCell ref="AN108:AN110"/>
    <mergeCell ref="AN58:AN60"/>
    <mergeCell ref="AM58:AM60"/>
    <mergeCell ref="AQ172:AQ174"/>
    <mergeCell ref="AP183:AP185"/>
    <mergeCell ref="AF129:AF131"/>
    <mergeCell ref="AS50:AS54"/>
    <mergeCell ref="AK183:AK185"/>
    <mergeCell ref="AL183:AL185"/>
    <mergeCell ref="AM183:AM185"/>
    <mergeCell ref="AN183:AN185"/>
    <mergeCell ref="AN132:AN134"/>
    <mergeCell ref="AK140:AK142"/>
    <mergeCell ref="AL140:AL142"/>
    <mergeCell ref="AL108:AL110"/>
    <mergeCell ref="AM108:AM110"/>
    <mergeCell ref="AL172:AL174"/>
    <mergeCell ref="AM172:AM174"/>
    <mergeCell ref="AR88:AR92"/>
    <mergeCell ref="AR116:AR118"/>
    <mergeCell ref="AR100:AR104"/>
    <mergeCell ref="AR105:AR107"/>
    <mergeCell ref="AR108:AR110"/>
    <mergeCell ref="AK132:AK134"/>
    <mergeCell ref="AL132:AL134"/>
    <mergeCell ref="AM132:AM134"/>
    <mergeCell ref="AO55:AO57"/>
    <mergeCell ref="AO58:AO60"/>
    <mergeCell ref="AO105:AO107"/>
    <mergeCell ref="AS66:AS70"/>
    <mergeCell ref="AD153:AD155"/>
    <mergeCell ref="W153:W155"/>
    <mergeCell ref="X153:X155"/>
    <mergeCell ref="Y153:Y155"/>
    <mergeCell ref="Z153:Z155"/>
    <mergeCell ref="AA153:AA155"/>
    <mergeCell ref="AB153:AB155"/>
    <mergeCell ref="AC153:AC155"/>
    <mergeCell ref="W169:W171"/>
    <mergeCell ref="X169:X171"/>
    <mergeCell ref="Y169:Y171"/>
    <mergeCell ref="Z169:Z171"/>
    <mergeCell ref="AD156:AD158"/>
    <mergeCell ref="AB156:AB158"/>
    <mergeCell ref="AC156:AC158"/>
    <mergeCell ref="W156:W158"/>
    <mergeCell ref="Z156:Z158"/>
    <mergeCell ref="AA156:AA158"/>
    <mergeCell ref="AA169:AA171"/>
    <mergeCell ref="T140:T142"/>
    <mergeCell ref="U140:U142"/>
    <mergeCell ref="V140:V142"/>
    <mergeCell ref="Q132:Q134"/>
    <mergeCell ref="V153:V155"/>
    <mergeCell ref="G132:G134"/>
    <mergeCell ref="H132:H134"/>
    <mergeCell ref="G129:G131"/>
    <mergeCell ref="H129:H131"/>
    <mergeCell ref="F132:F134"/>
    <mergeCell ref="F129:F131"/>
    <mergeCell ref="M116:M118"/>
    <mergeCell ref="J116:J118"/>
    <mergeCell ref="K116:K118"/>
    <mergeCell ref="AR10:AR14"/>
    <mergeCell ref="AS10:AS14"/>
    <mergeCell ref="AR25:AR29"/>
    <mergeCell ref="AS25:AS29"/>
    <mergeCell ref="AS30:AS34"/>
    <mergeCell ref="AS35:AS39"/>
    <mergeCell ref="AS40:AS44"/>
    <mergeCell ref="AR35:AR39"/>
    <mergeCell ref="AR40:AR44"/>
    <mergeCell ref="P58:P60"/>
    <mergeCell ref="Q58:Q60"/>
    <mergeCell ref="R58:R60"/>
    <mergeCell ref="S58:S60"/>
    <mergeCell ref="AH58:AH60"/>
    <mergeCell ref="AI58:AI60"/>
    <mergeCell ref="F55:F57"/>
    <mergeCell ref="Z116:Z118"/>
    <mergeCell ref="I132:I134"/>
    <mergeCell ref="L129:L131"/>
    <mergeCell ref="A40:A44"/>
    <mergeCell ref="B40:B44"/>
    <mergeCell ref="C40:C44"/>
    <mergeCell ref="K140:K142"/>
    <mergeCell ref="L140:L142"/>
    <mergeCell ref="U132:U134"/>
    <mergeCell ref="D108:D110"/>
    <mergeCell ref="D116:D118"/>
    <mergeCell ref="E108:E110"/>
    <mergeCell ref="B108:B110"/>
    <mergeCell ref="C108:C110"/>
    <mergeCell ref="C116:C118"/>
    <mergeCell ref="F108:F110"/>
    <mergeCell ref="G108:G110"/>
    <mergeCell ref="H108:H110"/>
    <mergeCell ref="I108:I110"/>
    <mergeCell ref="J108:J110"/>
    <mergeCell ref="K108:K110"/>
    <mergeCell ref="L108:L110"/>
    <mergeCell ref="N108:N110"/>
    <mergeCell ref="A71:A75"/>
    <mergeCell ref="A61:A65"/>
    <mergeCell ref="A108:A110"/>
    <mergeCell ref="O58:O60"/>
    <mergeCell ref="A10:A14"/>
    <mergeCell ref="B71:C75"/>
    <mergeCell ref="A76:A80"/>
    <mergeCell ref="A95:A99"/>
    <mergeCell ref="B95:C99"/>
    <mergeCell ref="E105:E107"/>
    <mergeCell ref="D105:D107"/>
    <mergeCell ref="C50:C54"/>
    <mergeCell ref="A45:A49"/>
    <mergeCell ref="B45:B49"/>
    <mergeCell ref="C45:C49"/>
    <mergeCell ref="E55:E57"/>
    <mergeCell ref="B10:C14"/>
    <mergeCell ref="A15:A19"/>
    <mergeCell ref="B15:B19"/>
    <mergeCell ref="C15:C19"/>
    <mergeCell ref="A50:A54"/>
    <mergeCell ref="B50:B54"/>
    <mergeCell ref="B105:B107"/>
    <mergeCell ref="C105:C107"/>
    <mergeCell ref="B76:B80"/>
    <mergeCell ref="C76:C80"/>
    <mergeCell ref="A88:A92"/>
    <mergeCell ref="A81:A85"/>
    <mergeCell ref="AF7:AH7"/>
    <mergeCell ref="A1:AS1"/>
    <mergeCell ref="A2:AS2"/>
    <mergeCell ref="A3:AS3"/>
    <mergeCell ref="A4:AS4"/>
    <mergeCell ref="A6:A8"/>
    <mergeCell ref="B6:B8"/>
    <mergeCell ref="C6:C8"/>
    <mergeCell ref="D6:D8"/>
    <mergeCell ref="E6:G7"/>
    <mergeCell ref="AI7:AK7"/>
    <mergeCell ref="AL7:AN7"/>
    <mergeCell ref="AO7:AQ7"/>
    <mergeCell ref="AR6:AR8"/>
    <mergeCell ref="AS6:AS8"/>
    <mergeCell ref="H7:J7"/>
    <mergeCell ref="K7:M7"/>
    <mergeCell ref="N7:P7"/>
    <mergeCell ref="Q7:S7"/>
    <mergeCell ref="T7:V7"/>
    <mergeCell ref="W7:Y7"/>
    <mergeCell ref="Z7:AB7"/>
    <mergeCell ref="AC7:AE7"/>
    <mergeCell ref="H6:AQ6"/>
    <mergeCell ref="A30:A34"/>
    <mergeCell ref="B30:B34"/>
    <mergeCell ref="AR15:AR19"/>
    <mergeCell ref="AS15:AS19"/>
    <mergeCell ref="A20:A24"/>
    <mergeCell ref="B20:B24"/>
    <mergeCell ref="C20:C24"/>
    <mergeCell ref="AR20:AR24"/>
    <mergeCell ref="AR30:AR34"/>
    <mergeCell ref="A35:A39"/>
    <mergeCell ref="B35:B39"/>
    <mergeCell ref="C35:C39"/>
    <mergeCell ref="A25:A29"/>
    <mergeCell ref="B25:B29"/>
    <mergeCell ref="C25:C29"/>
    <mergeCell ref="C30:C34"/>
    <mergeCell ref="AS20:AS24"/>
    <mergeCell ref="AR58:AR60"/>
    <mergeCell ref="AS58:AS60"/>
    <mergeCell ref="A55:A57"/>
    <mergeCell ref="B55:B57"/>
    <mergeCell ref="C55:C57"/>
    <mergeCell ref="D55:D57"/>
    <mergeCell ref="AR55:AR57"/>
    <mergeCell ref="K55:K57"/>
    <mergeCell ref="L55:L57"/>
    <mergeCell ref="M55:M57"/>
    <mergeCell ref="R55:R57"/>
    <mergeCell ref="T58:T60"/>
    <mergeCell ref="U58:U60"/>
    <mergeCell ref="V58:V60"/>
    <mergeCell ref="AS55:AS57"/>
    <mergeCell ref="N58:N60"/>
    <mergeCell ref="B169:B171"/>
    <mergeCell ref="A164:A168"/>
    <mergeCell ref="G55:G57"/>
    <mergeCell ref="H55:H57"/>
    <mergeCell ref="I55:I57"/>
    <mergeCell ref="J55:J57"/>
    <mergeCell ref="A58:A60"/>
    <mergeCell ref="B58:B60"/>
    <mergeCell ref="C58:C60"/>
    <mergeCell ref="D58:D60"/>
    <mergeCell ref="D153:D155"/>
    <mergeCell ref="A116:A118"/>
    <mergeCell ref="B116:B118"/>
    <mergeCell ref="B61:B65"/>
    <mergeCell ref="C61:C65"/>
    <mergeCell ref="A66:A70"/>
    <mergeCell ref="B66:B70"/>
    <mergeCell ref="C66:C70"/>
    <mergeCell ref="B100:B104"/>
    <mergeCell ref="C100:C104"/>
    <mergeCell ref="A100:A104"/>
    <mergeCell ref="A105:A107"/>
    <mergeCell ref="B88:B92"/>
    <mergeCell ref="C88:C92"/>
    <mergeCell ref="A135:A139"/>
    <mergeCell ref="C183:C185"/>
    <mergeCell ref="D183:D185"/>
    <mergeCell ref="C153:C155"/>
    <mergeCell ref="A169:A171"/>
    <mergeCell ref="A119:A123"/>
    <mergeCell ref="D132:D134"/>
    <mergeCell ref="E132:E134"/>
    <mergeCell ref="A132:A134"/>
    <mergeCell ref="B132:B134"/>
    <mergeCell ref="C132:C134"/>
    <mergeCell ref="A129:A131"/>
    <mergeCell ref="B129:B131"/>
    <mergeCell ref="C129:C131"/>
    <mergeCell ref="D129:D131"/>
    <mergeCell ref="E129:E131"/>
    <mergeCell ref="A124:A128"/>
    <mergeCell ref="B124:B128"/>
    <mergeCell ref="C124:C128"/>
    <mergeCell ref="B119:C123"/>
    <mergeCell ref="A156:A158"/>
    <mergeCell ref="B156:B158"/>
    <mergeCell ref="A140:A142"/>
    <mergeCell ref="B140:B142"/>
    <mergeCell ref="H169:H171"/>
    <mergeCell ref="I169:I171"/>
    <mergeCell ref="S129:S131"/>
    <mergeCell ref="A196:A200"/>
    <mergeCell ref="C196:C200"/>
    <mergeCell ref="A148:A152"/>
    <mergeCell ref="B148:B152"/>
    <mergeCell ref="C148:C152"/>
    <mergeCell ref="L153:L155"/>
    <mergeCell ref="K153:K155"/>
    <mergeCell ref="B159:C163"/>
    <mergeCell ref="A159:A163"/>
    <mergeCell ref="L169:L171"/>
    <mergeCell ref="L172:L174"/>
    <mergeCell ref="K172:K174"/>
    <mergeCell ref="B135:B139"/>
    <mergeCell ref="C135:C139"/>
    <mergeCell ref="B183:B185"/>
    <mergeCell ref="E169:E171"/>
    <mergeCell ref="F169:F171"/>
    <mergeCell ref="P153:P155"/>
    <mergeCell ref="P132:P134"/>
    <mergeCell ref="Q129:Q131"/>
    <mergeCell ref="P129:P131"/>
    <mergeCell ref="C140:C142"/>
    <mergeCell ref="C143:C147"/>
    <mergeCell ref="H153:H155"/>
    <mergeCell ref="D140:D142"/>
    <mergeCell ref="A143:A147"/>
    <mergeCell ref="B143:B147"/>
    <mergeCell ref="E140:E142"/>
    <mergeCell ref="F140:F142"/>
    <mergeCell ref="G140:G142"/>
    <mergeCell ref="H140:H142"/>
    <mergeCell ref="C169:C171"/>
    <mergeCell ref="D169:D171"/>
    <mergeCell ref="D180:D182"/>
    <mergeCell ref="G169:G171"/>
    <mergeCell ref="N129:N131"/>
    <mergeCell ref="O129:O131"/>
    <mergeCell ref="N153:N155"/>
    <mergeCell ref="O153:O155"/>
    <mergeCell ref="I140:I142"/>
    <mergeCell ref="M140:M142"/>
    <mergeCell ref="M153:M155"/>
    <mergeCell ref="N140:N142"/>
    <mergeCell ref="O140:O142"/>
    <mergeCell ref="I129:I131"/>
    <mergeCell ref="K129:K131"/>
    <mergeCell ref="I153:I155"/>
    <mergeCell ref="J140:J142"/>
    <mergeCell ref="J153:J155"/>
    <mergeCell ref="O132:O134"/>
    <mergeCell ref="N132:N134"/>
    <mergeCell ref="K132:K134"/>
    <mergeCell ref="L132:L134"/>
    <mergeCell ref="J169:J171"/>
    <mergeCell ref="I180:I182"/>
    <mergeCell ref="I156:I158"/>
    <mergeCell ref="A153:A155"/>
    <mergeCell ref="B153:B155"/>
    <mergeCell ref="E153:E155"/>
    <mergeCell ref="F153:F155"/>
    <mergeCell ref="G153:G155"/>
    <mergeCell ref="D156:D158"/>
    <mergeCell ref="B164:B168"/>
    <mergeCell ref="H156:H158"/>
    <mergeCell ref="E156:E158"/>
    <mergeCell ref="F156:F158"/>
    <mergeCell ref="G156:G158"/>
    <mergeCell ref="C156:C158"/>
    <mergeCell ref="C164:C168"/>
    <mergeCell ref="J180:J182"/>
    <mergeCell ref="I183:I185"/>
    <mergeCell ref="J183:J185"/>
    <mergeCell ref="O183:O185"/>
    <mergeCell ref="A264:E264"/>
    <mergeCell ref="A263:E263"/>
    <mergeCell ref="G263:M263"/>
    <mergeCell ref="A265:D265"/>
    <mergeCell ref="G265:O265"/>
    <mergeCell ref="O217:O219"/>
    <mergeCell ref="A256:C260"/>
    <mergeCell ref="A235:C235"/>
    <mergeCell ref="C206:C210"/>
    <mergeCell ref="E217:E219"/>
    <mergeCell ref="F217:F219"/>
    <mergeCell ref="N217:N219"/>
    <mergeCell ref="M217:M219"/>
    <mergeCell ref="K212:K216"/>
    <mergeCell ref="A230:C234"/>
    <mergeCell ref="A236:C240"/>
    <mergeCell ref="D212:D216"/>
    <mergeCell ref="E212:E216"/>
    <mergeCell ref="M183:M185"/>
    <mergeCell ref="M267:N267"/>
    <mergeCell ref="H217:H219"/>
    <mergeCell ref="I217:I219"/>
    <mergeCell ref="J217:J219"/>
    <mergeCell ref="K217:K219"/>
    <mergeCell ref="J212:J216"/>
    <mergeCell ref="N183:N185"/>
    <mergeCell ref="G266:O266"/>
    <mergeCell ref="G183:G185"/>
    <mergeCell ref="L212:L216"/>
    <mergeCell ref="H212:H216"/>
    <mergeCell ref="I212:I216"/>
    <mergeCell ref="W180:W182"/>
    <mergeCell ref="T172:T174"/>
    <mergeCell ref="U172:U174"/>
    <mergeCell ref="R180:R182"/>
    <mergeCell ref="S172:S174"/>
    <mergeCell ref="W172:W174"/>
    <mergeCell ref="H180:H182"/>
    <mergeCell ref="E180:E182"/>
    <mergeCell ref="A201:A205"/>
    <mergeCell ref="B201:B205"/>
    <mergeCell ref="C201:C205"/>
    <mergeCell ref="A191:A195"/>
    <mergeCell ref="B191:B195"/>
    <mergeCell ref="C191:C195"/>
    <mergeCell ref="A186:A190"/>
    <mergeCell ref="B196:B200"/>
    <mergeCell ref="J172:J174"/>
    <mergeCell ref="F172:F174"/>
    <mergeCell ref="F180:F182"/>
    <mergeCell ref="H183:H185"/>
    <mergeCell ref="G172:G174"/>
    <mergeCell ref="H172:H174"/>
    <mergeCell ref="I172:I174"/>
    <mergeCell ref="L180:L182"/>
    <mergeCell ref="X180:X182"/>
    <mergeCell ref="Y180:Y182"/>
    <mergeCell ref="AJ172:AJ174"/>
    <mergeCell ref="AK172:AK174"/>
    <mergeCell ref="AK156:AK158"/>
    <mergeCell ref="AK180:AK182"/>
    <mergeCell ref="S183:S185"/>
    <mergeCell ref="T183:T185"/>
    <mergeCell ref="U183:U185"/>
    <mergeCell ref="V183:V185"/>
    <mergeCell ref="W183:W185"/>
    <mergeCell ref="AE183:AE185"/>
    <mergeCell ref="AF183:AF185"/>
    <mergeCell ref="AE156:AE158"/>
    <mergeCell ref="AF156:AF158"/>
    <mergeCell ref="Z183:Z185"/>
    <mergeCell ref="AA183:AA185"/>
    <mergeCell ref="Z180:Z182"/>
    <mergeCell ref="AD172:AD174"/>
    <mergeCell ref="AA180:AA182"/>
    <mergeCell ref="AB172:AB174"/>
    <mergeCell ref="T180:T182"/>
    <mergeCell ref="U180:U182"/>
    <mergeCell ref="V180:V182"/>
    <mergeCell ref="Z172:Z174"/>
    <mergeCell ref="AA172:AA174"/>
    <mergeCell ref="Q172:Q174"/>
    <mergeCell ref="R172:R174"/>
    <mergeCell ref="X172:X174"/>
    <mergeCell ref="Y172:Y174"/>
    <mergeCell ref="X156:X158"/>
    <mergeCell ref="Y156:Y158"/>
    <mergeCell ref="S156:S158"/>
    <mergeCell ref="T156:T158"/>
    <mergeCell ref="U156:U158"/>
    <mergeCell ref="X132:X134"/>
    <mergeCell ref="Y132:Y134"/>
    <mergeCell ref="Z132:Z134"/>
    <mergeCell ref="AC129:AC131"/>
    <mergeCell ref="AD129:AD131"/>
    <mergeCell ref="AC140:AC142"/>
    <mergeCell ref="AD140:AD142"/>
    <mergeCell ref="O108:O110"/>
    <mergeCell ref="P108:P110"/>
    <mergeCell ref="X129:X131"/>
    <mergeCell ref="Y129:Y131"/>
    <mergeCell ref="W132:W134"/>
    <mergeCell ref="W140:W142"/>
    <mergeCell ref="X140:X142"/>
    <mergeCell ref="W129:W131"/>
    <mergeCell ref="R129:R131"/>
    <mergeCell ref="X116:X118"/>
    <mergeCell ref="AA116:AA118"/>
    <mergeCell ref="AB116:AB118"/>
    <mergeCell ref="U116:U118"/>
    <mergeCell ref="Y140:Y142"/>
    <mergeCell ref="Z140:Z142"/>
    <mergeCell ref="AA140:AA142"/>
    <mergeCell ref="S132:S134"/>
    <mergeCell ref="A172:A174"/>
    <mergeCell ref="B172:B174"/>
    <mergeCell ref="B175:B179"/>
    <mergeCell ref="A183:A185"/>
    <mergeCell ref="G217:G219"/>
    <mergeCell ref="E183:E185"/>
    <mergeCell ref="F183:F185"/>
    <mergeCell ref="C180:C182"/>
    <mergeCell ref="C172:C174"/>
    <mergeCell ref="C175:C179"/>
    <mergeCell ref="A206:A210"/>
    <mergeCell ref="D217:D219"/>
    <mergeCell ref="E172:E174"/>
    <mergeCell ref="F212:F216"/>
    <mergeCell ref="G212:G216"/>
    <mergeCell ref="A180:A182"/>
    <mergeCell ref="B180:B182"/>
    <mergeCell ref="A175:A179"/>
    <mergeCell ref="B186:B190"/>
    <mergeCell ref="C186:C190"/>
    <mergeCell ref="G180:G182"/>
    <mergeCell ref="B206:B210"/>
    <mergeCell ref="B217:B219"/>
    <mergeCell ref="D172:D174"/>
    <mergeCell ref="A266:E266"/>
    <mergeCell ref="AI217:AI219"/>
    <mergeCell ref="Y217:Y219"/>
    <mergeCell ref="R217:R219"/>
    <mergeCell ref="Q217:Q219"/>
    <mergeCell ref="AS220:AS224"/>
    <mergeCell ref="AR225:AR229"/>
    <mergeCell ref="AR256:AR260"/>
    <mergeCell ref="AS256:AS260"/>
    <mergeCell ref="AR251:AR255"/>
    <mergeCell ref="AS251:AS255"/>
    <mergeCell ref="AR246:AR250"/>
    <mergeCell ref="AS246:AS250"/>
    <mergeCell ref="AR236:AR240"/>
    <mergeCell ref="AS236:AS240"/>
    <mergeCell ref="AR241:AR245"/>
    <mergeCell ref="AS241:AS245"/>
    <mergeCell ref="AS225:AS229"/>
    <mergeCell ref="AS230:AS234"/>
    <mergeCell ref="W217:W219"/>
    <mergeCell ref="X217:X219"/>
    <mergeCell ref="P183:P185"/>
    <mergeCell ref="L116:L118"/>
    <mergeCell ref="N116:N118"/>
    <mergeCell ref="N156:N158"/>
    <mergeCell ref="N180:N182"/>
    <mergeCell ref="A269:H269"/>
    <mergeCell ref="A268:H268"/>
    <mergeCell ref="AR212:AR216"/>
    <mergeCell ref="P212:P216"/>
    <mergeCell ref="O212:O216"/>
    <mergeCell ref="N212:N216"/>
    <mergeCell ref="AR230:AR234"/>
    <mergeCell ref="A220:C224"/>
    <mergeCell ref="A225:C229"/>
    <mergeCell ref="AR220:AR224"/>
    <mergeCell ref="A241:C245"/>
    <mergeCell ref="A246:C250"/>
    <mergeCell ref="L217:L219"/>
    <mergeCell ref="A212:A216"/>
    <mergeCell ref="B212:B216"/>
    <mergeCell ref="C212:C216"/>
    <mergeCell ref="A251:C255"/>
    <mergeCell ref="C217:C219"/>
    <mergeCell ref="A217:A219"/>
    <mergeCell ref="M212:M216"/>
    <mergeCell ref="M156:M158"/>
    <mergeCell ref="K156:K158"/>
    <mergeCell ref="L156:L158"/>
    <mergeCell ref="O156:O158"/>
    <mergeCell ref="K169:K171"/>
    <mergeCell ref="K183:K185"/>
    <mergeCell ref="L183:L185"/>
    <mergeCell ref="O180:O182"/>
    <mergeCell ref="N172:N174"/>
    <mergeCell ref="M172:M174"/>
    <mergeCell ref="M169:M171"/>
    <mergeCell ref="K180:K182"/>
    <mergeCell ref="M180:M182"/>
    <mergeCell ref="O172:O174"/>
    <mergeCell ref="P180:P182"/>
    <mergeCell ref="K66:K70"/>
    <mergeCell ref="L66:L70"/>
    <mergeCell ref="M66:M70"/>
    <mergeCell ref="N66:N70"/>
    <mergeCell ref="O66:O70"/>
    <mergeCell ref="P66:P70"/>
    <mergeCell ref="P172:P174"/>
  </mergeCells>
  <pageMargins left="0.70866141732283472" right="0.13" top="0.32" bottom="0.26" header="0.31496062992125984" footer="0.31496062992125984"/>
  <pageSetup paperSize="8" scale="36" fitToHeight="13" orientation="landscape" r:id="rId1"/>
  <ignoredErrors>
    <ignoredError sqref="A212"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2:G32"/>
  <sheetViews>
    <sheetView topLeftCell="A10" zoomScale="70" zoomScaleNormal="70" workbookViewId="0">
      <selection activeCell="E11" sqref="E11"/>
    </sheetView>
  </sheetViews>
  <sheetFormatPr defaultRowHeight="15" x14ac:dyDescent="0.25"/>
  <cols>
    <col min="2" max="2" width="71.85546875" customWidth="1"/>
    <col min="4" max="4" width="12.85546875" customWidth="1"/>
    <col min="5" max="5" width="12" customWidth="1"/>
    <col min="7" max="7" width="42.28515625" customWidth="1"/>
  </cols>
  <sheetData>
    <row r="2" spans="1:7" x14ac:dyDescent="0.25">
      <c r="A2" s="66"/>
      <c r="B2" s="66"/>
      <c r="C2" s="66"/>
      <c r="D2" s="66"/>
      <c r="E2" s="66"/>
      <c r="F2" s="66"/>
      <c r="G2" s="82" t="s">
        <v>278</v>
      </c>
    </row>
    <row r="3" spans="1:7" x14ac:dyDescent="0.25">
      <c r="A3" s="341" t="s">
        <v>277</v>
      </c>
      <c r="B3" s="341"/>
      <c r="C3" s="341"/>
      <c r="D3" s="341"/>
      <c r="E3" s="341"/>
      <c r="F3" s="341"/>
      <c r="G3" s="341"/>
    </row>
    <row r="4" spans="1:7" x14ac:dyDescent="0.25">
      <c r="A4" s="342" t="s">
        <v>280</v>
      </c>
      <c r="B4" s="342"/>
      <c r="C4" s="342"/>
      <c r="D4" s="342"/>
      <c r="E4" s="342"/>
      <c r="F4" s="342"/>
      <c r="G4" s="342"/>
    </row>
    <row r="5" spans="1:7" x14ac:dyDescent="0.25">
      <c r="A5" s="81"/>
      <c r="B5" s="81"/>
      <c r="C5" s="81"/>
      <c r="D5" s="81"/>
      <c r="E5" s="81"/>
      <c r="F5" s="81"/>
      <c r="G5" s="81"/>
    </row>
    <row r="6" spans="1:7" ht="15.75" x14ac:dyDescent="0.25">
      <c r="A6" s="343" t="s">
        <v>276</v>
      </c>
      <c r="B6" s="343" t="s">
        <v>275</v>
      </c>
      <c r="C6" s="343" t="s">
        <v>274</v>
      </c>
      <c r="D6" s="346" t="s">
        <v>273</v>
      </c>
      <c r="E6" s="347"/>
      <c r="F6" s="348" t="s">
        <v>272</v>
      </c>
      <c r="G6" s="348" t="s">
        <v>271</v>
      </c>
    </row>
    <row r="7" spans="1:7" x14ac:dyDescent="0.25">
      <c r="A7" s="344"/>
      <c r="B7" s="344"/>
      <c r="C7" s="344"/>
      <c r="D7" s="348" t="s">
        <v>270</v>
      </c>
      <c r="E7" s="337" t="s">
        <v>269</v>
      </c>
      <c r="F7" s="349"/>
      <c r="G7" s="349"/>
    </row>
    <row r="8" spans="1:7" x14ac:dyDescent="0.25">
      <c r="A8" s="345"/>
      <c r="B8" s="345"/>
      <c r="C8" s="345"/>
      <c r="D8" s="350"/>
      <c r="E8" s="338"/>
      <c r="F8" s="350"/>
      <c r="G8" s="350"/>
    </row>
    <row r="9" spans="1:7" ht="15.75" x14ac:dyDescent="0.25">
      <c r="A9" s="80">
        <v>1</v>
      </c>
      <c r="B9" s="80">
        <v>2</v>
      </c>
      <c r="C9" s="80">
        <v>3</v>
      </c>
      <c r="D9" s="80">
        <v>4</v>
      </c>
      <c r="E9" s="80">
        <v>5</v>
      </c>
      <c r="F9" s="80">
        <v>6</v>
      </c>
      <c r="G9" s="80">
        <v>7</v>
      </c>
    </row>
    <row r="10" spans="1:7" ht="86.25" customHeight="1" x14ac:dyDescent="0.25">
      <c r="A10" s="75" t="s">
        <v>268</v>
      </c>
      <c r="B10" s="74" t="s">
        <v>267</v>
      </c>
      <c r="C10" s="75" t="s">
        <v>233</v>
      </c>
      <c r="D10" s="72">
        <v>8.8000000000000007</v>
      </c>
      <c r="E10" s="72">
        <v>9.3000000000000007</v>
      </c>
      <c r="F10" s="72">
        <f>E10/D10*100</f>
        <v>105.68181818181819</v>
      </c>
      <c r="G10" s="76" t="s">
        <v>279</v>
      </c>
    </row>
    <row r="11" spans="1:7" ht="100.5" customHeight="1" x14ac:dyDescent="0.25">
      <c r="A11" s="75" t="s">
        <v>266</v>
      </c>
      <c r="B11" s="74" t="s">
        <v>265</v>
      </c>
      <c r="C11" s="73" t="s">
        <v>233</v>
      </c>
      <c r="D11" s="76">
        <v>51.8</v>
      </c>
      <c r="E11" s="76">
        <v>65.099999999999994</v>
      </c>
      <c r="F11" s="72">
        <f>E11/D11*100</f>
        <v>125.67567567567568</v>
      </c>
      <c r="G11" s="71" t="s">
        <v>308</v>
      </c>
    </row>
    <row r="12" spans="1:7" ht="87" customHeight="1" x14ac:dyDescent="0.25">
      <c r="A12" s="75" t="s">
        <v>264</v>
      </c>
      <c r="B12" s="74" t="s">
        <v>263</v>
      </c>
      <c r="C12" s="73" t="s">
        <v>233</v>
      </c>
      <c r="D12" s="76">
        <v>2.6</v>
      </c>
      <c r="E12" s="76">
        <v>1.9</v>
      </c>
      <c r="F12" s="72">
        <f>E12/D12*100</f>
        <v>73.076923076923066</v>
      </c>
      <c r="G12" s="76" t="s">
        <v>303</v>
      </c>
    </row>
    <row r="13" spans="1:7" ht="87" customHeight="1" x14ac:dyDescent="0.25">
      <c r="A13" s="75" t="s">
        <v>262</v>
      </c>
      <c r="B13" s="74" t="s">
        <v>261</v>
      </c>
      <c r="C13" s="73" t="s">
        <v>260</v>
      </c>
      <c r="D13" s="76">
        <v>9</v>
      </c>
      <c r="E13" s="76">
        <v>10</v>
      </c>
      <c r="F13" s="72">
        <f>E13/D13*100</f>
        <v>111.11111111111111</v>
      </c>
      <c r="G13" s="351" t="s">
        <v>309</v>
      </c>
    </row>
    <row r="14" spans="1:7" ht="87" customHeight="1" x14ac:dyDescent="0.25">
      <c r="A14" s="75" t="s">
        <v>259</v>
      </c>
      <c r="B14" s="74" t="s">
        <v>258</v>
      </c>
      <c r="C14" s="73" t="s">
        <v>233</v>
      </c>
      <c r="D14" s="76">
        <v>1.8</v>
      </c>
      <c r="E14" s="130">
        <v>1.97</v>
      </c>
      <c r="F14" s="72">
        <f>(100-E14/D14*100)+100</f>
        <v>90.555555555555571</v>
      </c>
      <c r="G14" s="73" t="s">
        <v>304</v>
      </c>
    </row>
    <row r="15" spans="1:7" ht="87" customHeight="1" x14ac:dyDescent="0.25">
      <c r="A15" s="75" t="s">
        <v>257</v>
      </c>
      <c r="B15" s="74" t="s">
        <v>256</v>
      </c>
      <c r="C15" s="73" t="s">
        <v>253</v>
      </c>
      <c r="D15" s="76">
        <v>1555.6</v>
      </c>
      <c r="E15" s="76">
        <v>1593.4</v>
      </c>
      <c r="F15" s="72">
        <f>(100-E15/D15*100)+100</f>
        <v>97.570069426587793</v>
      </c>
      <c r="G15" s="73" t="s">
        <v>305</v>
      </c>
    </row>
    <row r="16" spans="1:7" ht="87" customHeight="1" x14ac:dyDescent="0.25">
      <c r="A16" s="75" t="s">
        <v>255</v>
      </c>
      <c r="B16" s="74" t="s">
        <v>254</v>
      </c>
      <c r="C16" s="73" t="s">
        <v>253</v>
      </c>
      <c r="D16" s="76">
        <v>401.1</v>
      </c>
      <c r="E16" s="76">
        <v>321.60000000000002</v>
      </c>
      <c r="F16" s="72">
        <f>(100-E16/D16*100)+100</f>
        <v>119.82049364248317</v>
      </c>
      <c r="G16" s="352" t="s">
        <v>310</v>
      </c>
    </row>
    <row r="17" spans="1:7" ht="87" customHeight="1" x14ac:dyDescent="0.25">
      <c r="A17" s="75" t="s">
        <v>252</v>
      </c>
      <c r="B17" s="74" t="s">
        <v>251</v>
      </c>
      <c r="C17" s="73" t="s">
        <v>233</v>
      </c>
      <c r="D17" s="76">
        <v>100</v>
      </c>
      <c r="E17" s="76">
        <v>100</v>
      </c>
      <c r="F17" s="72">
        <f>E17/D17*100</f>
        <v>100</v>
      </c>
      <c r="G17" s="76" t="s">
        <v>250</v>
      </c>
    </row>
    <row r="18" spans="1:7" ht="87" customHeight="1" x14ac:dyDescent="0.25">
      <c r="A18" s="75" t="s">
        <v>249</v>
      </c>
      <c r="B18" s="74" t="s">
        <v>248</v>
      </c>
      <c r="C18" s="73" t="s">
        <v>247</v>
      </c>
      <c r="D18" s="76">
        <v>9.3000000000000007</v>
      </c>
      <c r="E18" s="76">
        <v>0</v>
      </c>
      <c r="F18" s="72">
        <v>100</v>
      </c>
      <c r="G18" s="73" t="s">
        <v>246</v>
      </c>
    </row>
    <row r="19" spans="1:7" ht="87" customHeight="1" x14ac:dyDescent="0.25">
      <c r="A19" s="75" t="s">
        <v>245</v>
      </c>
      <c r="B19" s="74" t="s">
        <v>244</v>
      </c>
      <c r="C19" s="73" t="s">
        <v>243</v>
      </c>
      <c r="D19" s="73">
        <v>137.9</v>
      </c>
      <c r="E19" s="76">
        <v>133</v>
      </c>
      <c r="F19" s="72">
        <f>(100-E19/D19*100)+100</f>
        <v>103.55329949238579</v>
      </c>
      <c r="G19" s="76" t="s">
        <v>306</v>
      </c>
    </row>
    <row r="20" spans="1:7" ht="87" customHeight="1" x14ac:dyDescent="0.25">
      <c r="A20" s="75" t="s">
        <v>242</v>
      </c>
      <c r="B20" s="74" t="s">
        <v>241</v>
      </c>
      <c r="C20" s="73" t="s">
        <v>233</v>
      </c>
      <c r="D20" s="76">
        <v>88.2</v>
      </c>
      <c r="E20" s="76">
        <v>86.2</v>
      </c>
      <c r="F20" s="72">
        <f t="shared" ref="F20:F21" si="0">E20/D20*100</f>
        <v>97.732426303854879</v>
      </c>
      <c r="G20" s="76" t="s">
        <v>238</v>
      </c>
    </row>
    <row r="21" spans="1:7" ht="87" customHeight="1" x14ac:dyDescent="0.25">
      <c r="A21" s="79" t="s">
        <v>240</v>
      </c>
      <c r="B21" s="78" t="s">
        <v>239</v>
      </c>
      <c r="C21" s="77" t="s">
        <v>233</v>
      </c>
      <c r="D21" s="106">
        <v>88.2</v>
      </c>
      <c r="E21" s="105">
        <v>86.2</v>
      </c>
      <c r="F21" s="72">
        <f t="shared" si="0"/>
        <v>97.732426303854879</v>
      </c>
      <c r="G21" s="109" t="s">
        <v>238</v>
      </c>
    </row>
    <row r="22" spans="1:7" ht="87" customHeight="1" x14ac:dyDescent="0.25">
      <c r="A22" s="75" t="s">
        <v>237</v>
      </c>
      <c r="B22" s="74" t="s">
        <v>236</v>
      </c>
      <c r="C22" s="73" t="s">
        <v>233</v>
      </c>
      <c r="D22" s="103">
        <v>95</v>
      </c>
      <c r="E22" s="103">
        <v>96</v>
      </c>
      <c r="F22" s="102">
        <v>101.052631578947</v>
      </c>
      <c r="G22" s="108" t="s">
        <v>232</v>
      </c>
    </row>
    <row r="23" spans="1:7" ht="87" customHeight="1" x14ac:dyDescent="0.25">
      <c r="A23" s="75" t="s">
        <v>235</v>
      </c>
      <c r="B23" s="74" t="s">
        <v>234</v>
      </c>
      <c r="C23" s="73" t="s">
        <v>233</v>
      </c>
      <c r="D23" s="103">
        <v>94.2</v>
      </c>
      <c r="E23" s="103">
        <v>99</v>
      </c>
      <c r="F23" s="72">
        <f>E23/D23*100</f>
        <v>105.09554140127389</v>
      </c>
      <c r="G23" s="129" t="s">
        <v>232</v>
      </c>
    </row>
    <row r="24" spans="1:7" ht="87" customHeight="1" x14ac:dyDescent="0.25">
      <c r="A24" s="75" t="s">
        <v>231</v>
      </c>
      <c r="B24" s="74" t="s">
        <v>230</v>
      </c>
      <c r="C24" s="73" t="s">
        <v>227</v>
      </c>
      <c r="D24" s="107">
        <v>0.248</v>
      </c>
      <c r="E24" s="107">
        <v>0.25</v>
      </c>
      <c r="F24" s="72">
        <f>E24/D24*100</f>
        <v>100.80645161290323</v>
      </c>
      <c r="G24" s="108" t="s">
        <v>226</v>
      </c>
    </row>
    <row r="25" spans="1:7" ht="87" customHeight="1" x14ac:dyDescent="0.25">
      <c r="A25" s="75" t="s">
        <v>229</v>
      </c>
      <c r="B25" s="74" t="s">
        <v>228</v>
      </c>
      <c r="C25" s="73" t="s">
        <v>227</v>
      </c>
      <c r="D25" s="104">
        <v>0.28499999999999998</v>
      </c>
      <c r="E25" s="107">
        <v>0.29499999999999998</v>
      </c>
      <c r="F25" s="72">
        <f>E25/D25*100</f>
        <v>103.50877192982458</v>
      </c>
      <c r="G25" s="110" t="s">
        <v>226</v>
      </c>
    </row>
    <row r="26" spans="1:7" x14ac:dyDescent="0.25">
      <c r="A26" s="70"/>
      <c r="B26" s="68"/>
      <c r="C26" s="68"/>
      <c r="D26" s="68"/>
      <c r="E26" s="68"/>
      <c r="F26" s="68"/>
      <c r="G26" s="1"/>
    </row>
    <row r="27" spans="1:7" x14ac:dyDescent="0.25">
      <c r="A27" s="70"/>
      <c r="B27" s="68"/>
      <c r="C27" s="68"/>
      <c r="D27" s="68"/>
      <c r="E27" s="68"/>
      <c r="F27" s="68"/>
      <c r="G27" s="1"/>
    </row>
    <row r="28" spans="1:7" ht="15.75" x14ac:dyDescent="0.25">
      <c r="A28" s="69" t="s">
        <v>281</v>
      </c>
      <c r="B28" s="68"/>
      <c r="C28" s="68"/>
      <c r="D28" s="68"/>
      <c r="E28" s="68"/>
      <c r="F28" s="68"/>
      <c r="G28" s="68"/>
    </row>
    <row r="29" spans="1:7" ht="15.75" x14ac:dyDescent="0.25">
      <c r="A29" s="69" t="s">
        <v>282</v>
      </c>
      <c r="B29" s="68"/>
      <c r="C29" s="68"/>
      <c r="D29" s="68"/>
      <c r="E29" s="68"/>
      <c r="F29" s="68"/>
      <c r="G29" s="68"/>
    </row>
    <row r="30" spans="1:7" ht="15.75" x14ac:dyDescent="0.25">
      <c r="A30" s="68"/>
      <c r="B30" s="69"/>
      <c r="C30" s="67"/>
      <c r="D30" s="68"/>
      <c r="E30" s="68"/>
      <c r="F30" s="68"/>
      <c r="G30" s="68"/>
    </row>
    <row r="31" spans="1:7" x14ac:dyDescent="0.25">
      <c r="A31" s="339"/>
      <c r="B31" s="340"/>
      <c r="C31" s="340"/>
      <c r="D31" s="340"/>
      <c r="E31" s="68"/>
      <c r="F31" s="68"/>
      <c r="G31" s="67"/>
    </row>
    <row r="32" spans="1:7" x14ac:dyDescent="0.25">
      <c r="A32" s="340"/>
      <c r="B32" s="340"/>
      <c r="C32" s="340"/>
      <c r="D32" s="340"/>
      <c r="E32" s="68"/>
      <c r="F32" s="68"/>
      <c r="G32" s="67"/>
    </row>
  </sheetData>
  <mergeCells count="11">
    <mergeCell ref="E7:E8"/>
    <mergeCell ref="A31:D32"/>
    <mergeCell ref="A3:G3"/>
    <mergeCell ref="A4:G4"/>
    <mergeCell ref="A6:A8"/>
    <mergeCell ref="B6:B8"/>
    <mergeCell ref="C6:C8"/>
    <mergeCell ref="D6:E6"/>
    <mergeCell ref="F6:F8"/>
    <mergeCell ref="G6:G8"/>
    <mergeCell ref="D7: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Сетевой график за 12месяцев2023</vt:lpstr>
      <vt:lpstr>отчет о целев.показ (2)</vt:lpstr>
      <vt:lpstr>'Сетевой график за 12месяцев2023'!Заголовки_для_печати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2024-03-14T10:52:31Z</dcterms:modified>
</cp:coreProperties>
</file>