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040" windowHeight="10560"/>
  </bookViews>
  <sheets>
    <sheet name="Сравнительный анализ" sheetId="2" r:id="rId1"/>
  </sheets>
  <calcPr calcId="125725"/>
</workbook>
</file>

<file path=xl/calcChain.xml><?xml version="1.0" encoding="utf-8"?>
<calcChain xmlns="http://schemas.openxmlformats.org/spreadsheetml/2006/main">
  <c r="D21" i="2"/>
  <c r="E21"/>
  <c r="E8" s="1"/>
  <c r="C18"/>
  <c r="I18"/>
  <c r="B18"/>
  <c r="B21"/>
  <c r="C21"/>
  <c r="B14"/>
  <c r="C14" s="1"/>
  <c r="D8"/>
  <c r="F21" l="1"/>
  <c r="C8"/>
  <c r="I21"/>
  <c r="K21"/>
  <c r="H21"/>
  <c r="I8"/>
  <c r="K11"/>
  <c r="K15"/>
  <c r="B12"/>
  <c r="F12" s="1"/>
  <c r="B20"/>
  <c r="B19"/>
  <c r="H19" s="1"/>
  <c r="B17"/>
  <c r="H17" s="1"/>
  <c r="B16"/>
  <c r="F16" s="1"/>
  <c r="B15"/>
  <c r="H15" s="1"/>
  <c r="H14"/>
  <c r="B13"/>
  <c r="H13" s="1"/>
  <c r="B11"/>
  <c r="H11" s="1"/>
  <c r="B10"/>
  <c r="H10" s="1"/>
  <c r="B9"/>
  <c r="K10"/>
  <c r="K12"/>
  <c r="K13"/>
  <c r="K14"/>
  <c r="K16"/>
  <c r="K17"/>
  <c r="K18"/>
  <c r="K19"/>
  <c r="K20"/>
  <c r="K9"/>
  <c r="H12"/>
  <c r="H16"/>
  <c r="H18"/>
  <c r="H20"/>
  <c r="I10"/>
  <c r="I11"/>
  <c r="I12"/>
  <c r="I13"/>
  <c r="I14"/>
  <c r="I15"/>
  <c r="I16"/>
  <c r="I17"/>
  <c r="I19"/>
  <c r="I20"/>
  <c r="I9"/>
  <c r="F11"/>
  <c r="F13"/>
  <c r="F14"/>
  <c r="F15"/>
  <c r="F18"/>
  <c r="F20"/>
  <c r="F9"/>
  <c r="H9" l="1"/>
  <c r="B8"/>
  <c r="H8" s="1"/>
  <c r="F19"/>
  <c r="F17"/>
  <c r="F10"/>
  <c r="F8"/>
  <c r="K8"/>
</calcChain>
</file>

<file path=xl/sharedStrings.xml><?xml version="1.0" encoding="utf-8"?>
<sst xmlns="http://schemas.openxmlformats.org/spreadsheetml/2006/main" count="57" uniqueCount="40">
  <si>
    <t>Ведение садоводства</t>
  </si>
  <si>
    <t>Блокированная жилая застройка</t>
  </si>
  <si>
    <t>Для индивидуального жилищного строительства</t>
  </si>
  <si>
    <t>Магазины</t>
  </si>
  <si>
    <t>Социальное обслуживание</t>
  </si>
  <si>
    <t>Объекты дорожного сервиса</t>
  </si>
  <si>
    <t>Воздушный транспорт</t>
  </si>
  <si>
    <t>Ведение огородничества</t>
  </si>
  <si>
    <t>Для ведения личного подсобного хозяйства (приусадебный земельный участок)</t>
  </si>
  <si>
    <t>Вид разрешенного использования</t>
  </si>
  <si>
    <t>Действующая кадастровая стоимость</t>
  </si>
  <si>
    <t>Кадастровая стоимость (налоговая база)</t>
  </si>
  <si>
    <t>сумма налога</t>
  </si>
  <si>
    <t>Предварительная кадастровая оценка</t>
  </si>
  <si>
    <t>Кадастровая стоимость (налоговая база) (6=4-2)</t>
  </si>
  <si>
    <t>(тыс.рублей)</t>
  </si>
  <si>
    <t xml:space="preserve"> Растениеводство</t>
  </si>
  <si>
    <t>сумма</t>
  </si>
  <si>
    <t>%</t>
  </si>
  <si>
    <t>сумма налога (8=5-3)</t>
  </si>
  <si>
    <t>Здравоохранение</t>
  </si>
  <si>
    <t>Объекты торговли (торговые центры, торгово-развлекательные центры (комплексы))</t>
  </si>
  <si>
    <t>Отклонение (рост)</t>
  </si>
  <si>
    <t xml:space="preserve">Прочие земельные участки </t>
  </si>
  <si>
    <t>Приложение к письму</t>
  </si>
  <si>
    <t>ИТОГО по земельному налогу, в том числе:</t>
  </si>
  <si>
    <t>Сравнительный анализ кадастровой стоимости земельных участков для исчисления земельного налога и её влияние на доходную часть бюджета города Урай</t>
  </si>
  <si>
    <t>в 8,9 раза</t>
  </si>
  <si>
    <t>в 7,7 раза</t>
  </si>
  <si>
    <t>в 8,5 раза</t>
  </si>
  <si>
    <t>в 3,8 раза</t>
  </si>
  <si>
    <t>в 1,4 раза</t>
  </si>
  <si>
    <t>в 20,8 раза</t>
  </si>
  <si>
    <t>в 10,4 раза</t>
  </si>
  <si>
    <t>в 8,8 раза</t>
  </si>
  <si>
    <t>в 1,2 раза</t>
  </si>
  <si>
    <t>в 5,9 раз</t>
  </si>
  <si>
    <t>в 4,7 раза</t>
  </si>
  <si>
    <t>в 7,0 раза</t>
  </si>
  <si>
    <t>в 32,7 раза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</si>
</sst>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.00_);_(* \(#,##0.00\);_(* &quot;-&quot;??_);_(@_)"/>
  </numFmts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43" fontId="3" fillId="0" borderId="2" xfId="1" applyFont="1" applyBorder="1" applyAlignment="1">
      <alignment wrapText="1"/>
    </xf>
    <xf numFmtId="43" fontId="3" fillId="0" borderId="2" xfId="0" applyNumberFormat="1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wrapText="1"/>
    </xf>
    <xf numFmtId="43" fontId="3" fillId="2" borderId="2" xfId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164" fontId="4" fillId="0" borderId="2" xfId="1" applyNumberFormat="1" applyFont="1" applyBorder="1" applyAlignment="1">
      <alignment wrapText="1"/>
    </xf>
    <xf numFmtId="0" fontId="4" fillId="0" borderId="0" xfId="0" applyFont="1" applyAlignment="1">
      <alignment wrapText="1"/>
    </xf>
    <xf numFmtId="43" fontId="3" fillId="2" borderId="2" xfId="0" applyNumberFormat="1" applyFont="1" applyFill="1" applyBorder="1" applyAlignment="1">
      <alignment wrapText="1"/>
    </xf>
    <xf numFmtId="164" fontId="3" fillId="2" borderId="2" xfId="1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43" fontId="3" fillId="0" borderId="2" xfId="0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2">
    <cellStyle name="Обычный" xfId="0" builtinId="0"/>
    <cellStyle name="Обычный 2" xfId="2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Финансовый" xfId="1" builtinId="3"/>
    <cellStyle name="Финансовый 2" xfId="3"/>
    <cellStyle name="Финансовый 3" xfId="10"/>
    <cellStyle name="㼿㼿㼿‿?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workbookViewId="0">
      <selection activeCell="C23" sqref="C23"/>
    </sheetView>
  </sheetViews>
  <sheetFormatPr defaultRowHeight="15.75"/>
  <cols>
    <col min="1" max="1" width="47.85546875" style="2" customWidth="1"/>
    <col min="2" max="2" width="17.42578125" style="2" customWidth="1"/>
    <col min="3" max="3" width="17.5703125" style="2" customWidth="1"/>
    <col min="4" max="4" width="17.42578125" style="2" customWidth="1"/>
    <col min="5" max="5" width="18.28515625" style="2" customWidth="1"/>
    <col min="6" max="6" width="17.7109375" style="2" customWidth="1"/>
    <col min="7" max="7" width="12.5703125" style="2" customWidth="1"/>
    <col min="8" max="8" width="9.42578125" style="2" hidden="1" customWidth="1"/>
    <col min="9" max="9" width="17.140625" style="2" customWidth="1"/>
    <col min="10" max="10" width="13.7109375" style="2" customWidth="1"/>
    <col min="11" max="11" width="13.140625" style="2" hidden="1" customWidth="1"/>
    <col min="12" max="16384" width="9.140625" style="2"/>
  </cols>
  <sheetData>
    <row r="1" spans="1:11">
      <c r="I1" s="24" t="s">
        <v>24</v>
      </c>
      <c r="J1" s="24"/>
      <c r="K1" s="24"/>
    </row>
    <row r="2" spans="1:11" ht="21" customHeight="1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>
      <c r="I3" s="23" t="s">
        <v>15</v>
      </c>
      <c r="J3" s="23"/>
      <c r="K3" s="23"/>
    </row>
    <row r="4" spans="1:11" s="6" customFormat="1" ht="36" customHeight="1">
      <c r="A4" s="25" t="s">
        <v>9</v>
      </c>
      <c r="B4" s="22" t="s">
        <v>10</v>
      </c>
      <c r="C4" s="22"/>
      <c r="D4" s="22" t="s">
        <v>13</v>
      </c>
      <c r="E4" s="22"/>
      <c r="F4" s="22" t="s">
        <v>22</v>
      </c>
      <c r="G4" s="22"/>
      <c r="H4" s="22"/>
      <c r="I4" s="22"/>
      <c r="J4" s="22"/>
      <c r="K4" s="22"/>
    </row>
    <row r="5" spans="1:11" s="6" customFormat="1" ht="79.5" customHeight="1">
      <c r="A5" s="26"/>
      <c r="B5" s="25" t="s">
        <v>11</v>
      </c>
      <c r="C5" s="25" t="s">
        <v>12</v>
      </c>
      <c r="D5" s="25" t="s">
        <v>11</v>
      </c>
      <c r="E5" s="25" t="s">
        <v>12</v>
      </c>
      <c r="F5" s="21" t="s">
        <v>14</v>
      </c>
      <c r="G5" s="21"/>
      <c r="H5" s="21"/>
      <c r="I5" s="21" t="s">
        <v>19</v>
      </c>
      <c r="J5" s="21"/>
      <c r="K5" s="21"/>
    </row>
    <row r="6" spans="1:11" s="6" customFormat="1">
      <c r="A6" s="27"/>
      <c r="B6" s="27"/>
      <c r="C6" s="27"/>
      <c r="D6" s="27"/>
      <c r="E6" s="27"/>
      <c r="F6" s="7" t="s">
        <v>17</v>
      </c>
      <c r="G6" s="16" t="s">
        <v>18</v>
      </c>
      <c r="H6" s="7" t="s">
        <v>18</v>
      </c>
      <c r="I6" s="7" t="s">
        <v>17</v>
      </c>
      <c r="J6" s="16" t="s">
        <v>18</v>
      </c>
      <c r="K6" s="7" t="s">
        <v>18</v>
      </c>
    </row>
    <row r="7" spans="1:1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7</v>
      </c>
      <c r="I7" s="3">
        <v>8</v>
      </c>
      <c r="J7" s="3">
        <v>9</v>
      </c>
      <c r="K7" s="3">
        <v>9</v>
      </c>
    </row>
    <row r="8" spans="1:11" s="13" customFormat="1" ht="18.75" customHeight="1">
      <c r="A8" s="10" t="s">
        <v>25</v>
      </c>
      <c r="B8" s="11">
        <f>SUM(B9:B21)</f>
        <v>1899147.7689999999</v>
      </c>
      <c r="C8" s="11">
        <f>SUM(C9:C21)</f>
        <v>19416.394054999997</v>
      </c>
      <c r="D8" s="11">
        <f>SUM(D9:D21)</f>
        <v>11119451.619999999</v>
      </c>
      <c r="E8" s="11">
        <f>SUM(E9:E21)</f>
        <v>92501.679449999996</v>
      </c>
      <c r="F8" s="11">
        <f t="shared" ref="F8" si="0">D8-B8</f>
        <v>9220303.8509999998</v>
      </c>
      <c r="G8" s="12" t="s">
        <v>36</v>
      </c>
      <c r="H8" s="12">
        <f>D8*100/B8</f>
        <v>585.49691611701019</v>
      </c>
      <c r="I8" s="11">
        <f t="shared" ref="I8" si="1">E8-C8</f>
        <v>73085.285394999999</v>
      </c>
      <c r="J8" s="12" t="s">
        <v>37</v>
      </c>
      <c r="K8" s="12">
        <f t="shared" ref="K8" si="2">E8*100/C8</f>
        <v>476.41018815324009</v>
      </c>
    </row>
    <row r="9" spans="1:11">
      <c r="A9" s="1" t="s">
        <v>16</v>
      </c>
      <c r="B9" s="4">
        <f>12.04*8.3</f>
        <v>99.932000000000002</v>
      </c>
      <c r="C9" s="4">
        <v>0.3</v>
      </c>
      <c r="D9" s="4">
        <v>884.96</v>
      </c>
      <c r="E9" s="4">
        <v>2.65</v>
      </c>
      <c r="F9" s="5">
        <f>D9-B9</f>
        <v>785.02800000000002</v>
      </c>
      <c r="G9" s="8" t="s">
        <v>27</v>
      </c>
      <c r="H9" s="8">
        <f>D9*100/B9</f>
        <v>885.56218228395312</v>
      </c>
      <c r="I9" s="5">
        <f t="shared" ref="I9:I20" si="3">E9-C9</f>
        <v>2.35</v>
      </c>
      <c r="J9" s="8" t="s">
        <v>34</v>
      </c>
      <c r="K9" s="8">
        <f>E9*100/C9</f>
        <v>883.33333333333337</v>
      </c>
    </row>
    <row r="10" spans="1:11" ht="31.5">
      <c r="A10" s="1" t="s">
        <v>2</v>
      </c>
      <c r="B10" s="4">
        <f>91.56*3372.4</f>
        <v>308776.94400000002</v>
      </c>
      <c r="C10" s="4">
        <v>926.33</v>
      </c>
      <c r="D10" s="4">
        <v>2369498.9</v>
      </c>
      <c r="E10" s="4">
        <v>7108.5</v>
      </c>
      <c r="F10" s="5">
        <f t="shared" ref="F10:F20" si="4">D10-B10</f>
        <v>2060721.9559999998</v>
      </c>
      <c r="G10" s="8" t="s">
        <v>28</v>
      </c>
      <c r="H10" s="8">
        <f>D10*100/B10</f>
        <v>767.38206852646351</v>
      </c>
      <c r="I10" s="5">
        <f t="shared" si="3"/>
        <v>6182.17</v>
      </c>
      <c r="J10" s="8" t="s">
        <v>28</v>
      </c>
      <c r="K10" s="8">
        <f>E10*100/C10</f>
        <v>767.38311400904638</v>
      </c>
    </row>
    <row r="11" spans="1:11" ht="32.25" customHeight="1">
      <c r="A11" s="1" t="s">
        <v>8</v>
      </c>
      <c r="B11" s="4">
        <f>1.92*3372.4</f>
        <v>6475.0079999999998</v>
      </c>
      <c r="C11" s="4">
        <v>19.43</v>
      </c>
      <c r="D11" s="4">
        <v>6209.5</v>
      </c>
      <c r="E11" s="4">
        <v>18.63</v>
      </c>
      <c r="F11" s="5">
        <f t="shared" si="4"/>
        <v>-265.50799999999981</v>
      </c>
      <c r="G11" s="8">
        <v>-4</v>
      </c>
      <c r="H11" s="8">
        <f>D11*100/B11-100</f>
        <v>-4.1005045862491585</v>
      </c>
      <c r="I11" s="5">
        <f t="shared" si="3"/>
        <v>-0.80000000000000071</v>
      </c>
      <c r="J11" s="8">
        <v>-4</v>
      </c>
      <c r="K11" s="8">
        <f>E11*100/C11-100</f>
        <v>-4.1173443129181635</v>
      </c>
    </row>
    <row r="12" spans="1:11">
      <c r="A12" s="1" t="s">
        <v>1</v>
      </c>
      <c r="B12" s="4">
        <f>1.8*3372.4</f>
        <v>6070.3200000000006</v>
      </c>
      <c r="C12" s="9">
        <v>18.21</v>
      </c>
      <c r="D12" s="4">
        <v>51825.67</v>
      </c>
      <c r="E12" s="9">
        <v>155.47999999999999</v>
      </c>
      <c r="F12" s="5">
        <f t="shared" si="4"/>
        <v>45755.35</v>
      </c>
      <c r="G12" s="8" t="s">
        <v>29</v>
      </c>
      <c r="H12" s="8">
        <f>D12*100/B12</f>
        <v>853.75515623558556</v>
      </c>
      <c r="I12" s="14">
        <f t="shared" si="3"/>
        <v>137.26999999999998</v>
      </c>
      <c r="J12" s="15" t="s">
        <v>29</v>
      </c>
      <c r="K12" s="15">
        <f>E12*100/C12</f>
        <v>853.81658429434367</v>
      </c>
    </row>
    <row r="13" spans="1:11">
      <c r="A13" s="1" t="s">
        <v>4</v>
      </c>
      <c r="B13" s="4">
        <f>0.73*32645.3</f>
        <v>23831.069</v>
      </c>
      <c r="C13" s="4">
        <v>238.31</v>
      </c>
      <c r="D13" s="4">
        <v>91536.9</v>
      </c>
      <c r="E13" s="4">
        <v>915.37</v>
      </c>
      <c r="F13" s="5">
        <f t="shared" si="4"/>
        <v>67705.830999999991</v>
      </c>
      <c r="G13" s="8" t="s">
        <v>30</v>
      </c>
      <c r="H13" s="8">
        <f>D13*100/B13</f>
        <v>384.10740198016299</v>
      </c>
      <c r="I13" s="5">
        <f t="shared" si="3"/>
        <v>677.06</v>
      </c>
      <c r="J13" s="8" t="s">
        <v>30</v>
      </c>
      <c r="K13" s="8">
        <f>E13*100/C13</f>
        <v>384.10893374176493</v>
      </c>
    </row>
    <row r="14" spans="1:11">
      <c r="A14" s="1" t="s">
        <v>20</v>
      </c>
      <c r="B14" s="4">
        <f>0.2*42206.2+150165.16</f>
        <v>158606.39999999999</v>
      </c>
      <c r="C14" s="4">
        <f>B14*1%</f>
        <v>1586.0640000000001</v>
      </c>
      <c r="D14" s="4">
        <v>182898.65</v>
      </c>
      <c r="E14" s="4">
        <v>1828.99</v>
      </c>
      <c r="F14" s="5">
        <f t="shared" si="4"/>
        <v>24292.25</v>
      </c>
      <c r="G14" s="8" t="s">
        <v>35</v>
      </c>
      <c r="H14" s="8">
        <f>D14*100/B14</f>
        <v>115.31605912497857</v>
      </c>
      <c r="I14" s="5">
        <f t="shared" si="3"/>
        <v>242.92599999999993</v>
      </c>
      <c r="J14" s="8" t="s">
        <v>35</v>
      </c>
      <c r="K14" s="8">
        <f>E14*100/C14</f>
        <v>115.31627979703214</v>
      </c>
    </row>
    <row r="15" spans="1:11" ht="32.25" customHeight="1">
      <c r="A15" s="1" t="s">
        <v>21</v>
      </c>
      <c r="B15" s="4">
        <f>9.9*32645.3</f>
        <v>323188.47000000003</v>
      </c>
      <c r="C15" s="4">
        <v>4847.83</v>
      </c>
      <c r="D15" s="4">
        <v>263563.96000000002</v>
      </c>
      <c r="E15" s="4">
        <v>3953.46</v>
      </c>
      <c r="F15" s="5">
        <f t="shared" si="4"/>
        <v>-59624.510000000009</v>
      </c>
      <c r="G15" s="8">
        <v>-18</v>
      </c>
      <c r="H15" s="8">
        <f>D15*100/B15-100</f>
        <v>-18.448835752092265</v>
      </c>
      <c r="I15" s="5">
        <f t="shared" si="3"/>
        <v>-894.36999999999989</v>
      </c>
      <c r="J15" s="8">
        <v>-18</v>
      </c>
      <c r="K15" s="8">
        <f>E15*100/C15-100</f>
        <v>-18.448873000909686</v>
      </c>
    </row>
    <row r="16" spans="1:11">
      <c r="A16" s="1" t="s">
        <v>3</v>
      </c>
      <c r="B16" s="4">
        <f>1.4*32645.3</f>
        <v>45703.42</v>
      </c>
      <c r="C16" s="4">
        <v>685.55</v>
      </c>
      <c r="D16" s="4">
        <v>387050.56</v>
      </c>
      <c r="E16" s="4">
        <v>5805.76</v>
      </c>
      <c r="F16" s="5">
        <f t="shared" si="4"/>
        <v>341347.14</v>
      </c>
      <c r="G16" s="8" t="s">
        <v>29</v>
      </c>
      <c r="H16" s="8">
        <f>D16*100/B16</f>
        <v>846.8743914569194</v>
      </c>
      <c r="I16" s="5">
        <f t="shared" si="3"/>
        <v>5120.21</v>
      </c>
      <c r="J16" s="8" t="s">
        <v>29</v>
      </c>
      <c r="K16" s="8">
        <f>E16*100/C16</f>
        <v>846.87623076362047</v>
      </c>
    </row>
    <row r="17" spans="1:11">
      <c r="A17" s="1" t="s">
        <v>5</v>
      </c>
      <c r="B17" s="4">
        <f>4.97*32645.3</f>
        <v>162247.14099999997</v>
      </c>
      <c r="C17" s="4">
        <v>1622.47</v>
      </c>
      <c r="D17" s="4">
        <v>223401.77</v>
      </c>
      <c r="E17" s="4">
        <v>2234.02</v>
      </c>
      <c r="F17" s="5">
        <f t="shared" si="4"/>
        <v>61154.629000000015</v>
      </c>
      <c r="G17" s="8" t="s">
        <v>31</v>
      </c>
      <c r="H17" s="8">
        <f>D17*100/B17</f>
        <v>137.69226910445224</v>
      </c>
      <c r="I17" s="5">
        <f t="shared" si="3"/>
        <v>611.54999999999995</v>
      </c>
      <c r="J17" s="8" t="s">
        <v>31</v>
      </c>
      <c r="K17" s="8">
        <f>E17*100/C17</f>
        <v>137.69253052444728</v>
      </c>
    </row>
    <row r="18" spans="1:11" s="6" customFormat="1">
      <c r="A18" s="17" t="s">
        <v>6</v>
      </c>
      <c r="B18" s="18">
        <f>7.8*1372.6+10000</f>
        <v>20706.28</v>
      </c>
      <c r="C18" s="18">
        <f>B18*0.1%</f>
        <v>20.70628</v>
      </c>
      <c r="D18" s="18">
        <v>676636.6</v>
      </c>
      <c r="E18" s="18">
        <v>676.64</v>
      </c>
      <c r="F18" s="19">
        <f t="shared" si="4"/>
        <v>655930.31999999995</v>
      </c>
      <c r="G18" s="20" t="s">
        <v>39</v>
      </c>
      <c r="H18" s="20">
        <f>D18*100/B18</f>
        <v>3267.7844595939014</v>
      </c>
      <c r="I18" s="19">
        <f t="shared" si="3"/>
        <v>655.93371999999999</v>
      </c>
      <c r="J18" s="20" t="s">
        <v>39</v>
      </c>
      <c r="K18" s="20">
        <f>E18*100/C18</f>
        <v>3267.8008797331054</v>
      </c>
    </row>
    <row r="19" spans="1:11" s="6" customFormat="1">
      <c r="A19" s="17" t="s">
        <v>7</v>
      </c>
      <c r="B19" s="18">
        <f>0.2*860</f>
        <v>172</v>
      </c>
      <c r="C19" s="18">
        <v>0.51</v>
      </c>
      <c r="D19" s="18">
        <v>3581.52</v>
      </c>
      <c r="E19" s="18">
        <v>10.74</v>
      </c>
      <c r="F19" s="19">
        <f t="shared" si="4"/>
        <v>3409.52</v>
      </c>
      <c r="G19" s="20" t="s">
        <v>32</v>
      </c>
      <c r="H19" s="20">
        <f>D19*100/B19</f>
        <v>2082.2790697674418</v>
      </c>
      <c r="I19" s="19">
        <f t="shared" si="3"/>
        <v>10.23</v>
      </c>
      <c r="J19" s="20" t="s">
        <v>32</v>
      </c>
      <c r="K19" s="20">
        <f>E19*100/C19</f>
        <v>2105.8823529411766</v>
      </c>
    </row>
    <row r="20" spans="1:11" s="6" customFormat="1">
      <c r="A20" s="17" t="s">
        <v>0</v>
      </c>
      <c r="B20" s="18">
        <f>309.92*860</f>
        <v>266531.20000000001</v>
      </c>
      <c r="C20" s="18">
        <v>799.59</v>
      </c>
      <c r="D20" s="18">
        <v>2762000</v>
      </c>
      <c r="E20" s="18">
        <v>8286</v>
      </c>
      <c r="F20" s="19">
        <f t="shared" si="4"/>
        <v>2495468.7999999998</v>
      </c>
      <c r="G20" s="20" t="s">
        <v>33</v>
      </c>
      <c r="H20" s="20">
        <f>D20*100/B20</f>
        <v>1036.2764284256402</v>
      </c>
      <c r="I20" s="19">
        <f t="shared" si="3"/>
        <v>7486.41</v>
      </c>
      <c r="J20" s="20" t="s">
        <v>33</v>
      </c>
      <c r="K20" s="20">
        <f>E20*100/C20</f>
        <v>1036.281094060706</v>
      </c>
    </row>
    <row r="21" spans="1:11" ht="15.75" customHeight="1">
      <c r="A21" s="1" t="s">
        <v>23</v>
      </c>
      <c r="B21" s="4">
        <f>77.85*9465.7-150165.16-10000</f>
        <v>576739.58499999996</v>
      </c>
      <c r="C21" s="4">
        <f>B21*1.5%</f>
        <v>8651.0937749999994</v>
      </c>
      <c r="D21" s="4">
        <f>4375797.63-275435</f>
        <v>4100362.63</v>
      </c>
      <c r="E21" s="4">
        <f>D21*1.5%</f>
        <v>61505.439449999998</v>
      </c>
      <c r="F21" s="5">
        <f t="shared" ref="F21" si="5">D21-B21</f>
        <v>3523623.0449999999</v>
      </c>
      <c r="G21" s="8" t="s">
        <v>38</v>
      </c>
      <c r="H21" s="8">
        <f t="shared" ref="H21" si="6">D21*100/B21</f>
        <v>710.95564387174852</v>
      </c>
      <c r="I21" s="5">
        <f t="shared" ref="I21" si="7">E21-C21</f>
        <v>52854.345674999997</v>
      </c>
      <c r="J21" s="8" t="s">
        <v>38</v>
      </c>
      <c r="K21" s="8">
        <f t="shared" ref="K21" si="8">E21*100/C21</f>
        <v>710.95564387174841</v>
      </c>
    </row>
  </sheetData>
  <mergeCells count="13">
    <mergeCell ref="I5:K5"/>
    <mergeCell ref="F4:K4"/>
    <mergeCell ref="I3:K3"/>
    <mergeCell ref="I1:K1"/>
    <mergeCell ref="A2:K2"/>
    <mergeCell ref="B4:C4"/>
    <mergeCell ref="D4:E4"/>
    <mergeCell ref="F5:H5"/>
    <mergeCell ref="A4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Сравнительный 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Фатеева</cp:lastModifiedBy>
  <cp:lastPrinted>2022-10-14T10:16:55Z</cp:lastPrinted>
  <dcterms:modified xsi:type="dcterms:W3CDTF">2022-10-14T10:18:21Z</dcterms:modified>
</cp:coreProperties>
</file>