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660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<sst xmlns="http://schemas.openxmlformats.org/spreadsheetml/2006/main" count="206" uniqueCount="97">
  <si>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</si>
  <si>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</si>
  <si>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</si>
  <si>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</si>
  <si>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</si>
  <si>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</si>
  <si>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</si>
  <si>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</si>
  <si>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</si>
  <si>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</si>
  <si>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</si>
  <si>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</si>
  <si>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</si>
  <si>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</si>
  <si>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</si>
  <si>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</si>
  <si>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</si>
  <si>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</si>
  <si>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</si>
  <si>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</si>
  <si>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</si>
  <si>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</si>
  <si>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</si>
  <si>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</si>
  <si>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</si>
  <si>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</si>
  <si>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</si>
  <si>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</si>
  <si>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</si>
  <si>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</si>
  <si>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</si>
  <si>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</si>
  <si>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</si>
  <si>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</si>
  <si>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</si>
  <si>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</si>
  <si>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</si>
  <si>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</si>
  <si>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</si>
  <si>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</si>
  <si>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</si>
  <si>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</si>
  <si>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</si>
  <si>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</si>
  <si>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</si>
  <si>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</si>
  <si>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</si>
  <si>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Тел.: 8 (34676) 23330</t>
  </si>
  <si>
    <t>Тел.: 8 (34676) 23348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</si>
  <si>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</si>
  <si>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</si>
  <si>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</si>
  <si>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</si>
  <si>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</si>
  <si>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</si>
  <si>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</si>
  <si>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</si>
  <si>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Остатки 2020 года - бюджет городского округа город Урай</t>
  </si>
  <si>
    <t>Причины отклонения  фактически исполненных расходных обязательств от запланированных</t>
  </si>
  <si>
    <t>иные источники финансирования (внебюджетные средства)</t>
  </si>
  <si>
    <t xml:space="preserve">"Культура города Урай" на 2022 - 2030 годы </t>
  </si>
  <si>
    <t>Развитие библиотечного дела  (1)</t>
  </si>
  <si>
    <t>Оказание муниципальных услуг (выполнение работ) учреждениями культуры (3)</t>
  </si>
  <si>
    <t>Оказание муниципальных услуг (выполнение работ) организацией дополнительного образования в области искусств (3)</t>
  </si>
  <si>
    <t>Реализация основного мероприятия  «Региональный проект «Создание условий для реализации творческого потенциала нации («Творческие люди»)» (2)</t>
  </si>
  <si>
    <t>Оказание информационно-консультационной поддержки негосударственным (немуниципальным) организациям, в том числе СО НКО и социальным предпринимателям в сфере культуры (3)</t>
  </si>
  <si>
    <t>Реализация основного мероприятия "Региональный проект "Обеспечение качественно нового уровня развития инфраструктуры культуры ("Культурная среда") (3)</t>
  </si>
  <si>
    <t>1.7</t>
  </si>
  <si>
    <t>Укрепление материально-технической базы учреждений культуры и организаций дополнительного образования в области искусств (3)</t>
  </si>
  <si>
    <t>Без финансирования</t>
  </si>
  <si>
    <t>Подпрограмма 2. 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деятельность.</t>
  </si>
  <si>
    <t>Стимулирование культурного разнообразия в городе Урай (4)</t>
  </si>
  <si>
    <t>Реализация социокультурных проектов (4)</t>
  </si>
  <si>
    <t xml:space="preserve">За счет остатков прошлых лет  </t>
  </si>
  <si>
    <t xml:space="preserve">специалист-эксперт управления по культуре и </t>
  </si>
  <si>
    <t xml:space="preserve">Отчет по комплексному плану (сетевому графику) реализации муниципальной программы </t>
  </si>
  <si>
    <t>"_______"_______________________ 2022 г.</t>
  </si>
  <si>
    <t>СОГЛАСОВАНО:</t>
  </si>
  <si>
    <t>"______"_______________2022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</si>
  <si>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</si>
  <si>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 xml:space="preserve">
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</si>
  <si>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Подпрограмма 1. 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искусств.</t>
  </si>
  <si>
    <t>Денежные средства были направлены на приобретение цифрового оборудования в КДЦ "Нефтяник" МАУ "Культура"</t>
  </si>
  <si>
    <t>Денежные средства были направлены на  организацию и проведение форума–диалога некоммерческих организаций «Территория взаимодействия».</t>
  </si>
  <si>
    <t xml:space="preserve">Денежные средства были направлены на организацию и проведение общегородских праздничных мероприятий, в т.ч.: День защитника Отчества, Международный женский День, Народные гуляния – проводы зимы (Масленица), Праздник Весны и Труда, День Победы в Великой Отечественной войне 1941-1945 гг., День защиты детей, День России, День памяти и скорби, День города Урай; городских конкурсов и фестивалей: Городской конкурс «Юный музыкант года», Открытый городской фестиваль-конкурс среди трудовых коллективов «Свежий ветер», Открытый городской фестиваль-конкурс детского и юношеского творчества «Моя Россия». Также реализован проект  инициативного бюджетирования "Организация и проведение городского национального праздника "Сабантуй-2022", инициатором проекта выступила - Национально-культурная автономия татар города Урай. </t>
  </si>
  <si>
    <t>Начальник управления по культуре и социальной вопросам администрации города Урай</t>
  </si>
  <si>
    <t>У.В. Кащеева</t>
  </si>
  <si>
    <t>на 01.10.2022 год</t>
  </si>
  <si>
    <t>Причина неисполнения связана с оплатой  договоров по факту оказанных услуг</t>
  </si>
  <si>
    <t>Причина неисполнения связана с оплатой  льготного проезда к месту использования отпуска и обратно по факту</t>
  </si>
  <si>
    <t>Председатель Комитета по финансам администрации города Урай</t>
  </si>
  <si>
    <t>______________________________________ И.В. Хусаинова</t>
  </si>
  <si>
    <t>Причина неисполнения связана с оплатой  договора по переводу документов в машиночитаемые формы по факту оказанных услуг</t>
  </si>
  <si>
    <t>За 9 месяцев 2022 года обучение по программа курсов повышения квалицикации на базе Центров непрерывного образования прошли 9 специалистов МАУ "Культура" и МБУ ДО "Детская школа искусств"</t>
  </si>
  <si>
    <t>За 9 месяцев  2022 года оказана нформационно-консультационная поддержка 17 негосударственным (немуниципальным) организациям в том числе СО НКО и социальным предпринимателям в сфере культуры.</t>
  </si>
  <si>
    <t xml:space="preserve">Причина неисполнения связана с переносом сроков выполнения работ по архитектурной подстветке "Колеса обозрения" и здания "Детской школы искусств", ремонту объекта «Здание под кафе», расположенного по адресу: город Урай, микрорайон Западный, дом 15А («Паровозик») </t>
  </si>
  <si>
    <t>Денежные средства были направлены на модернизацию библиотек города Урай: обновление электронных баз данных; подключние к сети Интернет (абонентская плата). Оформлена подписка на периодические издания, приобретен книжный фонд в количестве 747 экз.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</si>
</sst>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7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172" fontId="5" fillId="0" borderId="17" xfId="60" applyNumberFormat="1" applyFont="1" applyFill="1" applyBorder="1" applyAlignment="1">
      <alignment horizontal="center" vertical="center" wrapText="1"/>
    </xf>
    <xf numFmtId="172" fontId="6" fillId="0" borderId="17" xfId="60" applyNumberFormat="1" applyFont="1" applyFill="1" applyBorder="1" applyAlignment="1">
      <alignment horizontal="center" vertical="center" wrapText="1"/>
    </xf>
    <xf numFmtId="172" fontId="4" fillId="0" borderId="17" xfId="6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40"/>
  <sheetViews>
    <sheetView tabSelected="1" zoomScale="85" zoomScaleNormal="85" zoomScalePageLayoutView="0" workbookViewId="0" topLeftCell="A1">
      <pane xSplit="8" ySplit="7" topLeftCell="AS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T13" sqref="AT13:AT17"/>
    </sheetView>
  </sheetViews>
  <sheetFormatPr defaultColWidth="9.140625" defaultRowHeight="15"/>
  <cols>
    <col min="1" max="1" width="8.00390625" style="44" customWidth="1"/>
    <col min="2" max="2" width="29.7109375" style="17" customWidth="1"/>
    <col min="3" max="3" width="16.140625" style="45" customWidth="1"/>
    <col min="4" max="4" width="11.28125" style="17" hidden="1" customWidth="1"/>
    <col min="5" max="5" width="20.421875" style="17" customWidth="1"/>
    <col min="6" max="6" width="11.7109375" style="17" customWidth="1"/>
    <col min="7" max="7" width="9.140625" style="17" customWidth="1"/>
    <col min="8" max="8" width="10.00390625" style="17" customWidth="1"/>
    <col min="9" max="9" width="8.421875" style="17" customWidth="1"/>
    <col min="10" max="10" width="8.28125" style="17" customWidth="1"/>
    <col min="11" max="11" width="8.421875" style="17" customWidth="1"/>
    <col min="12" max="12" width="9.28125" style="17" customWidth="1"/>
    <col min="13" max="13" width="10.28125" style="17" customWidth="1"/>
    <col min="14" max="14" width="8.28125" style="17" customWidth="1"/>
    <col min="15" max="15" width="9.7109375" style="17" customWidth="1"/>
    <col min="16" max="16" width="8.8515625" style="17" customWidth="1"/>
    <col min="17" max="17" width="8.57421875" style="17" customWidth="1"/>
    <col min="18" max="18" width="9.57421875" style="17" customWidth="1"/>
    <col min="19" max="19" width="8.421875" style="17" customWidth="1"/>
    <col min="20" max="20" width="9.00390625" style="17" customWidth="1"/>
    <col min="21" max="21" width="8.8515625" style="17" customWidth="1"/>
    <col min="22" max="23" width="7.8515625" style="17" customWidth="1"/>
    <col min="24" max="24" width="10.28125" style="17" customWidth="1"/>
    <col min="25" max="25" width="7.8515625" style="17" customWidth="1"/>
    <col min="26" max="26" width="8.421875" style="17" customWidth="1"/>
    <col min="27" max="27" width="9.28125" style="17" customWidth="1"/>
    <col min="28" max="28" width="8.57421875" style="17" customWidth="1"/>
    <col min="29" max="29" width="8.00390625" style="17" customWidth="1"/>
    <col min="30" max="30" width="10.140625" style="17" customWidth="1"/>
    <col min="31" max="31" width="9.7109375" style="17" customWidth="1"/>
    <col min="32" max="32" width="9.00390625" style="17" customWidth="1"/>
    <col min="33" max="33" width="9.57421875" style="17" customWidth="1"/>
    <col min="34" max="34" width="9.28125" style="17" customWidth="1"/>
    <col min="35" max="35" width="8.7109375" style="17" customWidth="1"/>
    <col min="36" max="36" width="9.00390625" style="17" customWidth="1"/>
    <col min="37" max="37" width="8.7109375" style="17" hidden="1" customWidth="1"/>
    <col min="38" max="38" width="8.00390625" style="17" hidden="1" customWidth="1"/>
    <col min="39" max="39" width="9.00390625" style="17" customWidth="1"/>
    <col min="40" max="40" width="9.140625" style="17" hidden="1" customWidth="1"/>
    <col min="41" max="41" width="6.8515625" style="17" hidden="1" customWidth="1"/>
    <col min="42" max="42" width="8.8515625" style="17" customWidth="1"/>
    <col min="43" max="43" width="8.28125" style="17" hidden="1" customWidth="1"/>
    <col min="44" max="44" width="9.00390625" style="17" hidden="1" customWidth="1"/>
    <col min="45" max="45" width="59.57421875" style="17" customWidth="1"/>
    <col min="46" max="46" width="43.28125" style="17" customWidth="1"/>
    <col min="47" max="16384" width="9.140625" style="17" customWidth="1"/>
  </cols>
  <sheetData>
    <row r="1" spans="1:12" ht="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5.75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>
      <c r="A3" s="148" t="s">
        <v>60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5.75">
      <c r="A4" s="74" t="s">
        <v>87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46" ht="32.25" customHeight="1">
      <c r="A5" s="149" t="s">
        <v>0</v>
      </c>
      <c r="B5" s="133" t="s">
        <v>54</v>
      </c>
      <c r="C5" s="144" t="s">
        <v>55</v>
      </c>
      <c r="D5" s="144" t="s">
        <v>1</v>
      </c>
      <c r="E5" s="144" t="s">
        <v>2</v>
      </c>
      <c r="F5" s="147" t="s">
        <v>56</v>
      </c>
      <c r="G5" s="147"/>
      <c r="H5" s="147"/>
      <c r="I5" s="133" t="s">
        <v>3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1" t="s">
        <v>4</v>
      </c>
      <c r="AT5" s="11" t="s">
        <v>58</v>
      </c>
    </row>
    <row r="6" spans="1:46" ht="15">
      <c r="A6" s="149"/>
      <c r="B6" s="133"/>
      <c r="C6" s="145"/>
      <c r="D6" s="145"/>
      <c r="E6" s="145"/>
      <c r="F6" s="147"/>
      <c r="G6" s="147"/>
      <c r="H6" s="147"/>
      <c r="I6" s="133" t="s">
        <v>5</v>
      </c>
      <c r="J6" s="133"/>
      <c r="K6" s="133"/>
      <c r="L6" s="133" t="s">
        <v>6</v>
      </c>
      <c r="M6" s="133"/>
      <c r="N6" s="133"/>
      <c r="O6" s="133" t="s">
        <v>7</v>
      </c>
      <c r="P6" s="133"/>
      <c r="Q6" s="133"/>
      <c r="R6" s="150" t="s">
        <v>8</v>
      </c>
      <c r="S6" s="133"/>
      <c r="T6" s="133"/>
      <c r="U6" s="133" t="s">
        <v>9</v>
      </c>
      <c r="V6" s="133"/>
      <c r="W6" s="133"/>
      <c r="X6" s="133" t="s">
        <v>10</v>
      </c>
      <c r="Y6" s="133"/>
      <c r="Z6" s="133"/>
      <c r="AA6" s="133" t="s">
        <v>11</v>
      </c>
      <c r="AB6" s="133"/>
      <c r="AC6" s="133"/>
      <c r="AD6" s="133" t="s">
        <v>12</v>
      </c>
      <c r="AE6" s="133"/>
      <c r="AF6" s="133"/>
      <c r="AG6" s="133" t="s">
        <v>13</v>
      </c>
      <c r="AH6" s="133"/>
      <c r="AI6" s="133"/>
      <c r="AJ6" s="133" t="s">
        <v>14</v>
      </c>
      <c r="AK6" s="133"/>
      <c r="AL6" s="133"/>
      <c r="AM6" s="133" t="s">
        <v>15</v>
      </c>
      <c r="AN6" s="133"/>
      <c r="AO6" s="133"/>
      <c r="AP6" s="133" t="s">
        <v>16</v>
      </c>
      <c r="AQ6" s="133"/>
      <c r="AR6" s="133"/>
      <c r="AS6" s="11"/>
      <c r="AT6" s="11"/>
    </row>
    <row r="7" spans="1:46" ht="38.25">
      <c r="A7" s="149"/>
      <c r="B7" s="133"/>
      <c r="C7" s="146"/>
      <c r="D7" s="146"/>
      <c r="E7" s="146"/>
      <c r="F7" s="24" t="s">
        <v>17</v>
      </c>
      <c r="G7" s="24" t="s">
        <v>18</v>
      </c>
      <c r="H7" s="25" t="s">
        <v>19</v>
      </c>
      <c r="I7" s="11" t="s">
        <v>17</v>
      </c>
      <c r="J7" s="11" t="s">
        <v>18</v>
      </c>
      <c r="K7" s="1" t="s">
        <v>19</v>
      </c>
      <c r="L7" s="11" t="s">
        <v>17</v>
      </c>
      <c r="M7" s="11" t="s">
        <v>18</v>
      </c>
      <c r="N7" s="1" t="s">
        <v>19</v>
      </c>
      <c r="O7" s="11" t="s">
        <v>17</v>
      </c>
      <c r="P7" s="11" t="s">
        <v>18</v>
      </c>
      <c r="Q7" s="1" t="s">
        <v>19</v>
      </c>
      <c r="R7" s="61" t="s">
        <v>17</v>
      </c>
      <c r="S7" s="11" t="s">
        <v>18</v>
      </c>
      <c r="T7" s="1" t="s">
        <v>19</v>
      </c>
      <c r="U7" s="11" t="s">
        <v>17</v>
      </c>
      <c r="V7" s="11" t="s">
        <v>18</v>
      </c>
      <c r="W7" s="1" t="s">
        <v>19</v>
      </c>
      <c r="X7" s="11" t="s">
        <v>17</v>
      </c>
      <c r="Y7" s="11" t="s">
        <v>18</v>
      </c>
      <c r="Z7" s="1" t="s">
        <v>19</v>
      </c>
      <c r="AA7" s="11" t="s">
        <v>17</v>
      </c>
      <c r="AB7" s="11" t="s">
        <v>18</v>
      </c>
      <c r="AC7" s="1" t="s">
        <v>19</v>
      </c>
      <c r="AD7" s="11" t="s">
        <v>17</v>
      </c>
      <c r="AE7" s="11" t="s">
        <v>18</v>
      </c>
      <c r="AF7" s="1" t="s">
        <v>19</v>
      </c>
      <c r="AG7" s="11" t="s">
        <v>17</v>
      </c>
      <c r="AH7" s="11" t="s">
        <v>18</v>
      </c>
      <c r="AI7" s="1" t="s">
        <v>19</v>
      </c>
      <c r="AJ7" s="11" t="s">
        <v>17</v>
      </c>
      <c r="AK7" s="11" t="s">
        <v>18</v>
      </c>
      <c r="AL7" s="1" t="s">
        <v>19</v>
      </c>
      <c r="AM7" s="11" t="s">
        <v>17</v>
      </c>
      <c r="AN7" s="11" t="s">
        <v>18</v>
      </c>
      <c r="AO7" s="1" t="s">
        <v>19</v>
      </c>
      <c r="AP7" s="11" t="s">
        <v>17</v>
      </c>
      <c r="AQ7" s="11" t="s">
        <v>18</v>
      </c>
      <c r="AR7" s="1" t="s">
        <v>19</v>
      </c>
      <c r="AS7" s="11"/>
      <c r="AT7" s="11"/>
    </row>
    <row r="8" spans="1:46" s="27" customFormat="1" ht="25.5" customHeight="1">
      <c r="A8" s="70" t="s">
        <v>43</v>
      </c>
      <c r="B8" s="134" t="s">
        <v>81</v>
      </c>
      <c r="C8" s="135"/>
      <c r="D8" s="136"/>
      <c r="E8" s="14" t="s">
        <v>20</v>
      </c>
      <c r="F8" s="9">
        <f>I8+L8+O8+R8+U8+X8+AA8+AD8+AG8+AJ8+AM8+AP8</f>
        <v>268548.70000000007</v>
      </c>
      <c r="G8" s="9">
        <f aca="true" t="shared" si="0" ref="F8:G13">J8+M8+P8+S8+V8+Y8+AB8+AE8+AH8+AK8+AN8+AQ8</f>
        <v>172681.09999999998</v>
      </c>
      <c r="H8" s="9">
        <f>G8/F8*100</f>
        <v>64.30159594889118</v>
      </c>
      <c r="I8" s="26">
        <f>I13+I18+I23+I28+I33+I38+I43</f>
        <v>10187</v>
      </c>
      <c r="J8" s="26">
        <f>J13+J18+J23+J28+J33+J38+J43</f>
        <v>10187</v>
      </c>
      <c r="K8" s="26">
        <f>J8/I8*100</f>
        <v>100</v>
      </c>
      <c r="L8" s="26">
        <f aca="true" t="shared" si="1" ref="L8:M12">L13+L18+L23+L28+L33+L38+L43</f>
        <v>17847.8</v>
      </c>
      <c r="M8" s="26">
        <f t="shared" si="1"/>
        <v>17847.8</v>
      </c>
      <c r="N8" s="26">
        <f>M8/L8*100</f>
        <v>100</v>
      </c>
      <c r="O8" s="26">
        <f aca="true" t="shared" si="2" ref="O8:P12">O13+O18+O23+O28+O33+O38+O43</f>
        <v>13486.6</v>
      </c>
      <c r="P8" s="26">
        <f t="shared" si="2"/>
        <v>13186.6</v>
      </c>
      <c r="Q8" s="26">
        <f>P8/O8*100</f>
        <v>97.7755698248632</v>
      </c>
      <c r="R8" s="26">
        <f>R13+R18+R23+R28+R33+R38+R43</f>
        <v>28421.8</v>
      </c>
      <c r="S8" s="26">
        <f aca="true" t="shared" si="3" ref="R8:S12">S13+S18+S23+S28+S33+S38+S43</f>
        <v>28333.9</v>
      </c>
      <c r="T8" s="2">
        <f>S8/R8*100</f>
        <v>99.69073035486845</v>
      </c>
      <c r="U8" s="26">
        <f aca="true" t="shared" si="4" ref="U8:V12">U13+U18+U23+U28+U33+U38+U43</f>
        <v>18627.800000000003</v>
      </c>
      <c r="V8" s="26">
        <f t="shared" si="4"/>
        <v>18672.1</v>
      </c>
      <c r="W8" s="2">
        <f>V8/U8*100</f>
        <v>100.23781659669953</v>
      </c>
      <c r="X8" s="26">
        <f aca="true" t="shared" si="5" ref="X8:Y12">X13+X18+X23+X28+X33+X38+X43</f>
        <v>27044.5</v>
      </c>
      <c r="Y8" s="26">
        <f t="shared" si="5"/>
        <v>26738.800000000003</v>
      </c>
      <c r="Z8" s="2">
        <f>Y8/X8*100</f>
        <v>98.86964077723752</v>
      </c>
      <c r="AA8" s="26">
        <f aca="true" t="shared" si="6" ref="AA8:AB12">AA13+AA18+AA23+AA28+AA33+AA38+AA43</f>
        <v>32421.2</v>
      </c>
      <c r="AB8" s="26">
        <f t="shared" si="6"/>
        <v>31688.6</v>
      </c>
      <c r="AC8" s="26">
        <f>AB8/AA8*100</f>
        <v>97.74036741391434</v>
      </c>
      <c r="AD8" s="26">
        <f aca="true" t="shared" si="7" ref="AD8:AE12">AD13+AD18+AD23+AD28+AD33+AD38+AD43</f>
        <v>18643.1</v>
      </c>
      <c r="AE8" s="26">
        <f t="shared" si="7"/>
        <v>13290.500000000002</v>
      </c>
      <c r="AF8" s="26">
        <f>AE8/AD8*100</f>
        <v>71.28910964378244</v>
      </c>
      <c r="AG8" s="26">
        <f aca="true" t="shared" si="8" ref="AG8:AH12">AG13+AG18+AG23+AG28+AG33+AG38+AG43</f>
        <v>24191.6</v>
      </c>
      <c r="AH8" s="26">
        <f t="shared" si="8"/>
        <v>12735.8</v>
      </c>
      <c r="AI8" s="26">
        <f>AH8/AG8*100</f>
        <v>52.64554638800245</v>
      </c>
      <c r="AJ8" s="26">
        <f aca="true" t="shared" si="9" ref="AJ8:AK12">AJ13+AJ18+AJ23+AJ28+AJ33+AJ38+AJ43</f>
        <v>27916.2</v>
      </c>
      <c r="AK8" s="26">
        <f t="shared" si="9"/>
        <v>0</v>
      </c>
      <c r="AL8" s="26">
        <v>0</v>
      </c>
      <c r="AM8" s="26">
        <f aca="true" t="shared" si="10" ref="AM8:AN12">AM13+AM18+AM23+AM28+AM33+AM38+AM43</f>
        <v>16101.7</v>
      </c>
      <c r="AN8" s="26">
        <f t="shared" si="10"/>
        <v>0</v>
      </c>
      <c r="AO8" s="26">
        <v>0</v>
      </c>
      <c r="AP8" s="26">
        <f aca="true" t="shared" si="11" ref="AP8:AQ12">AP13+AP18+AP23+AP28+AP33+AP38+AP43</f>
        <v>33659.40000000001</v>
      </c>
      <c r="AQ8" s="26">
        <f t="shared" si="11"/>
        <v>0</v>
      </c>
      <c r="AR8" s="26">
        <v>0</v>
      </c>
      <c r="AS8" s="26"/>
      <c r="AT8" s="26"/>
    </row>
    <row r="9" spans="1:46" s="27" customFormat="1" ht="25.5" customHeight="1">
      <c r="A9" s="71"/>
      <c r="B9" s="137"/>
      <c r="C9" s="138"/>
      <c r="D9" s="139"/>
      <c r="E9" s="28" t="s">
        <v>21</v>
      </c>
      <c r="F9" s="9">
        <f>I9+L9+O9+R9+U9+X9+AA9+AD9+AG9+AJ9+AM9+AP9</f>
        <v>74.5</v>
      </c>
      <c r="G9" s="9">
        <f t="shared" si="0"/>
        <v>74.5</v>
      </c>
      <c r="H9" s="9">
        <v>0</v>
      </c>
      <c r="I9" s="26">
        <f aca="true" t="shared" si="12" ref="I9:J12">I14+I19+I24+I29+I34+I39+I44</f>
        <v>0</v>
      </c>
      <c r="J9" s="26">
        <f t="shared" si="12"/>
        <v>0</v>
      </c>
      <c r="K9" s="26">
        <v>0</v>
      </c>
      <c r="L9" s="26">
        <f t="shared" si="1"/>
        <v>0</v>
      </c>
      <c r="M9" s="26">
        <f t="shared" si="1"/>
        <v>0</v>
      </c>
      <c r="N9" s="26">
        <v>0</v>
      </c>
      <c r="O9" s="26">
        <f t="shared" si="2"/>
        <v>0</v>
      </c>
      <c r="P9" s="26">
        <f t="shared" si="2"/>
        <v>0</v>
      </c>
      <c r="Q9" s="26">
        <v>0</v>
      </c>
      <c r="R9" s="26">
        <f t="shared" si="3"/>
        <v>74.5</v>
      </c>
      <c r="S9" s="26">
        <f t="shared" si="3"/>
        <v>74.5</v>
      </c>
      <c r="T9" s="2">
        <f>S9/R9*100</f>
        <v>100</v>
      </c>
      <c r="U9" s="26">
        <f t="shared" si="4"/>
        <v>0</v>
      </c>
      <c r="V9" s="26">
        <f t="shared" si="4"/>
        <v>0</v>
      </c>
      <c r="W9" s="2">
        <v>0</v>
      </c>
      <c r="X9" s="26">
        <f t="shared" si="5"/>
        <v>0</v>
      </c>
      <c r="Y9" s="26">
        <f t="shared" si="5"/>
        <v>0</v>
      </c>
      <c r="Z9" s="2">
        <v>0</v>
      </c>
      <c r="AA9" s="26">
        <f t="shared" si="6"/>
        <v>0</v>
      </c>
      <c r="AB9" s="26">
        <f t="shared" si="6"/>
        <v>0</v>
      </c>
      <c r="AC9" s="26">
        <v>0</v>
      </c>
      <c r="AD9" s="26">
        <f t="shared" si="7"/>
        <v>0</v>
      </c>
      <c r="AE9" s="26">
        <f t="shared" si="7"/>
        <v>0</v>
      </c>
      <c r="AF9" s="26">
        <v>0</v>
      </c>
      <c r="AG9" s="26">
        <f t="shared" si="8"/>
        <v>0</v>
      </c>
      <c r="AH9" s="26">
        <f t="shared" si="8"/>
        <v>0</v>
      </c>
      <c r="AI9" s="26">
        <v>0</v>
      </c>
      <c r="AJ9" s="26">
        <f t="shared" si="9"/>
        <v>0</v>
      </c>
      <c r="AK9" s="26">
        <f t="shared" si="9"/>
        <v>0</v>
      </c>
      <c r="AL9" s="26">
        <v>0</v>
      </c>
      <c r="AM9" s="26">
        <f t="shared" si="10"/>
        <v>0</v>
      </c>
      <c r="AN9" s="26">
        <f t="shared" si="10"/>
        <v>0</v>
      </c>
      <c r="AO9" s="26">
        <v>0</v>
      </c>
      <c r="AP9" s="26">
        <f t="shared" si="11"/>
        <v>0</v>
      </c>
      <c r="AQ9" s="26">
        <f t="shared" si="11"/>
        <v>0</v>
      </c>
      <c r="AR9" s="26">
        <v>0</v>
      </c>
      <c r="AS9" s="26"/>
      <c r="AT9" s="26"/>
    </row>
    <row r="10" spans="1:46" s="27" customFormat="1" ht="25.5" customHeight="1">
      <c r="A10" s="71"/>
      <c r="B10" s="137"/>
      <c r="C10" s="138"/>
      <c r="D10" s="139"/>
      <c r="E10" s="28" t="s">
        <v>22</v>
      </c>
      <c r="F10" s="9">
        <f t="shared" si="0"/>
        <v>1544.6000000000004</v>
      </c>
      <c r="G10" s="9">
        <f t="shared" si="0"/>
        <v>1095.6000000000001</v>
      </c>
      <c r="H10" s="9">
        <f>G10/F10*100</f>
        <v>70.93098536838015</v>
      </c>
      <c r="I10" s="26">
        <f t="shared" si="12"/>
        <v>0</v>
      </c>
      <c r="J10" s="26">
        <f t="shared" si="12"/>
        <v>0</v>
      </c>
      <c r="K10" s="26">
        <v>0</v>
      </c>
      <c r="L10" s="26">
        <f t="shared" si="1"/>
        <v>0</v>
      </c>
      <c r="M10" s="26">
        <f t="shared" si="1"/>
        <v>0</v>
      </c>
      <c r="N10" s="26">
        <v>0</v>
      </c>
      <c r="O10" s="26">
        <f t="shared" si="2"/>
        <v>464.6</v>
      </c>
      <c r="P10" s="26">
        <f t="shared" si="2"/>
        <v>164.6</v>
      </c>
      <c r="Q10" s="26">
        <f>P10/O10*100</f>
        <v>35.42832544123977</v>
      </c>
      <c r="R10" s="26">
        <f t="shared" si="3"/>
        <v>487.6</v>
      </c>
      <c r="S10" s="26">
        <f t="shared" si="3"/>
        <v>399.7</v>
      </c>
      <c r="T10" s="2">
        <f>S10/R10*100</f>
        <v>81.9729286300246</v>
      </c>
      <c r="U10" s="26">
        <f t="shared" si="4"/>
        <v>8.7</v>
      </c>
      <c r="V10" s="26">
        <f t="shared" si="4"/>
        <v>53</v>
      </c>
      <c r="W10" s="2">
        <f>V10/U10*100</f>
        <v>609.1954022988507</v>
      </c>
      <c r="X10" s="26">
        <f t="shared" si="5"/>
        <v>508.7</v>
      </c>
      <c r="Y10" s="26">
        <f t="shared" si="5"/>
        <v>204.5</v>
      </c>
      <c r="Z10" s="2">
        <f>Y10/X10*100</f>
        <v>40.200511106742674</v>
      </c>
      <c r="AA10" s="26">
        <f t="shared" si="6"/>
        <v>8.7</v>
      </c>
      <c r="AB10" s="26">
        <f t="shared" si="6"/>
        <v>8.7</v>
      </c>
      <c r="AC10" s="26">
        <f>AB10/AA10*100</f>
        <v>100</v>
      </c>
      <c r="AD10" s="26">
        <f t="shared" si="7"/>
        <v>33.2</v>
      </c>
      <c r="AE10" s="26">
        <f t="shared" si="7"/>
        <v>108.7</v>
      </c>
      <c r="AF10" s="26">
        <f>AE10/AD10*100</f>
        <v>327.4096385542168</v>
      </c>
      <c r="AG10" s="26">
        <f t="shared" si="8"/>
        <v>8.7</v>
      </c>
      <c r="AH10" s="26">
        <f t="shared" si="8"/>
        <v>156.4</v>
      </c>
      <c r="AI10" s="26">
        <f>AH10/AG10*100</f>
        <v>1797.7011494252874</v>
      </c>
      <c r="AJ10" s="26">
        <f t="shared" si="9"/>
        <v>8.7</v>
      </c>
      <c r="AK10" s="26">
        <f t="shared" si="9"/>
        <v>0</v>
      </c>
      <c r="AL10" s="26">
        <v>0</v>
      </c>
      <c r="AM10" s="26">
        <f t="shared" si="10"/>
        <v>8.7</v>
      </c>
      <c r="AN10" s="26">
        <f t="shared" si="10"/>
        <v>0</v>
      </c>
      <c r="AO10" s="26">
        <v>0</v>
      </c>
      <c r="AP10" s="26">
        <f t="shared" si="11"/>
        <v>7</v>
      </c>
      <c r="AQ10" s="26">
        <f t="shared" si="11"/>
        <v>0</v>
      </c>
      <c r="AR10" s="26">
        <v>0</v>
      </c>
      <c r="AS10" s="26"/>
      <c r="AT10" s="26"/>
    </row>
    <row r="11" spans="1:46" s="27" customFormat="1" ht="25.5" customHeight="1">
      <c r="A11" s="71"/>
      <c r="B11" s="137"/>
      <c r="C11" s="138"/>
      <c r="D11" s="139"/>
      <c r="E11" s="28" t="s">
        <v>23</v>
      </c>
      <c r="F11" s="9">
        <f t="shared" si="0"/>
        <v>266929.60000000003</v>
      </c>
      <c r="G11" s="9">
        <f t="shared" si="0"/>
        <v>171511</v>
      </c>
      <c r="H11" s="9">
        <f>G11/F11*100</f>
        <v>64.25327127452331</v>
      </c>
      <c r="I11" s="26">
        <f t="shared" si="12"/>
        <v>10187</v>
      </c>
      <c r="J11" s="26">
        <f t="shared" si="12"/>
        <v>10187</v>
      </c>
      <c r="K11" s="26">
        <f>J11/I11*100</f>
        <v>100</v>
      </c>
      <c r="L11" s="26">
        <f t="shared" si="1"/>
        <v>17847.8</v>
      </c>
      <c r="M11" s="26">
        <f t="shared" si="1"/>
        <v>17847.8</v>
      </c>
      <c r="N11" s="26">
        <f>M11/L11*100</f>
        <v>100</v>
      </c>
      <c r="O11" s="26">
        <f t="shared" si="2"/>
        <v>13022</v>
      </c>
      <c r="P11" s="26">
        <f t="shared" si="2"/>
        <v>13022</v>
      </c>
      <c r="Q11" s="26">
        <v>0</v>
      </c>
      <c r="R11" s="26">
        <f t="shared" si="3"/>
        <v>27859.7</v>
      </c>
      <c r="S11" s="26">
        <f t="shared" si="3"/>
        <v>27859.7</v>
      </c>
      <c r="T11" s="2">
        <f>S11/R11*100</f>
        <v>100</v>
      </c>
      <c r="U11" s="26">
        <f t="shared" si="4"/>
        <v>18619.1</v>
      </c>
      <c r="V11" s="26">
        <f t="shared" si="4"/>
        <v>18619.1</v>
      </c>
      <c r="W11" s="2">
        <f>V11/U11*100</f>
        <v>100</v>
      </c>
      <c r="X11" s="26">
        <f t="shared" si="5"/>
        <v>26535.8</v>
      </c>
      <c r="Y11" s="26">
        <f t="shared" si="5"/>
        <v>26534.300000000003</v>
      </c>
      <c r="Z11" s="2">
        <f>Y11/X11*100</f>
        <v>99.9943472591744</v>
      </c>
      <c r="AA11" s="26">
        <f t="shared" si="6"/>
        <v>32412.5</v>
      </c>
      <c r="AB11" s="26">
        <f t="shared" si="6"/>
        <v>31679.899999999998</v>
      </c>
      <c r="AC11" s="26">
        <f>AB11/AA11*100</f>
        <v>97.73976089471654</v>
      </c>
      <c r="AD11" s="26">
        <f t="shared" si="7"/>
        <v>18609.9</v>
      </c>
      <c r="AE11" s="26">
        <f t="shared" si="7"/>
        <v>13181.800000000001</v>
      </c>
      <c r="AF11" s="26">
        <f>AE11/AD11*100</f>
        <v>70.8321914679821</v>
      </c>
      <c r="AG11" s="26">
        <f t="shared" si="8"/>
        <v>24182.9</v>
      </c>
      <c r="AH11" s="26">
        <f t="shared" si="8"/>
        <v>12579.4</v>
      </c>
      <c r="AI11" s="26">
        <f>AH11/AG11*100</f>
        <v>52.01774807818747</v>
      </c>
      <c r="AJ11" s="26">
        <f t="shared" si="9"/>
        <v>27907.5</v>
      </c>
      <c r="AK11" s="26">
        <f t="shared" si="9"/>
        <v>0</v>
      </c>
      <c r="AL11" s="26">
        <v>0</v>
      </c>
      <c r="AM11" s="26">
        <f t="shared" si="10"/>
        <v>16093</v>
      </c>
      <c r="AN11" s="26">
        <f t="shared" si="10"/>
        <v>0</v>
      </c>
      <c r="AO11" s="26">
        <v>0</v>
      </c>
      <c r="AP11" s="26">
        <f t="shared" si="11"/>
        <v>33652.40000000001</v>
      </c>
      <c r="AQ11" s="26">
        <f t="shared" si="11"/>
        <v>0</v>
      </c>
      <c r="AR11" s="26">
        <v>0</v>
      </c>
      <c r="AS11" s="26"/>
      <c r="AT11" s="26"/>
    </row>
    <row r="12" spans="1:46" s="27" customFormat="1" ht="39" customHeight="1">
      <c r="A12" s="72"/>
      <c r="B12" s="140"/>
      <c r="C12" s="141"/>
      <c r="D12" s="142"/>
      <c r="E12" s="28" t="s">
        <v>59</v>
      </c>
      <c r="F12" s="9">
        <f t="shared" si="0"/>
        <v>0</v>
      </c>
      <c r="G12" s="9">
        <f t="shared" si="0"/>
        <v>0</v>
      </c>
      <c r="H12" s="9">
        <v>0</v>
      </c>
      <c r="I12" s="26">
        <f t="shared" si="12"/>
        <v>0</v>
      </c>
      <c r="J12" s="26">
        <f t="shared" si="12"/>
        <v>0</v>
      </c>
      <c r="K12" s="26">
        <v>0</v>
      </c>
      <c r="L12" s="26">
        <f t="shared" si="1"/>
        <v>0</v>
      </c>
      <c r="M12" s="26">
        <f t="shared" si="1"/>
        <v>0</v>
      </c>
      <c r="N12" s="26">
        <v>0</v>
      </c>
      <c r="O12" s="26">
        <f t="shared" si="2"/>
        <v>0</v>
      </c>
      <c r="P12" s="26">
        <f t="shared" si="2"/>
        <v>0</v>
      </c>
      <c r="Q12" s="26">
        <v>0</v>
      </c>
      <c r="R12" s="26">
        <f t="shared" si="3"/>
        <v>0</v>
      </c>
      <c r="S12" s="26">
        <f t="shared" si="3"/>
        <v>0</v>
      </c>
      <c r="T12" s="26">
        <v>0</v>
      </c>
      <c r="U12" s="26">
        <f t="shared" si="4"/>
        <v>0</v>
      </c>
      <c r="V12" s="26">
        <f t="shared" si="4"/>
        <v>0</v>
      </c>
      <c r="W12" s="2">
        <v>0</v>
      </c>
      <c r="X12" s="26">
        <f t="shared" si="5"/>
        <v>0</v>
      </c>
      <c r="Y12" s="26">
        <f t="shared" si="5"/>
        <v>0</v>
      </c>
      <c r="Z12" s="2">
        <v>0</v>
      </c>
      <c r="AA12" s="26">
        <f t="shared" si="6"/>
        <v>0</v>
      </c>
      <c r="AB12" s="26">
        <f t="shared" si="6"/>
        <v>0</v>
      </c>
      <c r="AC12" s="26">
        <v>0</v>
      </c>
      <c r="AD12" s="26">
        <f t="shared" si="7"/>
        <v>0</v>
      </c>
      <c r="AE12" s="26">
        <f t="shared" si="7"/>
        <v>0</v>
      </c>
      <c r="AF12" s="26">
        <v>0</v>
      </c>
      <c r="AG12" s="26">
        <f t="shared" si="8"/>
        <v>0</v>
      </c>
      <c r="AH12" s="26">
        <f t="shared" si="8"/>
        <v>0</v>
      </c>
      <c r="AI12" s="26">
        <v>0</v>
      </c>
      <c r="AJ12" s="26">
        <f t="shared" si="9"/>
        <v>0</v>
      </c>
      <c r="AK12" s="26">
        <f t="shared" si="9"/>
        <v>0</v>
      </c>
      <c r="AL12" s="26">
        <v>0</v>
      </c>
      <c r="AM12" s="26">
        <f t="shared" si="10"/>
        <v>0</v>
      </c>
      <c r="AN12" s="26">
        <f t="shared" si="10"/>
        <v>0</v>
      </c>
      <c r="AO12" s="26">
        <v>0</v>
      </c>
      <c r="AP12" s="26">
        <f t="shared" si="11"/>
        <v>0</v>
      </c>
      <c r="AQ12" s="26">
        <f t="shared" si="11"/>
        <v>0</v>
      </c>
      <c r="AR12" s="26">
        <v>0</v>
      </c>
      <c r="AS12" s="54"/>
      <c r="AT12" s="54"/>
    </row>
    <row r="13" spans="1:46" s="12" customFormat="1" ht="25.5" customHeight="1">
      <c r="A13" s="88" t="s">
        <v>34</v>
      </c>
      <c r="B13" s="75" t="s">
        <v>61</v>
      </c>
      <c r="C13" s="91" t="s">
        <v>36</v>
      </c>
      <c r="D13" s="75" t="s">
        <v>35</v>
      </c>
      <c r="E13" s="14" t="s">
        <v>20</v>
      </c>
      <c r="F13" s="9">
        <f>I13+L13+O13+R13+U13+X13+AA13+AD13+AG13+AJ13+AM13+AP13</f>
        <v>963.6000000000003</v>
      </c>
      <c r="G13" s="9">
        <f t="shared" si="0"/>
        <v>906</v>
      </c>
      <c r="H13" s="9">
        <f>G13/F13*100</f>
        <v>94.02241594022414</v>
      </c>
      <c r="I13" s="2">
        <f>I14+I15+I16</f>
        <v>0</v>
      </c>
      <c r="J13" s="2">
        <v>0</v>
      </c>
      <c r="K13" s="26">
        <v>0</v>
      </c>
      <c r="L13" s="2">
        <f aca="true" t="shared" si="13" ref="L13:AQ13">L14+L15+L16</f>
        <v>27.6</v>
      </c>
      <c r="M13" s="2">
        <f t="shared" si="13"/>
        <v>27.6</v>
      </c>
      <c r="N13" s="2">
        <f>M13/L13*100</f>
        <v>100</v>
      </c>
      <c r="O13" s="2">
        <f t="shared" si="13"/>
        <v>166.1</v>
      </c>
      <c r="P13" s="2">
        <f t="shared" si="13"/>
        <v>166.1</v>
      </c>
      <c r="Q13" s="2">
        <f>P13/O13*100</f>
        <v>100</v>
      </c>
      <c r="R13" s="62">
        <f t="shared" si="13"/>
        <v>661.3000000000001</v>
      </c>
      <c r="S13" s="2">
        <f t="shared" si="13"/>
        <v>273.4</v>
      </c>
      <c r="T13" s="2">
        <f>S13/R13*100</f>
        <v>41.34280961742022</v>
      </c>
      <c r="U13" s="2">
        <f t="shared" si="13"/>
        <v>10.2</v>
      </c>
      <c r="V13" s="2">
        <f t="shared" si="13"/>
        <v>54.5</v>
      </c>
      <c r="W13" s="2">
        <f>V13/U13*100</f>
        <v>534.3137254901961</v>
      </c>
      <c r="X13" s="2">
        <f t="shared" si="13"/>
        <v>10.2</v>
      </c>
      <c r="Y13" s="2">
        <f t="shared" si="13"/>
        <v>204.5</v>
      </c>
      <c r="Z13" s="2">
        <f>Y13/X13*100</f>
        <v>2004.9019607843138</v>
      </c>
      <c r="AA13" s="2">
        <f t="shared" si="13"/>
        <v>10.2</v>
      </c>
      <c r="AB13" s="2">
        <f t="shared" si="13"/>
        <v>8.7</v>
      </c>
      <c r="AC13" s="26">
        <f>AB13/AA13*100</f>
        <v>85.29411764705883</v>
      </c>
      <c r="AD13" s="2">
        <f t="shared" si="13"/>
        <v>39.1</v>
      </c>
      <c r="AE13" s="2">
        <f t="shared" si="13"/>
        <v>8.7</v>
      </c>
      <c r="AF13" s="26">
        <f>AE13/AD13*100</f>
        <v>22.250639386189256</v>
      </c>
      <c r="AG13" s="2">
        <f t="shared" si="13"/>
        <v>10.2</v>
      </c>
      <c r="AH13" s="2">
        <f t="shared" si="13"/>
        <v>162.5</v>
      </c>
      <c r="AI13" s="26">
        <f>AH13/AG13*100</f>
        <v>1593.137254901961</v>
      </c>
      <c r="AJ13" s="2">
        <f t="shared" si="13"/>
        <v>10.2</v>
      </c>
      <c r="AK13" s="2">
        <f t="shared" si="13"/>
        <v>0</v>
      </c>
      <c r="AL13" s="2">
        <f t="shared" si="13"/>
        <v>0</v>
      </c>
      <c r="AM13" s="2">
        <f t="shared" si="13"/>
        <v>10.2</v>
      </c>
      <c r="AN13" s="2">
        <f t="shared" si="13"/>
        <v>0</v>
      </c>
      <c r="AO13" s="2">
        <f t="shared" si="13"/>
        <v>0</v>
      </c>
      <c r="AP13" s="2">
        <f t="shared" si="13"/>
        <v>8.3</v>
      </c>
      <c r="AQ13" s="2">
        <f t="shared" si="13"/>
        <v>0</v>
      </c>
      <c r="AR13" s="2">
        <v>0</v>
      </c>
      <c r="AS13" s="116" t="s">
        <v>96</v>
      </c>
      <c r="AT13" s="116" t="s">
        <v>92</v>
      </c>
    </row>
    <row r="14" spans="1:46" s="13" customFormat="1" ht="25.5" customHeight="1">
      <c r="A14" s="89"/>
      <c r="B14" s="75"/>
      <c r="C14" s="92"/>
      <c r="D14" s="75"/>
      <c r="E14" s="15" t="s">
        <v>21</v>
      </c>
      <c r="F14" s="9">
        <f aca="true" t="shared" si="14" ref="F14:G39">I14+L14+O14+R14+U14+X14+AA14+AD14+AG14+AJ14+AM14+AP14</f>
        <v>74.5</v>
      </c>
      <c r="G14" s="9">
        <f>J14+M14+P14+S14+V14+Y14+AB14+AE14+AH14+AK14+AN14+AQ14</f>
        <v>74.5</v>
      </c>
      <c r="H14" s="9">
        <f>G14/F14*100</f>
        <v>100</v>
      </c>
      <c r="I14" s="3">
        <v>0</v>
      </c>
      <c r="J14" s="3">
        <v>0</v>
      </c>
      <c r="K14" s="26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63">
        <v>74.5</v>
      </c>
      <c r="S14" s="3">
        <v>74.5</v>
      </c>
      <c r="T14" s="3">
        <f>S14/R14*100</f>
        <v>100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117"/>
      <c r="AT14" s="117"/>
    </row>
    <row r="15" spans="1:46" s="13" customFormat="1" ht="25.5" customHeight="1">
      <c r="A15" s="89"/>
      <c r="B15" s="75"/>
      <c r="C15" s="92"/>
      <c r="D15" s="75"/>
      <c r="E15" s="15" t="s">
        <v>22</v>
      </c>
      <c r="F15" s="9">
        <f>I15+L15+O15+R15+U15+X15+AA15+AD15+AG15+AJ15+AM15+AP15</f>
        <v>744.6000000000004</v>
      </c>
      <c r="G15" s="9">
        <f>J15+M15+P15+S15+V15+Y15+AB15+AE15+AH15+AK15+AN15+AQ15</f>
        <v>695.6</v>
      </c>
      <c r="H15" s="9">
        <f>G15/F15*100</f>
        <v>93.41928552242811</v>
      </c>
      <c r="I15" s="3">
        <v>0</v>
      </c>
      <c r="J15" s="3">
        <v>0</v>
      </c>
      <c r="K15" s="26">
        <v>0</v>
      </c>
      <c r="L15" s="3">
        <f>156-156</f>
        <v>0</v>
      </c>
      <c r="M15" s="3">
        <v>0</v>
      </c>
      <c r="N15" s="3">
        <v>0</v>
      </c>
      <c r="O15" s="3">
        <f>8.6+156</f>
        <v>164.6</v>
      </c>
      <c r="P15" s="3">
        <v>164.6</v>
      </c>
      <c r="Q15" s="3">
        <f>P15/O15*100</f>
        <v>100</v>
      </c>
      <c r="R15" s="63">
        <f>396.5+91.1</f>
        <v>487.6</v>
      </c>
      <c r="S15" s="3">
        <f>8.7+91</f>
        <v>99.7</v>
      </c>
      <c r="T15" s="3">
        <f>S15/R15*100</f>
        <v>20.447087776866283</v>
      </c>
      <c r="U15" s="3">
        <v>8.7</v>
      </c>
      <c r="V15" s="3">
        <v>53</v>
      </c>
      <c r="W15" s="3">
        <f>V15/U15*100</f>
        <v>609.1954022988507</v>
      </c>
      <c r="X15" s="3">
        <v>8.7</v>
      </c>
      <c r="Y15" s="3">
        <v>204.5</v>
      </c>
      <c r="Z15" s="3">
        <f>Y15/X15*100</f>
        <v>2350.5747126436786</v>
      </c>
      <c r="AA15" s="3">
        <v>8.7</v>
      </c>
      <c r="AB15" s="3">
        <v>8.7</v>
      </c>
      <c r="AC15" s="3">
        <f>AB15/AA15*100</f>
        <v>100</v>
      </c>
      <c r="AD15" s="3">
        <v>33.2</v>
      </c>
      <c r="AE15" s="3">
        <v>8.7</v>
      </c>
      <c r="AF15" s="3">
        <f>AE15/AD15*100</f>
        <v>26.20481927710843</v>
      </c>
      <c r="AG15" s="3">
        <v>8.7</v>
      </c>
      <c r="AH15" s="3">
        <v>156.4</v>
      </c>
      <c r="AI15" s="3">
        <f>AH15/AG15*100</f>
        <v>1797.7011494252874</v>
      </c>
      <c r="AJ15" s="3">
        <v>8.7</v>
      </c>
      <c r="AK15" s="3">
        <v>0</v>
      </c>
      <c r="AL15" s="3">
        <v>0</v>
      </c>
      <c r="AM15" s="3">
        <v>8.7</v>
      </c>
      <c r="AN15" s="3">
        <v>0</v>
      </c>
      <c r="AO15" s="3">
        <v>0</v>
      </c>
      <c r="AP15" s="3">
        <v>7</v>
      </c>
      <c r="AQ15" s="3">
        <v>0</v>
      </c>
      <c r="AR15" s="3">
        <v>0</v>
      </c>
      <c r="AS15" s="117"/>
      <c r="AT15" s="117"/>
    </row>
    <row r="16" spans="1:46" s="13" customFormat="1" ht="25.5" customHeight="1">
      <c r="A16" s="89"/>
      <c r="B16" s="75"/>
      <c r="C16" s="92"/>
      <c r="D16" s="75"/>
      <c r="E16" s="15" t="s">
        <v>23</v>
      </c>
      <c r="F16" s="9">
        <f t="shared" si="14"/>
        <v>144.50000000000003</v>
      </c>
      <c r="G16" s="9">
        <f>J16+M16+P16+S16+V16+Y16+AB16+AE16+AH16+AK16+AN16+AQ16</f>
        <v>135.9</v>
      </c>
      <c r="H16" s="9">
        <f>G16/F16*100</f>
        <v>94.04844290657438</v>
      </c>
      <c r="I16" s="3">
        <v>0</v>
      </c>
      <c r="J16" s="3">
        <v>0</v>
      </c>
      <c r="K16" s="26">
        <v>0</v>
      </c>
      <c r="L16" s="3">
        <f>27.6</f>
        <v>27.6</v>
      </c>
      <c r="M16" s="3">
        <v>27.6</v>
      </c>
      <c r="N16" s="3">
        <f>M16/L16*100</f>
        <v>100</v>
      </c>
      <c r="O16" s="3">
        <v>1.5</v>
      </c>
      <c r="P16" s="3">
        <v>1.5</v>
      </c>
      <c r="Q16" s="3">
        <f>P16/O16*100</f>
        <v>100</v>
      </c>
      <c r="R16" s="63">
        <f>70+29.2</f>
        <v>99.2</v>
      </c>
      <c r="S16" s="3">
        <f>70+29.2</f>
        <v>99.2</v>
      </c>
      <c r="T16" s="3">
        <f>S16/R16*100</f>
        <v>100</v>
      </c>
      <c r="U16" s="3">
        <v>1.5</v>
      </c>
      <c r="V16" s="3">
        <v>1.5</v>
      </c>
      <c r="W16" s="3">
        <f>V16/U16*100</f>
        <v>100</v>
      </c>
      <c r="X16" s="3">
        <f>1.5</f>
        <v>1.5</v>
      </c>
      <c r="Y16" s="3">
        <v>0</v>
      </c>
      <c r="Z16" s="3">
        <v>0</v>
      </c>
      <c r="AA16" s="3">
        <v>1.5</v>
      </c>
      <c r="AB16" s="3">
        <v>0</v>
      </c>
      <c r="AC16" s="3">
        <f>AB16/AA16*100</f>
        <v>0</v>
      </c>
      <c r="AD16" s="3">
        <v>5.9</v>
      </c>
      <c r="AE16" s="3">
        <v>0</v>
      </c>
      <c r="AF16" s="3">
        <f>AE16/AD16*100</f>
        <v>0</v>
      </c>
      <c r="AG16" s="3">
        <v>1.5</v>
      </c>
      <c r="AH16" s="3">
        <v>6.1</v>
      </c>
      <c r="AI16" s="3">
        <f>AH16/AG16*100</f>
        <v>406.66666666666663</v>
      </c>
      <c r="AJ16" s="3">
        <v>1.5</v>
      </c>
      <c r="AK16" s="3">
        <v>0</v>
      </c>
      <c r="AL16" s="3">
        <v>0</v>
      </c>
      <c r="AM16" s="3">
        <v>1.5</v>
      </c>
      <c r="AN16" s="3">
        <v>0</v>
      </c>
      <c r="AO16" s="3">
        <v>0</v>
      </c>
      <c r="AP16" s="3">
        <v>1.3</v>
      </c>
      <c r="AQ16" s="3">
        <v>0</v>
      </c>
      <c r="AR16" s="3">
        <v>0</v>
      </c>
      <c r="AS16" s="117"/>
      <c r="AT16" s="117"/>
    </row>
    <row r="17" spans="1:46" s="13" customFormat="1" ht="42.75" customHeight="1">
      <c r="A17" s="90"/>
      <c r="B17" s="75"/>
      <c r="C17" s="93"/>
      <c r="D17" s="1"/>
      <c r="E17" s="15" t="s">
        <v>59</v>
      </c>
      <c r="F17" s="9">
        <v>0</v>
      </c>
      <c r="G17" s="9">
        <v>0</v>
      </c>
      <c r="H17" s="9">
        <v>0</v>
      </c>
      <c r="I17" s="7">
        <v>0</v>
      </c>
      <c r="J17" s="7">
        <v>0</v>
      </c>
      <c r="K17" s="26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3">
        <v>0</v>
      </c>
      <c r="AR17" s="3">
        <v>0</v>
      </c>
      <c r="AS17" s="118"/>
      <c r="AT17" s="118"/>
    </row>
    <row r="18" spans="1:46" s="12" customFormat="1" ht="25.5" customHeight="1">
      <c r="A18" s="88" t="s">
        <v>37</v>
      </c>
      <c r="B18" s="91" t="s">
        <v>62</v>
      </c>
      <c r="C18" s="91" t="s">
        <v>36</v>
      </c>
      <c r="D18" s="75" t="s">
        <v>35</v>
      </c>
      <c r="E18" s="14" t="s">
        <v>20</v>
      </c>
      <c r="F18" s="9">
        <f t="shared" si="14"/>
        <v>169488.5</v>
      </c>
      <c r="G18" s="9">
        <f t="shared" si="14"/>
        <v>119493.80000000002</v>
      </c>
      <c r="H18" s="4">
        <f>G18/F18*100</f>
        <v>70.50260047141843</v>
      </c>
      <c r="I18" s="2">
        <f>I19+I20+I21</f>
        <v>7400</v>
      </c>
      <c r="J18" s="2">
        <f aca="true" t="shared" si="15" ref="J18:AQ18">J19+J20+J21</f>
        <v>7400</v>
      </c>
      <c r="K18" s="26">
        <f>J18/I18*100</f>
        <v>100</v>
      </c>
      <c r="L18" s="2">
        <f t="shared" si="15"/>
        <v>12104.5</v>
      </c>
      <c r="M18" s="2">
        <f t="shared" si="15"/>
        <v>12104.5</v>
      </c>
      <c r="N18" s="2">
        <f>M18/L18*100</f>
        <v>100</v>
      </c>
      <c r="O18" s="2">
        <f t="shared" si="15"/>
        <v>8302.5</v>
      </c>
      <c r="P18" s="2">
        <f t="shared" si="15"/>
        <v>8302.5</v>
      </c>
      <c r="Q18" s="2">
        <f>P18/O18*100</f>
        <v>100</v>
      </c>
      <c r="R18" s="2">
        <f t="shared" si="15"/>
        <v>21558.5</v>
      </c>
      <c r="S18" s="2">
        <f t="shared" si="15"/>
        <v>21558.5</v>
      </c>
      <c r="T18" s="2">
        <f>S18/R18*100</f>
        <v>100</v>
      </c>
      <c r="U18" s="2">
        <f t="shared" si="15"/>
        <v>13157.4</v>
      </c>
      <c r="V18" s="2">
        <f t="shared" si="15"/>
        <v>13157.4</v>
      </c>
      <c r="W18" s="2">
        <f>V18/U18*100</f>
        <v>100</v>
      </c>
      <c r="X18" s="2">
        <f t="shared" si="15"/>
        <v>12110.699999999999</v>
      </c>
      <c r="Y18" s="2">
        <f t="shared" si="15"/>
        <v>12110.7</v>
      </c>
      <c r="Z18" s="2">
        <f>Y18/X18*100</f>
        <v>100.00000000000003</v>
      </c>
      <c r="AA18" s="2">
        <f t="shared" si="15"/>
        <v>25961</v>
      </c>
      <c r="AB18" s="2">
        <f t="shared" si="15"/>
        <v>25515.6</v>
      </c>
      <c r="AC18" s="26">
        <f>AB18/AA18*100</f>
        <v>98.28434960132506</v>
      </c>
      <c r="AD18" s="2">
        <f t="shared" si="15"/>
        <v>11238.5</v>
      </c>
      <c r="AE18" s="2">
        <f t="shared" si="15"/>
        <v>11670.6</v>
      </c>
      <c r="AF18" s="26">
        <f>AE18/AD18*100</f>
        <v>103.84481914846289</v>
      </c>
      <c r="AG18" s="2">
        <f t="shared" si="15"/>
        <v>8311.4</v>
      </c>
      <c r="AH18" s="2">
        <f t="shared" si="15"/>
        <v>7674</v>
      </c>
      <c r="AI18" s="26">
        <f>AH18/AG18*100</f>
        <v>92.33101523209086</v>
      </c>
      <c r="AJ18" s="2">
        <f t="shared" si="15"/>
        <v>19950.8</v>
      </c>
      <c r="AK18" s="2">
        <f t="shared" si="15"/>
        <v>0</v>
      </c>
      <c r="AL18" s="2">
        <f t="shared" si="15"/>
        <v>0</v>
      </c>
      <c r="AM18" s="2">
        <f t="shared" si="15"/>
        <v>9784.5</v>
      </c>
      <c r="AN18" s="2">
        <f t="shared" si="15"/>
        <v>0</v>
      </c>
      <c r="AO18" s="2">
        <f t="shared" si="15"/>
        <v>0</v>
      </c>
      <c r="AP18" s="2">
        <f t="shared" si="15"/>
        <v>19608.700000000004</v>
      </c>
      <c r="AQ18" s="2">
        <f t="shared" si="15"/>
        <v>0</v>
      </c>
      <c r="AR18" s="4">
        <v>0</v>
      </c>
      <c r="AS18" s="91" t="s">
        <v>79</v>
      </c>
      <c r="AT18" s="116" t="s">
        <v>89</v>
      </c>
    </row>
    <row r="19" spans="1:46" s="12" customFormat="1" ht="25.5" customHeight="1">
      <c r="A19" s="89"/>
      <c r="B19" s="92"/>
      <c r="C19" s="92"/>
      <c r="D19" s="75"/>
      <c r="E19" s="15" t="s">
        <v>21</v>
      </c>
      <c r="F19" s="9">
        <f t="shared" si="14"/>
        <v>0</v>
      </c>
      <c r="G19" s="9">
        <v>0</v>
      </c>
      <c r="H19" s="4">
        <v>0</v>
      </c>
      <c r="I19" s="3">
        <v>0</v>
      </c>
      <c r="J19" s="3">
        <v>0</v>
      </c>
      <c r="K19" s="26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f>AL20+AL21+AL23</f>
        <v>0</v>
      </c>
      <c r="AM19" s="3">
        <v>0</v>
      </c>
      <c r="AN19" s="3">
        <v>0</v>
      </c>
      <c r="AO19" s="3">
        <f>AO20+AO21+AO23</f>
        <v>0</v>
      </c>
      <c r="AP19" s="3">
        <v>0</v>
      </c>
      <c r="AQ19" s="3">
        <v>0</v>
      </c>
      <c r="AR19" s="5">
        <v>0</v>
      </c>
      <c r="AS19" s="92"/>
      <c r="AT19" s="117"/>
    </row>
    <row r="20" spans="1:46" s="13" customFormat="1" ht="25.5" customHeight="1">
      <c r="A20" s="89"/>
      <c r="B20" s="92"/>
      <c r="C20" s="92"/>
      <c r="D20" s="75"/>
      <c r="E20" s="15" t="s">
        <v>22</v>
      </c>
      <c r="F20" s="9">
        <f t="shared" si="14"/>
        <v>0</v>
      </c>
      <c r="G20" s="9">
        <v>0</v>
      </c>
      <c r="H20" s="4">
        <v>0</v>
      </c>
      <c r="I20" s="3">
        <v>0</v>
      </c>
      <c r="J20" s="3">
        <v>0</v>
      </c>
      <c r="K20" s="26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f>AL21+AL23+AL24</f>
        <v>0</v>
      </c>
      <c r="AM20" s="3">
        <v>0</v>
      </c>
      <c r="AN20" s="3">
        <v>0</v>
      </c>
      <c r="AO20" s="3">
        <f>AO21+AO23+AO24</f>
        <v>0</v>
      </c>
      <c r="AP20" s="3">
        <v>0</v>
      </c>
      <c r="AQ20" s="3">
        <v>0</v>
      </c>
      <c r="AR20" s="5">
        <v>0</v>
      </c>
      <c r="AS20" s="92"/>
      <c r="AT20" s="117"/>
    </row>
    <row r="21" spans="1:46" s="13" customFormat="1" ht="25.5" customHeight="1">
      <c r="A21" s="89"/>
      <c r="B21" s="92"/>
      <c r="C21" s="92"/>
      <c r="D21" s="75"/>
      <c r="E21" s="15" t="s">
        <v>23</v>
      </c>
      <c r="F21" s="9">
        <f t="shared" si="14"/>
        <v>169488.5</v>
      </c>
      <c r="G21" s="9">
        <f t="shared" si="14"/>
        <v>119493.80000000002</v>
      </c>
      <c r="H21" s="4">
        <f>G21/F21*100</f>
        <v>70.50260047141843</v>
      </c>
      <c r="I21" s="3">
        <f>2546.4+4853.6</f>
        <v>7400</v>
      </c>
      <c r="J21" s="3">
        <v>7400</v>
      </c>
      <c r="K21" s="26">
        <f>J21/I21*100</f>
        <v>100</v>
      </c>
      <c r="L21" s="3">
        <v>12104.5</v>
      </c>
      <c r="M21" s="3">
        <v>12104.5</v>
      </c>
      <c r="N21" s="3">
        <f>M21/L21*100</f>
        <v>100</v>
      </c>
      <c r="O21" s="3">
        <f>12156.1+1000-4853.6</f>
        <v>8302.5</v>
      </c>
      <c r="P21" s="3">
        <v>8302.5</v>
      </c>
      <c r="Q21" s="3">
        <f>P21/O21*100</f>
        <v>100</v>
      </c>
      <c r="R21" s="3">
        <f>22258-699.5</f>
        <v>21558.5</v>
      </c>
      <c r="S21" s="3">
        <v>21558.5</v>
      </c>
      <c r="T21" s="3">
        <f>S21/R21*100</f>
        <v>100</v>
      </c>
      <c r="U21" s="3">
        <f>10695.9+2461.5</f>
        <v>13157.4</v>
      </c>
      <c r="V21" s="3">
        <v>13157.4</v>
      </c>
      <c r="W21" s="3">
        <f>V21/U21*100</f>
        <v>100</v>
      </c>
      <c r="X21" s="3">
        <f>17624.1-5513.4</f>
        <v>12110.699999999999</v>
      </c>
      <c r="Y21" s="3">
        <v>12110.7</v>
      </c>
      <c r="Z21" s="3">
        <f>Y21/X21*100</f>
        <v>100.00000000000003</v>
      </c>
      <c r="AA21" s="3">
        <v>25961</v>
      </c>
      <c r="AB21" s="3">
        <v>25515.6</v>
      </c>
      <c r="AC21" s="3">
        <f>AB21/AA21*100</f>
        <v>98.28434960132506</v>
      </c>
      <c r="AD21" s="3">
        <v>11238.5</v>
      </c>
      <c r="AE21" s="3">
        <v>11670.6</v>
      </c>
      <c r="AF21" s="3">
        <f>AE21/AD21*100</f>
        <v>103.84481914846289</v>
      </c>
      <c r="AG21" s="3">
        <v>8311.4</v>
      </c>
      <c r="AH21" s="3">
        <v>7674</v>
      </c>
      <c r="AI21" s="3">
        <f>AH21/AG21*100</f>
        <v>92.33101523209086</v>
      </c>
      <c r="AJ21" s="3">
        <v>19950.8</v>
      </c>
      <c r="AK21" s="3">
        <v>0</v>
      </c>
      <c r="AL21" s="3">
        <f>AL23+AL24+AL25</f>
        <v>0</v>
      </c>
      <c r="AM21" s="3">
        <v>9784.5</v>
      </c>
      <c r="AN21" s="3">
        <v>0</v>
      </c>
      <c r="AO21" s="3">
        <f>AO23+AO24+AO25</f>
        <v>0</v>
      </c>
      <c r="AP21" s="3">
        <f>25985.7+10563.6-5448.6-1000-2190-1302.1-6999.9</f>
        <v>19608.700000000004</v>
      </c>
      <c r="AQ21" s="3">
        <v>0</v>
      </c>
      <c r="AR21" s="5">
        <v>0</v>
      </c>
      <c r="AS21" s="92"/>
      <c r="AT21" s="117"/>
    </row>
    <row r="22" spans="1:46" s="13" customFormat="1" ht="42" customHeight="1">
      <c r="A22" s="90"/>
      <c r="B22" s="93"/>
      <c r="C22" s="93"/>
      <c r="D22" s="1"/>
      <c r="E22" s="15" t="s">
        <v>59</v>
      </c>
      <c r="F22" s="9">
        <v>0</v>
      </c>
      <c r="G22" s="9">
        <v>0</v>
      </c>
      <c r="H22" s="9">
        <v>0</v>
      </c>
      <c r="I22" s="7">
        <v>0</v>
      </c>
      <c r="J22" s="7">
        <v>0</v>
      </c>
      <c r="K22" s="26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5">
        <v>0</v>
      </c>
      <c r="AS22" s="93"/>
      <c r="AT22" s="118"/>
    </row>
    <row r="23" spans="1:46" s="12" customFormat="1" ht="25.5" customHeight="1">
      <c r="A23" s="80" t="s">
        <v>38</v>
      </c>
      <c r="B23" s="91" t="s">
        <v>63</v>
      </c>
      <c r="C23" s="91" t="s">
        <v>36</v>
      </c>
      <c r="D23" s="75">
        <v>1</v>
      </c>
      <c r="E23" s="14" t="s">
        <v>20</v>
      </c>
      <c r="F23" s="9">
        <f t="shared" si="14"/>
        <v>78984.1</v>
      </c>
      <c r="G23" s="9">
        <f t="shared" si="14"/>
        <v>50679.5</v>
      </c>
      <c r="H23" s="9">
        <f>G23/F23*100</f>
        <v>64.16417987924152</v>
      </c>
      <c r="I23" s="2">
        <f>I24+I25+I26</f>
        <v>2787</v>
      </c>
      <c r="J23" s="2">
        <f>J24+J25+J26</f>
        <v>2787</v>
      </c>
      <c r="K23" s="26">
        <f>J23/I23*100</f>
        <v>100</v>
      </c>
      <c r="L23" s="2">
        <f aca="true" t="shared" si="16" ref="L23:AQ23">L24+L25+L26</f>
        <v>5715.7</v>
      </c>
      <c r="M23" s="2">
        <f t="shared" si="16"/>
        <v>5715.7</v>
      </c>
      <c r="N23" s="2">
        <f>M23/L23*100</f>
        <v>100</v>
      </c>
      <c r="O23" s="2">
        <f t="shared" si="16"/>
        <v>4718</v>
      </c>
      <c r="P23" s="2">
        <f t="shared" si="16"/>
        <v>4718</v>
      </c>
      <c r="Q23" s="2">
        <f>P23/O23*100</f>
        <v>100</v>
      </c>
      <c r="R23" s="62">
        <f t="shared" si="16"/>
        <v>6202</v>
      </c>
      <c r="S23" s="2">
        <f t="shared" si="16"/>
        <v>6202</v>
      </c>
      <c r="T23" s="2">
        <f>S23/R23*100</f>
        <v>100</v>
      </c>
      <c r="U23" s="2">
        <f t="shared" si="16"/>
        <v>5460.200000000001</v>
      </c>
      <c r="V23" s="2">
        <f t="shared" si="16"/>
        <v>5460.200000000001</v>
      </c>
      <c r="W23" s="2">
        <f>V23/U23*100</f>
        <v>100</v>
      </c>
      <c r="X23" s="2">
        <f t="shared" si="16"/>
        <v>14423.6</v>
      </c>
      <c r="Y23" s="2">
        <f t="shared" si="16"/>
        <v>14423.6</v>
      </c>
      <c r="Z23" s="2">
        <f>Y23/X23*100</f>
        <v>100</v>
      </c>
      <c r="AA23" s="2">
        <f t="shared" si="16"/>
        <v>6450</v>
      </c>
      <c r="AB23" s="2">
        <f t="shared" si="16"/>
        <v>6164.3</v>
      </c>
      <c r="AC23" s="26">
        <f>AB23/AA23*100</f>
        <v>95.57054263565891</v>
      </c>
      <c r="AD23" s="2">
        <f t="shared" si="16"/>
        <v>2453</v>
      </c>
      <c r="AE23" s="2">
        <f t="shared" si="16"/>
        <v>1511.2</v>
      </c>
      <c r="AF23" s="26">
        <f>AE23/AD23*100</f>
        <v>61.60619649408887</v>
      </c>
      <c r="AG23" s="2">
        <f t="shared" si="16"/>
        <v>2470</v>
      </c>
      <c r="AH23" s="2">
        <f t="shared" si="16"/>
        <v>3697.5</v>
      </c>
      <c r="AI23" s="26">
        <f>AH23/AG23*100</f>
        <v>149.69635627530366</v>
      </c>
      <c r="AJ23" s="2">
        <f t="shared" si="16"/>
        <v>7955.2</v>
      </c>
      <c r="AK23" s="2">
        <f t="shared" si="16"/>
        <v>0</v>
      </c>
      <c r="AL23" s="2">
        <f t="shared" si="16"/>
        <v>0</v>
      </c>
      <c r="AM23" s="2">
        <f t="shared" si="16"/>
        <v>6307</v>
      </c>
      <c r="AN23" s="2">
        <f t="shared" si="16"/>
        <v>0</v>
      </c>
      <c r="AO23" s="2">
        <f t="shared" si="16"/>
        <v>0</v>
      </c>
      <c r="AP23" s="2">
        <f t="shared" si="16"/>
        <v>14042.400000000001</v>
      </c>
      <c r="AQ23" s="2">
        <f t="shared" si="16"/>
        <v>0</v>
      </c>
      <c r="AR23" s="6">
        <v>0</v>
      </c>
      <c r="AS23" s="91" t="s">
        <v>80</v>
      </c>
      <c r="AT23" s="116"/>
    </row>
    <row r="24" spans="1:46" s="12" customFormat="1" ht="25.5" customHeight="1">
      <c r="A24" s="81"/>
      <c r="B24" s="92"/>
      <c r="C24" s="92"/>
      <c r="D24" s="75"/>
      <c r="E24" s="15" t="s">
        <v>21</v>
      </c>
      <c r="F24" s="9">
        <f t="shared" si="14"/>
        <v>0</v>
      </c>
      <c r="G24" s="9">
        <v>0</v>
      </c>
      <c r="H24" s="9">
        <v>0</v>
      </c>
      <c r="I24" s="5">
        <v>0</v>
      </c>
      <c r="J24" s="5">
        <v>0</v>
      </c>
      <c r="K24" s="26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8">
        <v>0</v>
      </c>
      <c r="AR24" s="8">
        <v>0</v>
      </c>
      <c r="AS24" s="92"/>
      <c r="AT24" s="117"/>
    </row>
    <row r="25" spans="1:46" s="13" customFormat="1" ht="25.5" customHeight="1">
      <c r="A25" s="81"/>
      <c r="B25" s="92"/>
      <c r="C25" s="92"/>
      <c r="D25" s="75"/>
      <c r="E25" s="15" t="s">
        <v>22</v>
      </c>
      <c r="F25" s="9">
        <f t="shared" si="14"/>
        <v>0</v>
      </c>
      <c r="G25" s="9">
        <v>0</v>
      </c>
      <c r="H25" s="9">
        <v>0</v>
      </c>
      <c r="I25" s="5">
        <v>0</v>
      </c>
      <c r="J25" s="5">
        <v>0</v>
      </c>
      <c r="K25" s="26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8">
        <v>0</v>
      </c>
      <c r="AR25" s="8">
        <v>0</v>
      </c>
      <c r="AS25" s="92"/>
      <c r="AT25" s="117"/>
    </row>
    <row r="26" spans="1:46" s="13" customFormat="1" ht="25.5" customHeight="1">
      <c r="A26" s="81"/>
      <c r="B26" s="92"/>
      <c r="C26" s="92"/>
      <c r="D26" s="75"/>
      <c r="E26" s="15" t="s">
        <v>23</v>
      </c>
      <c r="F26" s="9">
        <f t="shared" si="14"/>
        <v>78984.1</v>
      </c>
      <c r="G26" s="9">
        <f t="shared" si="14"/>
        <v>50679.5</v>
      </c>
      <c r="H26" s="9">
        <f>G26/F26*100</f>
        <v>64.16417987924152</v>
      </c>
      <c r="I26" s="5">
        <f>1142+1645</f>
        <v>2787</v>
      </c>
      <c r="J26" s="5">
        <v>2787</v>
      </c>
      <c r="K26" s="26">
        <f>J26/I26*100</f>
        <v>100</v>
      </c>
      <c r="L26" s="5">
        <f>6678.7-963</f>
        <v>5715.7</v>
      </c>
      <c r="M26" s="5">
        <v>5715.7</v>
      </c>
      <c r="N26" s="5">
        <f>M26/L26*100</f>
        <v>100</v>
      </c>
      <c r="O26" s="5">
        <f>5400-682</f>
        <v>4718</v>
      </c>
      <c r="P26" s="5">
        <v>4718</v>
      </c>
      <c r="Q26" s="5">
        <f>P26/O26*100</f>
        <v>100</v>
      </c>
      <c r="R26" s="5">
        <f>6710-508</f>
        <v>6202</v>
      </c>
      <c r="S26" s="5">
        <v>6202</v>
      </c>
      <c r="T26" s="5">
        <f>S26/R26*100</f>
        <v>100</v>
      </c>
      <c r="U26" s="5">
        <f>14966-2141.8-7364</f>
        <v>5460.200000000001</v>
      </c>
      <c r="V26" s="5">
        <f>12824.2-7364</f>
        <v>5460.200000000001</v>
      </c>
      <c r="W26" s="5">
        <f>V26/U26*100</f>
        <v>100</v>
      </c>
      <c r="X26" s="5">
        <f>7840+6583.6</f>
        <v>14423.6</v>
      </c>
      <c r="Y26" s="5">
        <v>14423.6</v>
      </c>
      <c r="Z26" s="5">
        <f>Y26/X26*100</f>
        <v>100</v>
      </c>
      <c r="AA26" s="5">
        <v>6450</v>
      </c>
      <c r="AB26" s="5">
        <v>6164.3</v>
      </c>
      <c r="AC26" s="3">
        <f>AB26/AA26*100</f>
        <v>95.57054263565891</v>
      </c>
      <c r="AD26" s="5">
        <v>2453</v>
      </c>
      <c r="AE26" s="5">
        <v>1511.2</v>
      </c>
      <c r="AF26" s="3">
        <f>AE26/AD26*100</f>
        <v>61.60619649408887</v>
      </c>
      <c r="AG26" s="5">
        <v>2470</v>
      </c>
      <c r="AH26" s="5">
        <v>3697.5</v>
      </c>
      <c r="AI26" s="3">
        <f>AH26/AG26*100</f>
        <v>149.69635627530366</v>
      </c>
      <c r="AJ26" s="5">
        <v>7955.2</v>
      </c>
      <c r="AK26" s="5">
        <v>0</v>
      </c>
      <c r="AL26" s="5">
        <v>0</v>
      </c>
      <c r="AM26" s="5">
        <v>6307</v>
      </c>
      <c r="AN26" s="5">
        <v>0</v>
      </c>
      <c r="AO26" s="5">
        <v>0</v>
      </c>
      <c r="AP26" s="5">
        <f>11268.5+1603.2-623.1+1291.2+502.7+3430.2-0.1-3430.2</f>
        <v>14042.400000000001</v>
      </c>
      <c r="AQ26" s="7">
        <v>0</v>
      </c>
      <c r="AR26" s="7">
        <v>0</v>
      </c>
      <c r="AS26" s="92"/>
      <c r="AT26" s="117"/>
    </row>
    <row r="27" spans="1:46" s="13" customFormat="1" ht="39.75" customHeight="1">
      <c r="A27" s="82"/>
      <c r="B27" s="93"/>
      <c r="C27" s="93"/>
      <c r="D27" s="1"/>
      <c r="E27" s="15" t="s">
        <v>59</v>
      </c>
      <c r="F27" s="9">
        <v>0</v>
      </c>
      <c r="G27" s="9">
        <v>0</v>
      </c>
      <c r="H27" s="9">
        <v>0</v>
      </c>
      <c r="I27" s="7">
        <v>0</v>
      </c>
      <c r="J27" s="7">
        <v>0</v>
      </c>
      <c r="K27" s="26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93"/>
      <c r="AT27" s="118"/>
    </row>
    <row r="28" spans="1:46" s="12" customFormat="1" ht="25.5" customHeight="1">
      <c r="A28" s="80" t="s">
        <v>39</v>
      </c>
      <c r="B28" s="77" t="s">
        <v>64</v>
      </c>
      <c r="C28" s="125" t="s">
        <v>40</v>
      </c>
      <c r="D28" s="75">
        <v>1</v>
      </c>
      <c r="E28" s="125" t="s">
        <v>69</v>
      </c>
      <c r="F28" s="9">
        <f t="shared" si="14"/>
        <v>0</v>
      </c>
      <c r="G28" s="9">
        <f t="shared" si="14"/>
        <v>0</v>
      </c>
      <c r="H28" s="9">
        <v>0</v>
      </c>
      <c r="I28" s="9">
        <f>I29+I30+I31</f>
        <v>0</v>
      </c>
      <c r="J28" s="9">
        <v>0</v>
      </c>
      <c r="K28" s="26">
        <v>0</v>
      </c>
      <c r="L28" s="9">
        <f aca="true" t="shared" si="17" ref="L28:AO28">L29+L30+L31</f>
        <v>0</v>
      </c>
      <c r="M28" s="9">
        <f t="shared" si="17"/>
        <v>0</v>
      </c>
      <c r="N28" s="9">
        <v>0</v>
      </c>
      <c r="O28" s="9">
        <f t="shared" si="17"/>
        <v>0</v>
      </c>
      <c r="P28" s="9">
        <f t="shared" si="17"/>
        <v>0</v>
      </c>
      <c r="Q28" s="9">
        <v>0</v>
      </c>
      <c r="R28" s="64">
        <f t="shared" si="17"/>
        <v>0</v>
      </c>
      <c r="S28" s="9">
        <f t="shared" si="17"/>
        <v>0</v>
      </c>
      <c r="T28" s="9">
        <v>0</v>
      </c>
      <c r="U28" s="9">
        <f t="shared" si="17"/>
        <v>0</v>
      </c>
      <c r="V28" s="9">
        <f t="shared" si="17"/>
        <v>0</v>
      </c>
      <c r="W28" s="9">
        <v>0</v>
      </c>
      <c r="X28" s="9">
        <f t="shared" si="17"/>
        <v>0</v>
      </c>
      <c r="Y28" s="9">
        <f t="shared" si="17"/>
        <v>0</v>
      </c>
      <c r="Z28" s="9">
        <v>0</v>
      </c>
      <c r="AA28" s="9">
        <f>AA29+AA30+AA31+AA32</f>
        <v>0</v>
      </c>
      <c r="AB28" s="9">
        <f>AB29+AB30+AB31+AB32</f>
        <v>0</v>
      </c>
      <c r="AC28" s="9">
        <v>0</v>
      </c>
      <c r="AD28" s="9">
        <f>AD29+AD30+AD31+AD32</f>
        <v>0</v>
      </c>
      <c r="AE28" s="9">
        <f>AE29+AE30+AE31+AE32</f>
        <v>0</v>
      </c>
      <c r="AF28" s="9">
        <v>0</v>
      </c>
      <c r="AG28" s="9">
        <f>AG29+AG30+AG31+AG32</f>
        <v>0</v>
      </c>
      <c r="AH28" s="9">
        <f>AH29+AH30+AH31+AH32</f>
        <v>0</v>
      </c>
      <c r="AI28" s="9">
        <v>0</v>
      </c>
      <c r="AJ28" s="9">
        <f>AJ29+AJ30+AJ31+AJ32</f>
        <v>0</v>
      </c>
      <c r="AK28" s="9">
        <f t="shared" si="17"/>
        <v>0</v>
      </c>
      <c r="AL28" s="9">
        <f t="shared" si="17"/>
        <v>0</v>
      </c>
      <c r="AM28" s="9">
        <f t="shared" si="17"/>
        <v>0</v>
      </c>
      <c r="AN28" s="9">
        <f t="shared" si="17"/>
        <v>0</v>
      </c>
      <c r="AO28" s="9">
        <f t="shared" si="17"/>
        <v>0</v>
      </c>
      <c r="AP28" s="9">
        <v>0</v>
      </c>
      <c r="AQ28" s="9">
        <v>0</v>
      </c>
      <c r="AR28" s="9">
        <v>0</v>
      </c>
      <c r="AS28" s="91" t="s">
        <v>93</v>
      </c>
      <c r="AT28" s="151"/>
    </row>
    <row r="29" spans="1:46" s="12" customFormat="1" ht="25.5" customHeight="1">
      <c r="A29" s="130"/>
      <c r="B29" s="130"/>
      <c r="C29" s="130"/>
      <c r="D29" s="75"/>
      <c r="E29" s="126"/>
      <c r="F29" s="9">
        <f t="shared" si="14"/>
        <v>0</v>
      </c>
      <c r="G29" s="9">
        <f t="shared" si="14"/>
        <v>0</v>
      </c>
      <c r="H29" s="9">
        <v>0</v>
      </c>
      <c r="I29" s="7">
        <v>0</v>
      </c>
      <c r="J29" s="7">
        <v>0</v>
      </c>
      <c r="K29" s="26">
        <v>0</v>
      </c>
      <c r="L29" s="7">
        <v>0</v>
      </c>
      <c r="M29" s="7">
        <v>0</v>
      </c>
      <c r="N29" s="7">
        <v>0</v>
      </c>
      <c r="O29" s="5">
        <v>0</v>
      </c>
      <c r="P29" s="5">
        <v>0</v>
      </c>
      <c r="Q29" s="7">
        <v>0</v>
      </c>
      <c r="R29" s="65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9">
        <v>0</v>
      </c>
      <c r="AR29" s="9">
        <v>0</v>
      </c>
      <c r="AS29" s="92"/>
      <c r="AT29" s="152"/>
    </row>
    <row r="30" spans="1:46" s="13" customFormat="1" ht="25.5" customHeight="1">
      <c r="A30" s="130"/>
      <c r="B30" s="130"/>
      <c r="C30" s="130"/>
      <c r="D30" s="75"/>
      <c r="E30" s="126"/>
      <c r="F30" s="9">
        <f t="shared" si="14"/>
        <v>0</v>
      </c>
      <c r="G30" s="9">
        <f t="shared" si="14"/>
        <v>0</v>
      </c>
      <c r="H30" s="9">
        <v>0</v>
      </c>
      <c r="I30" s="7">
        <v>0</v>
      </c>
      <c r="J30" s="7">
        <v>0</v>
      </c>
      <c r="K30" s="26">
        <v>0</v>
      </c>
      <c r="L30" s="7">
        <v>0</v>
      </c>
      <c r="M30" s="7">
        <v>0</v>
      </c>
      <c r="N30" s="7">
        <v>0</v>
      </c>
      <c r="O30" s="5">
        <v>0</v>
      </c>
      <c r="P30" s="5">
        <v>0</v>
      </c>
      <c r="Q30" s="7">
        <v>0</v>
      </c>
      <c r="R30" s="65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3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92"/>
      <c r="AT30" s="152"/>
    </row>
    <row r="31" spans="1:46" s="13" customFormat="1" ht="25.5" customHeight="1">
      <c r="A31" s="130"/>
      <c r="B31" s="130"/>
      <c r="C31" s="130"/>
      <c r="D31" s="75"/>
      <c r="E31" s="126"/>
      <c r="F31" s="9">
        <f t="shared" si="14"/>
        <v>0</v>
      </c>
      <c r="G31" s="9">
        <f t="shared" si="14"/>
        <v>0</v>
      </c>
      <c r="H31" s="9">
        <v>0</v>
      </c>
      <c r="I31" s="7">
        <v>0</v>
      </c>
      <c r="J31" s="7">
        <v>0</v>
      </c>
      <c r="K31" s="26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7">
        <v>0</v>
      </c>
      <c r="R31" s="65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92"/>
      <c r="AT31" s="152"/>
    </row>
    <row r="32" spans="1:46" s="13" customFormat="1" ht="39.75" customHeight="1">
      <c r="A32" s="131"/>
      <c r="B32" s="131"/>
      <c r="C32" s="131"/>
      <c r="D32" s="1"/>
      <c r="E32" s="127"/>
      <c r="F32" s="9">
        <f t="shared" si="14"/>
        <v>0</v>
      </c>
      <c r="G32" s="9">
        <f t="shared" si="14"/>
        <v>0</v>
      </c>
      <c r="H32" s="9">
        <v>0</v>
      </c>
      <c r="I32" s="7">
        <v>0</v>
      </c>
      <c r="J32" s="7">
        <v>0</v>
      </c>
      <c r="K32" s="26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93"/>
      <c r="AT32" s="153"/>
    </row>
    <row r="33" spans="1:46" s="12" customFormat="1" ht="25.5" customHeight="1">
      <c r="A33" s="80" t="s">
        <v>41</v>
      </c>
      <c r="B33" s="77" t="s">
        <v>65</v>
      </c>
      <c r="C33" s="91" t="s">
        <v>36</v>
      </c>
      <c r="D33" s="75">
        <v>1</v>
      </c>
      <c r="E33" s="125" t="s">
        <v>69</v>
      </c>
      <c r="F33" s="9">
        <f t="shared" si="14"/>
        <v>0</v>
      </c>
      <c r="G33" s="9">
        <v>0</v>
      </c>
      <c r="H33" s="9">
        <v>0</v>
      </c>
      <c r="I33" s="9">
        <f>I34+I35+I36</f>
        <v>0</v>
      </c>
      <c r="J33" s="9">
        <f aca="true" t="shared" si="18" ref="J33:AO33">J34+J35+J36</f>
        <v>0</v>
      </c>
      <c r="K33" s="26">
        <v>0</v>
      </c>
      <c r="L33" s="9">
        <f t="shared" si="18"/>
        <v>0</v>
      </c>
      <c r="M33" s="9">
        <f t="shared" si="18"/>
        <v>0</v>
      </c>
      <c r="N33" s="9">
        <v>0</v>
      </c>
      <c r="O33" s="9">
        <f t="shared" si="18"/>
        <v>0</v>
      </c>
      <c r="P33" s="9">
        <f t="shared" si="18"/>
        <v>0</v>
      </c>
      <c r="Q33" s="9">
        <v>0</v>
      </c>
      <c r="R33" s="64">
        <f t="shared" si="18"/>
        <v>0</v>
      </c>
      <c r="S33" s="9">
        <f t="shared" si="18"/>
        <v>0</v>
      </c>
      <c r="T33" s="9">
        <v>0</v>
      </c>
      <c r="U33" s="9">
        <f t="shared" si="18"/>
        <v>0</v>
      </c>
      <c r="V33" s="9">
        <f t="shared" si="18"/>
        <v>0</v>
      </c>
      <c r="W33" s="9">
        <v>0</v>
      </c>
      <c r="X33" s="9">
        <f t="shared" si="18"/>
        <v>0</v>
      </c>
      <c r="Y33" s="9">
        <f t="shared" si="18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v>0</v>
      </c>
      <c r="AD33" s="9">
        <f t="shared" si="18"/>
        <v>0</v>
      </c>
      <c r="AE33" s="9">
        <f t="shared" si="18"/>
        <v>0</v>
      </c>
      <c r="AF33" s="9">
        <v>0</v>
      </c>
      <c r="AG33" s="9">
        <f t="shared" si="18"/>
        <v>0</v>
      </c>
      <c r="AH33" s="9">
        <f t="shared" si="18"/>
        <v>0</v>
      </c>
      <c r="AI33" s="9">
        <v>0</v>
      </c>
      <c r="AJ33" s="9">
        <f t="shared" si="18"/>
        <v>0</v>
      </c>
      <c r="AK33" s="9">
        <f t="shared" si="18"/>
        <v>0</v>
      </c>
      <c r="AL33" s="9">
        <f t="shared" si="18"/>
        <v>0</v>
      </c>
      <c r="AM33" s="9">
        <f t="shared" si="18"/>
        <v>0</v>
      </c>
      <c r="AN33" s="9">
        <f t="shared" si="18"/>
        <v>0</v>
      </c>
      <c r="AO33" s="9">
        <f t="shared" si="18"/>
        <v>0</v>
      </c>
      <c r="AP33" s="9">
        <v>0</v>
      </c>
      <c r="AQ33" s="9">
        <v>0</v>
      </c>
      <c r="AR33" s="6">
        <v>0</v>
      </c>
      <c r="AS33" s="91" t="s">
        <v>94</v>
      </c>
      <c r="AT33" s="119"/>
    </row>
    <row r="34" spans="1:46" s="12" customFormat="1" ht="25.5" customHeight="1">
      <c r="A34" s="81"/>
      <c r="B34" s="78"/>
      <c r="C34" s="92"/>
      <c r="D34" s="75"/>
      <c r="E34" s="126"/>
      <c r="F34" s="9">
        <f t="shared" si="14"/>
        <v>0</v>
      </c>
      <c r="G34" s="9">
        <v>0</v>
      </c>
      <c r="H34" s="9">
        <v>0</v>
      </c>
      <c r="I34" s="8">
        <v>0</v>
      </c>
      <c r="J34" s="8">
        <v>0</v>
      </c>
      <c r="K34" s="26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92"/>
      <c r="AT34" s="120"/>
    </row>
    <row r="35" spans="1:46" s="13" customFormat="1" ht="25.5" customHeight="1">
      <c r="A35" s="81"/>
      <c r="B35" s="78"/>
      <c r="C35" s="92"/>
      <c r="D35" s="75"/>
      <c r="E35" s="126"/>
      <c r="F35" s="9">
        <f t="shared" si="14"/>
        <v>0</v>
      </c>
      <c r="G35" s="9">
        <v>0</v>
      </c>
      <c r="H35" s="9">
        <v>0</v>
      </c>
      <c r="I35" s="8">
        <v>0</v>
      </c>
      <c r="J35" s="8">
        <v>0</v>
      </c>
      <c r="K35" s="26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92"/>
      <c r="AT35" s="120"/>
    </row>
    <row r="36" spans="1:46" s="13" customFormat="1" ht="25.5" customHeight="1">
      <c r="A36" s="81"/>
      <c r="B36" s="78"/>
      <c r="C36" s="92"/>
      <c r="D36" s="75"/>
      <c r="E36" s="126"/>
      <c r="F36" s="9">
        <f t="shared" si="14"/>
        <v>0</v>
      </c>
      <c r="G36" s="9">
        <v>0</v>
      </c>
      <c r="H36" s="9">
        <v>0</v>
      </c>
      <c r="I36" s="8">
        <v>0</v>
      </c>
      <c r="J36" s="8">
        <v>0</v>
      </c>
      <c r="K36" s="26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92"/>
      <c r="AT36" s="120"/>
    </row>
    <row r="37" spans="1:46" s="13" customFormat="1" ht="39" customHeight="1">
      <c r="A37" s="82"/>
      <c r="B37" s="79"/>
      <c r="C37" s="93"/>
      <c r="D37" s="1"/>
      <c r="E37" s="127"/>
      <c r="F37" s="9">
        <v>0</v>
      </c>
      <c r="G37" s="9">
        <v>0</v>
      </c>
      <c r="H37" s="9">
        <v>0</v>
      </c>
      <c r="I37" s="7">
        <v>0</v>
      </c>
      <c r="J37" s="7">
        <v>0</v>
      </c>
      <c r="K37" s="26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93"/>
      <c r="AT37" s="121"/>
    </row>
    <row r="38" spans="1:46" s="12" customFormat="1" ht="24.75" customHeight="1">
      <c r="A38" s="76" t="s">
        <v>42</v>
      </c>
      <c r="B38" s="91" t="s">
        <v>66</v>
      </c>
      <c r="C38" s="75" t="s">
        <v>36</v>
      </c>
      <c r="D38" s="129" t="s">
        <v>35</v>
      </c>
      <c r="E38" s="14" t="s">
        <v>20</v>
      </c>
      <c r="F38" s="9">
        <f t="shared" si="14"/>
        <v>0</v>
      </c>
      <c r="G38" s="9">
        <f t="shared" si="14"/>
        <v>0</v>
      </c>
      <c r="H38" s="9">
        <v>0</v>
      </c>
      <c r="I38" s="9">
        <f>I39+I40+I41</f>
        <v>0</v>
      </c>
      <c r="J38" s="9">
        <f aca="true" t="shared" si="19" ref="J38:AO38">J39+J40+J41</f>
        <v>0</v>
      </c>
      <c r="K38" s="26">
        <v>0</v>
      </c>
      <c r="L38" s="9">
        <f t="shared" si="19"/>
        <v>0</v>
      </c>
      <c r="M38" s="9">
        <f t="shared" si="19"/>
        <v>0</v>
      </c>
      <c r="N38" s="9">
        <f t="shared" si="19"/>
        <v>0</v>
      </c>
      <c r="O38" s="9">
        <f t="shared" si="19"/>
        <v>0</v>
      </c>
      <c r="P38" s="9">
        <f>P39+P40+P41</f>
        <v>0</v>
      </c>
      <c r="Q38" s="9">
        <v>0</v>
      </c>
      <c r="R38" s="64">
        <f t="shared" si="19"/>
        <v>0</v>
      </c>
      <c r="S38" s="9">
        <f t="shared" si="19"/>
        <v>0</v>
      </c>
      <c r="T38" s="9">
        <f t="shared" si="19"/>
        <v>0</v>
      </c>
      <c r="U38" s="9">
        <f>U39+U40+U41</f>
        <v>0</v>
      </c>
      <c r="V38" s="9">
        <f t="shared" si="19"/>
        <v>0</v>
      </c>
      <c r="W38" s="9">
        <v>0</v>
      </c>
      <c r="X38" s="9">
        <f t="shared" si="19"/>
        <v>0</v>
      </c>
      <c r="Y38" s="9">
        <f t="shared" si="19"/>
        <v>0</v>
      </c>
      <c r="Z38" s="2">
        <v>0</v>
      </c>
      <c r="AA38" s="9">
        <f t="shared" si="19"/>
        <v>0</v>
      </c>
      <c r="AB38" s="9">
        <f t="shared" si="19"/>
        <v>0</v>
      </c>
      <c r="AC38" s="4">
        <v>0</v>
      </c>
      <c r="AD38" s="9">
        <f t="shared" si="19"/>
        <v>0</v>
      </c>
      <c r="AE38" s="9">
        <f t="shared" si="19"/>
        <v>0</v>
      </c>
      <c r="AF38" s="9">
        <f t="shared" si="19"/>
        <v>0</v>
      </c>
      <c r="AG38" s="9">
        <f t="shared" si="19"/>
        <v>0</v>
      </c>
      <c r="AH38" s="9">
        <f t="shared" si="19"/>
        <v>0</v>
      </c>
      <c r="AI38" s="9">
        <v>0</v>
      </c>
      <c r="AJ38" s="9">
        <f t="shared" si="19"/>
        <v>0</v>
      </c>
      <c r="AK38" s="9">
        <f t="shared" si="19"/>
        <v>0</v>
      </c>
      <c r="AL38" s="9">
        <f t="shared" si="19"/>
        <v>0</v>
      </c>
      <c r="AM38" s="9">
        <f t="shared" si="19"/>
        <v>0</v>
      </c>
      <c r="AN38" s="9">
        <f t="shared" si="19"/>
        <v>0</v>
      </c>
      <c r="AO38" s="9">
        <f t="shared" si="19"/>
        <v>0</v>
      </c>
      <c r="AP38" s="9">
        <v>0</v>
      </c>
      <c r="AQ38" s="9">
        <v>0</v>
      </c>
      <c r="AR38" s="9">
        <v>0</v>
      </c>
      <c r="AS38" s="91"/>
      <c r="AT38" s="116"/>
    </row>
    <row r="39" spans="1:46" s="12" customFormat="1" ht="30" customHeight="1">
      <c r="A39" s="76"/>
      <c r="B39" s="92"/>
      <c r="C39" s="75"/>
      <c r="D39" s="129"/>
      <c r="E39" s="15" t="s">
        <v>21</v>
      </c>
      <c r="F39" s="9">
        <f t="shared" si="14"/>
        <v>0</v>
      </c>
      <c r="G39" s="9">
        <f t="shared" si="14"/>
        <v>0</v>
      </c>
      <c r="H39" s="9">
        <v>0</v>
      </c>
      <c r="I39" s="5">
        <v>0</v>
      </c>
      <c r="J39" s="5">
        <v>0</v>
      </c>
      <c r="K39" s="26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7">
        <v>0</v>
      </c>
      <c r="AS39" s="92"/>
      <c r="AT39" s="117"/>
    </row>
    <row r="40" spans="1:46" s="13" customFormat="1" ht="34.5" customHeight="1">
      <c r="A40" s="76"/>
      <c r="B40" s="92"/>
      <c r="C40" s="75"/>
      <c r="D40" s="129"/>
      <c r="E40" s="15" t="s">
        <v>22</v>
      </c>
      <c r="F40" s="9">
        <f>I40+L40+O40+R40+U40+X40+AA40+AD40+AG40+AJ40+AM40+AP40</f>
        <v>0</v>
      </c>
      <c r="G40" s="9">
        <f>J40+M40+P40+S40+V40+Y40+AB40+AE40+AH40+AK40+AN40+AQ40</f>
        <v>0</v>
      </c>
      <c r="H40" s="9">
        <v>0</v>
      </c>
      <c r="I40" s="5">
        <v>0</v>
      </c>
      <c r="J40" s="5">
        <v>0</v>
      </c>
      <c r="K40" s="26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7">
        <v>0</v>
      </c>
      <c r="AS40" s="92"/>
      <c r="AT40" s="117"/>
    </row>
    <row r="41" spans="1:46" s="13" customFormat="1" ht="37.5" customHeight="1">
      <c r="A41" s="76"/>
      <c r="B41" s="92"/>
      <c r="C41" s="75"/>
      <c r="D41" s="129"/>
      <c r="E41" s="15" t="s">
        <v>23</v>
      </c>
      <c r="F41" s="9">
        <f>I41+L41+O41+R41+U41+X41+AA41+AD41+AG41+AJ41+AM41+AP41</f>
        <v>0</v>
      </c>
      <c r="G41" s="9">
        <f>J41+M41+P41+S41+V41+Y41+AB41+AE41+AH41+AK41+AN41+AQ41</f>
        <v>0</v>
      </c>
      <c r="H41" s="9">
        <v>0</v>
      </c>
      <c r="I41" s="5">
        <v>0</v>
      </c>
      <c r="J41" s="5">
        <v>0</v>
      </c>
      <c r="K41" s="26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7">
        <v>0</v>
      </c>
      <c r="AS41" s="92"/>
      <c r="AT41" s="117"/>
    </row>
    <row r="42" spans="1:46" s="13" customFormat="1" ht="37.5" customHeight="1">
      <c r="A42" s="76"/>
      <c r="B42" s="93"/>
      <c r="C42" s="75"/>
      <c r="D42" s="53"/>
      <c r="E42" s="15" t="s">
        <v>59</v>
      </c>
      <c r="F42" s="9">
        <v>0</v>
      </c>
      <c r="G42" s="9">
        <v>0</v>
      </c>
      <c r="H42" s="9">
        <v>0</v>
      </c>
      <c r="I42" s="7">
        <v>0</v>
      </c>
      <c r="J42" s="7">
        <v>0</v>
      </c>
      <c r="K42" s="26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93"/>
      <c r="AT42" s="118"/>
    </row>
    <row r="43" spans="1:46" s="13" customFormat="1" ht="25.5" customHeight="1">
      <c r="A43" s="76" t="s">
        <v>67</v>
      </c>
      <c r="B43" s="91" t="s">
        <v>68</v>
      </c>
      <c r="C43" s="75" t="s">
        <v>36</v>
      </c>
      <c r="D43" s="53"/>
      <c r="E43" s="14" t="s">
        <v>20</v>
      </c>
      <c r="F43" s="9">
        <f aca="true" t="shared" si="20" ref="F43:G46">I43+L43+O43+R43+U43+X43+AA43+AD43+AG43+AJ43+AM43+AP43</f>
        <v>19112.5</v>
      </c>
      <c r="G43" s="9">
        <f>J43+M43+P43+S43+V43+Y43+AB43+AE43+AH43+AK43+AN43+AQ43</f>
        <v>1601.8</v>
      </c>
      <c r="H43" s="9">
        <f>G43/F43*100</f>
        <v>8.380902550686724</v>
      </c>
      <c r="I43" s="9">
        <f>I44+I45+I46</f>
        <v>0</v>
      </c>
      <c r="J43" s="9">
        <f aca="true" t="shared" si="21" ref="J43:AO43">J44+J45+J46</f>
        <v>0</v>
      </c>
      <c r="K43" s="26">
        <v>0</v>
      </c>
      <c r="L43" s="9">
        <f t="shared" si="21"/>
        <v>0</v>
      </c>
      <c r="M43" s="9">
        <f t="shared" si="21"/>
        <v>0</v>
      </c>
      <c r="N43" s="9">
        <f t="shared" si="21"/>
        <v>0</v>
      </c>
      <c r="O43" s="9">
        <f t="shared" si="21"/>
        <v>300</v>
      </c>
      <c r="P43" s="9">
        <f>P44+P45+P46</f>
        <v>0</v>
      </c>
      <c r="Q43" s="9">
        <v>0</v>
      </c>
      <c r="R43" s="64">
        <f t="shared" si="21"/>
        <v>0</v>
      </c>
      <c r="S43" s="9">
        <f t="shared" si="21"/>
        <v>300</v>
      </c>
      <c r="T43" s="9">
        <v>0</v>
      </c>
      <c r="U43" s="9">
        <f>U44+U45+U46</f>
        <v>0</v>
      </c>
      <c r="V43" s="9">
        <f t="shared" si="21"/>
        <v>0</v>
      </c>
      <c r="W43" s="9">
        <v>0</v>
      </c>
      <c r="X43" s="9">
        <f t="shared" si="21"/>
        <v>500</v>
      </c>
      <c r="Y43" s="9">
        <f t="shared" si="21"/>
        <v>0</v>
      </c>
      <c r="Z43" s="2">
        <v>0</v>
      </c>
      <c r="AA43" s="9">
        <f t="shared" si="21"/>
        <v>0</v>
      </c>
      <c r="AB43" s="9">
        <f t="shared" si="21"/>
        <v>0</v>
      </c>
      <c r="AC43" s="4">
        <v>0</v>
      </c>
      <c r="AD43" s="9">
        <f t="shared" si="21"/>
        <v>4912.5</v>
      </c>
      <c r="AE43" s="9">
        <f t="shared" si="21"/>
        <v>100</v>
      </c>
      <c r="AF43" s="9">
        <f t="shared" si="21"/>
        <v>0</v>
      </c>
      <c r="AG43" s="9">
        <f t="shared" si="21"/>
        <v>13400</v>
      </c>
      <c r="AH43" s="9">
        <f t="shared" si="21"/>
        <v>1201.8</v>
      </c>
      <c r="AI43" s="9">
        <f>AH43/AG43*100</f>
        <v>8.96865671641791</v>
      </c>
      <c r="AJ43" s="9">
        <f t="shared" si="21"/>
        <v>0</v>
      </c>
      <c r="AK43" s="9">
        <f t="shared" si="21"/>
        <v>0</v>
      </c>
      <c r="AL43" s="9">
        <f t="shared" si="21"/>
        <v>0</v>
      </c>
      <c r="AM43" s="9">
        <f t="shared" si="21"/>
        <v>0</v>
      </c>
      <c r="AN43" s="9">
        <f t="shared" si="21"/>
        <v>0</v>
      </c>
      <c r="AO43" s="9">
        <f t="shared" si="21"/>
        <v>0</v>
      </c>
      <c r="AP43" s="9">
        <v>0</v>
      </c>
      <c r="AQ43" s="9">
        <v>0</v>
      </c>
      <c r="AR43" s="9">
        <v>0</v>
      </c>
      <c r="AS43" s="91" t="s">
        <v>82</v>
      </c>
      <c r="AT43" s="116" t="s">
        <v>95</v>
      </c>
    </row>
    <row r="44" spans="1:46" s="13" customFormat="1" ht="27.75" customHeight="1">
      <c r="A44" s="76"/>
      <c r="B44" s="92"/>
      <c r="C44" s="75"/>
      <c r="D44" s="53"/>
      <c r="E44" s="15" t="s">
        <v>21</v>
      </c>
      <c r="F44" s="9">
        <f t="shared" si="20"/>
        <v>0</v>
      </c>
      <c r="G44" s="9">
        <f t="shared" si="20"/>
        <v>0</v>
      </c>
      <c r="H44" s="9">
        <v>0</v>
      </c>
      <c r="I44" s="5">
        <v>0</v>
      </c>
      <c r="J44" s="5">
        <v>0</v>
      </c>
      <c r="K44" s="26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>0+204.3-204.3</f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7">
        <v>0</v>
      </c>
      <c r="AS44" s="92"/>
      <c r="AT44" s="117"/>
    </row>
    <row r="45" spans="1:46" s="13" customFormat="1" ht="27" customHeight="1">
      <c r="A45" s="76"/>
      <c r="B45" s="92"/>
      <c r="C45" s="75"/>
      <c r="D45" s="53"/>
      <c r="E45" s="15" t="s">
        <v>22</v>
      </c>
      <c r="F45" s="9">
        <f t="shared" si="20"/>
        <v>800</v>
      </c>
      <c r="G45" s="9">
        <f t="shared" si="20"/>
        <v>400</v>
      </c>
      <c r="H45" s="9">
        <f>G45/F45*100</f>
        <v>50</v>
      </c>
      <c r="I45" s="5">
        <v>0</v>
      </c>
      <c r="J45" s="5">
        <v>0</v>
      </c>
      <c r="K45" s="26">
        <v>0</v>
      </c>
      <c r="L45" s="5">
        <v>0</v>
      </c>
      <c r="M45" s="5">
        <v>0</v>
      </c>
      <c r="N45" s="5">
        <v>0</v>
      </c>
      <c r="O45" s="5">
        <v>300</v>
      </c>
      <c r="P45" s="5">
        <v>0</v>
      </c>
      <c r="Q45" s="5">
        <v>0</v>
      </c>
      <c r="R45" s="5">
        <f>0+319.5-319.5</f>
        <v>0</v>
      </c>
      <c r="S45" s="5">
        <v>300</v>
      </c>
      <c r="T45" s="5">
        <v>0</v>
      </c>
      <c r="U45" s="5">
        <v>0</v>
      </c>
      <c r="V45" s="5">
        <v>0</v>
      </c>
      <c r="W45" s="5">
        <v>0</v>
      </c>
      <c r="X45" s="5">
        <f>0+500</f>
        <v>500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100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7">
        <v>0</v>
      </c>
      <c r="AS45" s="92"/>
      <c r="AT45" s="117"/>
    </row>
    <row r="46" spans="1:46" s="13" customFormat="1" ht="37.5" customHeight="1">
      <c r="A46" s="76"/>
      <c r="B46" s="92"/>
      <c r="C46" s="75"/>
      <c r="D46" s="53"/>
      <c r="E46" s="15" t="s">
        <v>23</v>
      </c>
      <c r="F46" s="9">
        <f t="shared" si="20"/>
        <v>18312.5</v>
      </c>
      <c r="G46" s="9">
        <f t="shared" si="20"/>
        <v>1201.8</v>
      </c>
      <c r="H46" s="9">
        <f>G46/F46*100</f>
        <v>6.562730375426621</v>
      </c>
      <c r="I46" s="5">
        <v>0</v>
      </c>
      <c r="J46" s="5">
        <v>0</v>
      </c>
      <c r="K46" s="26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>1473.8-1473.8</f>
        <v>0</v>
      </c>
      <c r="S46" s="5">
        <v>0</v>
      </c>
      <c r="T46" s="5">
        <v>0</v>
      </c>
      <c r="U46" s="5">
        <f>2100-2100</f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f>4900-4900</f>
        <v>0</v>
      </c>
      <c r="AB46" s="5">
        <v>0</v>
      </c>
      <c r="AC46" s="5">
        <v>0</v>
      </c>
      <c r="AD46" s="5">
        <v>4912.5</v>
      </c>
      <c r="AE46" s="5">
        <v>0</v>
      </c>
      <c r="AF46" s="5">
        <v>0</v>
      </c>
      <c r="AG46" s="5">
        <f>6400+7000</f>
        <v>13400</v>
      </c>
      <c r="AH46" s="5">
        <v>1201.8</v>
      </c>
      <c r="AI46" s="5">
        <f>AH46/AG46*100</f>
        <v>8.96865671641791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7">
        <v>0</v>
      </c>
      <c r="AS46" s="92"/>
      <c r="AT46" s="117"/>
    </row>
    <row r="47" spans="1:46" s="13" customFormat="1" ht="37.5" customHeight="1">
      <c r="A47" s="76"/>
      <c r="B47" s="93"/>
      <c r="C47" s="75"/>
      <c r="D47" s="53"/>
      <c r="E47" s="15" t="s">
        <v>59</v>
      </c>
      <c r="F47" s="9">
        <v>0</v>
      </c>
      <c r="G47" s="9">
        <v>0</v>
      </c>
      <c r="H47" s="9">
        <v>0</v>
      </c>
      <c r="I47" s="7">
        <v>0</v>
      </c>
      <c r="J47" s="7">
        <v>0</v>
      </c>
      <c r="K47" s="26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93"/>
      <c r="AT47" s="118"/>
    </row>
    <row r="48" spans="1:46" s="27" customFormat="1" ht="25.5" customHeight="1">
      <c r="A48" s="70" t="s">
        <v>44</v>
      </c>
      <c r="B48" s="94" t="s">
        <v>70</v>
      </c>
      <c r="C48" s="95"/>
      <c r="D48" s="96"/>
      <c r="E48" s="14" t="s">
        <v>20</v>
      </c>
      <c r="F48" s="9">
        <f>I48+L48+O48+R48+U48+X48+AA48+AD48+AG48+AJ48+AM48+AP48</f>
        <v>2857.5</v>
      </c>
      <c r="G48" s="9">
        <f aca="true" t="shared" si="22" ref="G48:G55">J48+M48+P48+S48+V48+Y48+AB48+AE48+AH48+AK48+AN48+AQ48</f>
        <v>1524</v>
      </c>
      <c r="H48" s="26">
        <f>G48/F48*100</f>
        <v>53.333333333333336</v>
      </c>
      <c r="I48" s="9">
        <f aca="true" t="shared" si="23" ref="I48:P48">I53+I58</f>
        <v>402.5</v>
      </c>
      <c r="J48" s="9">
        <f t="shared" si="23"/>
        <v>0</v>
      </c>
      <c r="K48" s="26">
        <f>J48/I48*100</f>
        <v>0</v>
      </c>
      <c r="L48" s="9">
        <f t="shared" si="23"/>
        <v>68.8</v>
      </c>
      <c r="M48" s="9">
        <f t="shared" si="23"/>
        <v>0</v>
      </c>
      <c r="N48" s="26">
        <v>0</v>
      </c>
      <c r="O48" s="9">
        <f t="shared" si="23"/>
        <v>241.5</v>
      </c>
      <c r="P48" s="9">
        <f t="shared" si="23"/>
        <v>0</v>
      </c>
      <c r="Q48" s="26">
        <v>0</v>
      </c>
      <c r="R48" s="64">
        <f aca="true" t="shared" si="24" ref="R48:S51">R53+R58</f>
        <v>274.7</v>
      </c>
      <c r="S48" s="9">
        <f t="shared" si="24"/>
        <v>576.4</v>
      </c>
      <c r="T48" s="26">
        <f>S48/R48*100</f>
        <v>209.82890425919183</v>
      </c>
      <c r="U48" s="9">
        <f aca="true" t="shared" si="25" ref="U48:V51">U53+U58</f>
        <v>230</v>
      </c>
      <c r="V48" s="9">
        <f t="shared" si="25"/>
        <v>598.5</v>
      </c>
      <c r="W48" s="26">
        <f>V48/U48*100</f>
        <v>260.2173913043478</v>
      </c>
      <c r="X48" s="9">
        <f aca="true" t="shared" si="26" ref="X48:Y51">X53+X58</f>
        <v>116</v>
      </c>
      <c r="Y48" s="9">
        <f t="shared" si="26"/>
        <v>158.6</v>
      </c>
      <c r="Z48" s="26">
        <f>Y48/X48*100</f>
        <v>136.72413793103448</v>
      </c>
      <c r="AA48" s="9">
        <f aca="true" t="shared" si="27" ref="AA48:AB51">AA53+AA58</f>
        <v>472.5</v>
      </c>
      <c r="AB48" s="9">
        <f t="shared" si="27"/>
        <v>0</v>
      </c>
      <c r="AC48" s="4">
        <v>0</v>
      </c>
      <c r="AD48" s="9">
        <f aca="true" t="shared" si="28" ref="AD48:AE51">AD53+AD58</f>
        <v>190.5</v>
      </c>
      <c r="AE48" s="9">
        <f t="shared" si="28"/>
        <v>190.5</v>
      </c>
      <c r="AF48" s="26">
        <f>AE48/AD48*100</f>
        <v>100</v>
      </c>
      <c r="AG48" s="9">
        <f aca="true" t="shared" si="29" ref="AG48:AH51">AG53+AG58</f>
        <v>0</v>
      </c>
      <c r="AH48" s="9">
        <f t="shared" si="29"/>
        <v>0</v>
      </c>
      <c r="AI48" s="4">
        <v>0</v>
      </c>
      <c r="AJ48" s="9">
        <f aca="true" t="shared" si="30" ref="AJ48:AP48">AJ53+AJ58</f>
        <v>62.6</v>
      </c>
      <c r="AK48" s="9">
        <f t="shared" si="30"/>
        <v>0</v>
      </c>
      <c r="AL48" s="9">
        <f t="shared" si="30"/>
        <v>0</v>
      </c>
      <c r="AM48" s="9">
        <f t="shared" si="30"/>
        <v>798.4</v>
      </c>
      <c r="AN48" s="9">
        <f t="shared" si="30"/>
        <v>0</v>
      </c>
      <c r="AO48" s="9">
        <f t="shared" si="30"/>
        <v>0</v>
      </c>
      <c r="AP48" s="9">
        <f t="shared" si="30"/>
        <v>0</v>
      </c>
      <c r="AQ48" s="9">
        <f>AQ53+AQ58</f>
        <v>0</v>
      </c>
      <c r="AR48" s="26">
        <v>0</v>
      </c>
      <c r="AS48" s="9"/>
      <c r="AT48" s="9"/>
    </row>
    <row r="49" spans="1:46" s="27" customFormat="1" ht="25.5" customHeight="1">
      <c r="A49" s="71"/>
      <c r="B49" s="97"/>
      <c r="C49" s="98"/>
      <c r="D49" s="99"/>
      <c r="E49" s="28" t="s">
        <v>21</v>
      </c>
      <c r="F49" s="9">
        <f aca="true" t="shared" si="31" ref="F49:F60">I49+L49+O49+R49+U49+X49+AA49+AD49+AG49+AJ49+AM49+AP49</f>
        <v>0</v>
      </c>
      <c r="G49" s="9">
        <f t="shared" si="22"/>
        <v>0</v>
      </c>
      <c r="H49" s="26">
        <v>0</v>
      </c>
      <c r="I49" s="9">
        <f aca="true" t="shared" si="32" ref="I49:J51">I54+I59</f>
        <v>0</v>
      </c>
      <c r="J49" s="9">
        <f t="shared" si="32"/>
        <v>0</v>
      </c>
      <c r="K49" s="26">
        <v>0</v>
      </c>
      <c r="L49" s="9">
        <f aca="true" t="shared" si="33" ref="L49:M51">L54+L59</f>
        <v>0</v>
      </c>
      <c r="M49" s="9">
        <f t="shared" si="33"/>
        <v>0</v>
      </c>
      <c r="N49" s="26">
        <v>0</v>
      </c>
      <c r="O49" s="9">
        <f aca="true" t="shared" si="34" ref="O49:P51">O54+O59</f>
        <v>0</v>
      </c>
      <c r="P49" s="9">
        <f t="shared" si="34"/>
        <v>0</v>
      </c>
      <c r="Q49" s="26">
        <v>0</v>
      </c>
      <c r="R49" s="64">
        <f t="shared" si="24"/>
        <v>0</v>
      </c>
      <c r="S49" s="9">
        <f t="shared" si="24"/>
        <v>0</v>
      </c>
      <c r="T49" s="26">
        <v>0</v>
      </c>
      <c r="U49" s="9">
        <f t="shared" si="25"/>
        <v>0</v>
      </c>
      <c r="V49" s="9">
        <f t="shared" si="25"/>
        <v>0</v>
      </c>
      <c r="W49" s="26">
        <v>0</v>
      </c>
      <c r="X49" s="9">
        <f t="shared" si="26"/>
        <v>0</v>
      </c>
      <c r="Y49" s="9">
        <f t="shared" si="26"/>
        <v>0</v>
      </c>
      <c r="Z49" s="26">
        <v>0</v>
      </c>
      <c r="AA49" s="9">
        <f t="shared" si="27"/>
        <v>0</v>
      </c>
      <c r="AB49" s="9">
        <f t="shared" si="27"/>
        <v>0</v>
      </c>
      <c r="AC49" s="9">
        <v>0</v>
      </c>
      <c r="AD49" s="9">
        <f t="shared" si="28"/>
        <v>0</v>
      </c>
      <c r="AE49" s="9">
        <f t="shared" si="28"/>
        <v>0</v>
      </c>
      <c r="AF49" s="26">
        <v>0</v>
      </c>
      <c r="AG49" s="9">
        <f t="shared" si="29"/>
        <v>0</v>
      </c>
      <c r="AH49" s="9">
        <f t="shared" si="29"/>
        <v>0</v>
      </c>
      <c r="AI49" s="9">
        <v>0</v>
      </c>
      <c r="AJ49" s="9">
        <f aca="true" t="shared" si="35" ref="AJ49:AP51">AJ54+AJ59</f>
        <v>0</v>
      </c>
      <c r="AK49" s="9">
        <f t="shared" si="35"/>
        <v>0</v>
      </c>
      <c r="AL49" s="9">
        <f t="shared" si="35"/>
        <v>0</v>
      </c>
      <c r="AM49" s="9">
        <f t="shared" si="35"/>
        <v>0</v>
      </c>
      <c r="AN49" s="9">
        <f t="shared" si="35"/>
        <v>0</v>
      </c>
      <c r="AO49" s="9">
        <f t="shared" si="35"/>
        <v>0</v>
      </c>
      <c r="AP49" s="9">
        <f t="shared" si="35"/>
        <v>0</v>
      </c>
      <c r="AQ49" s="9">
        <f>AQ54+AQ59</f>
        <v>0</v>
      </c>
      <c r="AR49" s="26">
        <v>0</v>
      </c>
      <c r="AS49" s="30"/>
      <c r="AT49" s="30"/>
    </row>
    <row r="50" spans="1:46" s="27" customFormat="1" ht="25.5" customHeight="1">
      <c r="A50" s="71"/>
      <c r="B50" s="97"/>
      <c r="C50" s="98"/>
      <c r="D50" s="99"/>
      <c r="E50" s="28" t="s">
        <v>22</v>
      </c>
      <c r="F50" s="9">
        <f t="shared" si="31"/>
        <v>205</v>
      </c>
      <c r="G50" s="9">
        <f t="shared" si="22"/>
        <v>205</v>
      </c>
      <c r="H50" s="26">
        <f>G50/F50*100</f>
        <v>100</v>
      </c>
      <c r="I50" s="9">
        <f t="shared" si="32"/>
        <v>0</v>
      </c>
      <c r="J50" s="9">
        <f t="shared" si="32"/>
        <v>0</v>
      </c>
      <c r="K50" s="26">
        <v>0</v>
      </c>
      <c r="L50" s="9">
        <f t="shared" si="33"/>
        <v>0</v>
      </c>
      <c r="M50" s="9">
        <f t="shared" si="33"/>
        <v>0</v>
      </c>
      <c r="N50" s="26">
        <v>0</v>
      </c>
      <c r="O50" s="9">
        <f t="shared" si="34"/>
        <v>155</v>
      </c>
      <c r="P50" s="9">
        <f t="shared" si="34"/>
        <v>0</v>
      </c>
      <c r="Q50" s="26">
        <v>0</v>
      </c>
      <c r="R50" s="64">
        <f t="shared" si="24"/>
        <v>0</v>
      </c>
      <c r="S50" s="9">
        <f t="shared" si="24"/>
        <v>155</v>
      </c>
      <c r="T50" s="26">
        <v>0</v>
      </c>
      <c r="U50" s="9">
        <f t="shared" si="25"/>
        <v>0</v>
      </c>
      <c r="V50" s="9">
        <f t="shared" si="25"/>
        <v>0</v>
      </c>
      <c r="W50" s="26">
        <v>0</v>
      </c>
      <c r="X50" s="9">
        <f t="shared" si="26"/>
        <v>50</v>
      </c>
      <c r="Y50" s="9">
        <f t="shared" si="26"/>
        <v>50</v>
      </c>
      <c r="Z50" s="26">
        <f>Y50/X50*100</f>
        <v>100</v>
      </c>
      <c r="AA50" s="9">
        <f t="shared" si="27"/>
        <v>0</v>
      </c>
      <c r="AB50" s="9">
        <f t="shared" si="27"/>
        <v>0</v>
      </c>
      <c r="AC50" s="9">
        <v>0</v>
      </c>
      <c r="AD50" s="9">
        <f t="shared" si="28"/>
        <v>0</v>
      </c>
      <c r="AE50" s="9">
        <f t="shared" si="28"/>
        <v>0</v>
      </c>
      <c r="AF50" s="26">
        <v>0</v>
      </c>
      <c r="AG50" s="9">
        <f t="shared" si="29"/>
        <v>0</v>
      </c>
      <c r="AH50" s="9">
        <f t="shared" si="29"/>
        <v>0</v>
      </c>
      <c r="AI50" s="9">
        <v>0</v>
      </c>
      <c r="AJ50" s="9">
        <f t="shared" si="35"/>
        <v>0</v>
      </c>
      <c r="AK50" s="9">
        <f t="shared" si="35"/>
        <v>0</v>
      </c>
      <c r="AL50" s="9">
        <f t="shared" si="35"/>
        <v>0</v>
      </c>
      <c r="AM50" s="9">
        <f t="shared" si="35"/>
        <v>0</v>
      </c>
      <c r="AN50" s="9">
        <f t="shared" si="35"/>
        <v>0</v>
      </c>
      <c r="AO50" s="9">
        <f t="shared" si="35"/>
        <v>0</v>
      </c>
      <c r="AP50" s="9">
        <f t="shared" si="35"/>
        <v>0</v>
      </c>
      <c r="AQ50" s="9">
        <f>AQ55+AQ60</f>
        <v>0</v>
      </c>
      <c r="AR50" s="26">
        <v>0</v>
      </c>
      <c r="AS50" s="30"/>
      <c r="AT50" s="30"/>
    </row>
    <row r="51" spans="1:46" s="27" customFormat="1" ht="25.5" customHeight="1">
      <c r="A51" s="71"/>
      <c r="B51" s="97"/>
      <c r="C51" s="98"/>
      <c r="D51" s="99"/>
      <c r="E51" s="28" t="s">
        <v>23</v>
      </c>
      <c r="F51" s="9">
        <f t="shared" si="31"/>
        <v>2652.5</v>
      </c>
      <c r="G51" s="9">
        <f t="shared" si="22"/>
        <v>1319</v>
      </c>
      <c r="H51" s="26">
        <f>G51/F51*100</f>
        <v>49.726672950047124</v>
      </c>
      <c r="I51" s="9">
        <f t="shared" si="32"/>
        <v>402.5</v>
      </c>
      <c r="J51" s="9">
        <f t="shared" si="32"/>
        <v>0</v>
      </c>
      <c r="K51" s="26">
        <f>J51/I51*100</f>
        <v>0</v>
      </c>
      <c r="L51" s="9">
        <f t="shared" si="33"/>
        <v>68.8</v>
      </c>
      <c r="M51" s="9">
        <f t="shared" si="33"/>
        <v>0</v>
      </c>
      <c r="N51" s="26">
        <v>0</v>
      </c>
      <c r="O51" s="9">
        <f t="shared" si="34"/>
        <v>86.5</v>
      </c>
      <c r="P51" s="9">
        <f t="shared" si="34"/>
        <v>0</v>
      </c>
      <c r="Q51" s="26">
        <v>0</v>
      </c>
      <c r="R51" s="64">
        <f t="shared" si="24"/>
        <v>274.7</v>
      </c>
      <c r="S51" s="9">
        <f t="shared" si="24"/>
        <v>421.4</v>
      </c>
      <c r="T51" s="26">
        <f>S51/R51*100</f>
        <v>153.40371314160905</v>
      </c>
      <c r="U51" s="9">
        <f t="shared" si="25"/>
        <v>230</v>
      </c>
      <c r="V51" s="9">
        <f t="shared" si="25"/>
        <v>598.5</v>
      </c>
      <c r="W51" s="26">
        <f>V51/U51*100</f>
        <v>260.2173913043478</v>
      </c>
      <c r="X51" s="9">
        <f t="shared" si="26"/>
        <v>66</v>
      </c>
      <c r="Y51" s="9">
        <f t="shared" si="26"/>
        <v>108.6</v>
      </c>
      <c r="Z51" s="26">
        <f>Y51/X51*100</f>
        <v>164.54545454545453</v>
      </c>
      <c r="AA51" s="9">
        <f t="shared" si="27"/>
        <v>472.5</v>
      </c>
      <c r="AB51" s="9">
        <f t="shared" si="27"/>
        <v>0</v>
      </c>
      <c r="AC51" s="9">
        <v>0</v>
      </c>
      <c r="AD51" s="9">
        <f t="shared" si="28"/>
        <v>190.5</v>
      </c>
      <c r="AE51" s="9">
        <f t="shared" si="28"/>
        <v>190.5</v>
      </c>
      <c r="AF51" s="26">
        <f>AE51/AD51*100</f>
        <v>100</v>
      </c>
      <c r="AG51" s="9">
        <f t="shared" si="29"/>
        <v>0</v>
      </c>
      <c r="AH51" s="9">
        <f t="shared" si="29"/>
        <v>0</v>
      </c>
      <c r="AI51" s="4">
        <v>0</v>
      </c>
      <c r="AJ51" s="9">
        <f t="shared" si="35"/>
        <v>62.6</v>
      </c>
      <c r="AK51" s="9">
        <f t="shared" si="35"/>
        <v>0</v>
      </c>
      <c r="AL51" s="9">
        <f t="shared" si="35"/>
        <v>0</v>
      </c>
      <c r="AM51" s="9">
        <f t="shared" si="35"/>
        <v>798.4</v>
      </c>
      <c r="AN51" s="9">
        <f t="shared" si="35"/>
        <v>0</v>
      </c>
      <c r="AO51" s="9">
        <f t="shared" si="35"/>
        <v>0</v>
      </c>
      <c r="AP51" s="9">
        <f t="shared" si="35"/>
        <v>0</v>
      </c>
      <c r="AQ51" s="9">
        <f>AQ56+AQ61</f>
        <v>0</v>
      </c>
      <c r="AR51" s="26">
        <v>0</v>
      </c>
      <c r="AS51" s="30"/>
      <c r="AT51" s="30"/>
    </row>
    <row r="52" spans="1:46" s="27" customFormat="1" ht="44.25" customHeight="1">
      <c r="A52" s="72"/>
      <c r="B52" s="100"/>
      <c r="C52" s="101"/>
      <c r="D52" s="102"/>
      <c r="E52" s="28" t="s">
        <v>59</v>
      </c>
      <c r="F52" s="9">
        <v>0</v>
      </c>
      <c r="G52" s="9">
        <v>0</v>
      </c>
      <c r="H52" s="26">
        <v>0</v>
      </c>
      <c r="I52" s="9">
        <v>0</v>
      </c>
      <c r="J52" s="9">
        <v>0</v>
      </c>
      <c r="K52" s="26">
        <v>0</v>
      </c>
      <c r="L52" s="9">
        <v>0</v>
      </c>
      <c r="M52" s="9">
        <v>0</v>
      </c>
      <c r="N52" s="26">
        <v>0</v>
      </c>
      <c r="O52" s="9">
        <v>0</v>
      </c>
      <c r="P52" s="9">
        <v>0</v>
      </c>
      <c r="Q52" s="26">
        <v>0</v>
      </c>
      <c r="R52" s="9">
        <v>0</v>
      </c>
      <c r="S52" s="9">
        <v>0</v>
      </c>
      <c r="T52" s="26">
        <v>0</v>
      </c>
      <c r="U52" s="9">
        <v>0</v>
      </c>
      <c r="V52" s="9">
        <v>0</v>
      </c>
      <c r="W52" s="26">
        <v>0</v>
      </c>
      <c r="X52" s="9">
        <v>0</v>
      </c>
      <c r="Y52" s="9">
        <v>0</v>
      </c>
      <c r="Z52" s="26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26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1</v>
      </c>
      <c r="AR52" s="26">
        <v>0</v>
      </c>
      <c r="AS52" s="55"/>
      <c r="AT52" s="55"/>
    </row>
    <row r="53" spans="1:46" s="12" customFormat="1" ht="29.25" customHeight="1">
      <c r="A53" s="80" t="s">
        <v>45</v>
      </c>
      <c r="B53" s="91" t="s">
        <v>71</v>
      </c>
      <c r="C53" s="91" t="s">
        <v>36</v>
      </c>
      <c r="D53" s="75">
        <v>3</v>
      </c>
      <c r="E53" s="14" t="s">
        <v>20</v>
      </c>
      <c r="F53" s="9">
        <f t="shared" si="31"/>
        <v>2641.5</v>
      </c>
      <c r="G53" s="9">
        <f t="shared" si="22"/>
        <v>1424</v>
      </c>
      <c r="H53" s="6">
        <f>G53/F53*100</f>
        <v>53.90876395987129</v>
      </c>
      <c r="I53" s="4">
        <f>I54+I55+I56</f>
        <v>402.5</v>
      </c>
      <c r="J53" s="4">
        <f>J54+J55+J56</f>
        <v>0</v>
      </c>
      <c r="K53" s="26">
        <f>J53/I53*100</f>
        <v>0</v>
      </c>
      <c r="L53" s="4">
        <f>L54+L55+L56</f>
        <v>68.8</v>
      </c>
      <c r="M53" s="4">
        <f>M54+M55+M56</f>
        <v>0</v>
      </c>
      <c r="N53" s="4">
        <v>0</v>
      </c>
      <c r="O53" s="4">
        <f>O54+O55+O56</f>
        <v>141.5</v>
      </c>
      <c r="P53" s="4">
        <f aca="true" t="shared" si="36" ref="P53:AQ53">P54+P55+P56</f>
        <v>0</v>
      </c>
      <c r="Q53" s="4">
        <f>P53/O53*100</f>
        <v>0</v>
      </c>
      <c r="R53" s="66">
        <f t="shared" si="36"/>
        <v>274.7</v>
      </c>
      <c r="S53" s="4">
        <f t="shared" si="36"/>
        <v>476.4</v>
      </c>
      <c r="T53" s="4">
        <f>S53/R53*100</f>
        <v>173.4255551510739</v>
      </c>
      <c r="U53" s="4">
        <f t="shared" si="36"/>
        <v>230</v>
      </c>
      <c r="V53" s="4">
        <f t="shared" si="36"/>
        <v>598.5</v>
      </c>
      <c r="W53" s="4">
        <f>V53/U53*100</f>
        <v>260.2173913043478</v>
      </c>
      <c r="X53" s="4">
        <f t="shared" si="36"/>
        <v>116</v>
      </c>
      <c r="Y53" s="4">
        <f t="shared" si="36"/>
        <v>158.6</v>
      </c>
      <c r="Z53" s="4">
        <f>Y53/X53*100</f>
        <v>136.72413793103448</v>
      </c>
      <c r="AA53" s="4">
        <f t="shared" si="36"/>
        <v>472.5</v>
      </c>
      <c r="AB53" s="4">
        <f t="shared" si="36"/>
        <v>0</v>
      </c>
      <c r="AC53" s="4">
        <v>0</v>
      </c>
      <c r="AD53" s="4">
        <f t="shared" si="36"/>
        <v>190.5</v>
      </c>
      <c r="AE53" s="4">
        <f t="shared" si="36"/>
        <v>190.5</v>
      </c>
      <c r="AF53" s="4">
        <f>AE53/AD53*100</f>
        <v>100</v>
      </c>
      <c r="AG53" s="4">
        <f t="shared" si="36"/>
        <v>0</v>
      </c>
      <c r="AH53" s="4">
        <f t="shared" si="36"/>
        <v>0</v>
      </c>
      <c r="AI53" s="4">
        <v>0</v>
      </c>
      <c r="AJ53" s="4">
        <f t="shared" si="36"/>
        <v>62.6</v>
      </c>
      <c r="AK53" s="4">
        <f t="shared" si="36"/>
        <v>0</v>
      </c>
      <c r="AL53" s="4">
        <f t="shared" si="36"/>
        <v>0</v>
      </c>
      <c r="AM53" s="4">
        <f t="shared" si="36"/>
        <v>682.4</v>
      </c>
      <c r="AN53" s="4">
        <f t="shared" si="36"/>
        <v>0</v>
      </c>
      <c r="AO53" s="4">
        <f t="shared" si="36"/>
        <v>0</v>
      </c>
      <c r="AP53" s="4">
        <f t="shared" si="36"/>
        <v>0</v>
      </c>
      <c r="AQ53" s="4">
        <f t="shared" si="36"/>
        <v>0</v>
      </c>
      <c r="AR53" s="4">
        <v>0</v>
      </c>
      <c r="AS53" s="91" t="s">
        <v>84</v>
      </c>
      <c r="AT53" s="116" t="s">
        <v>88</v>
      </c>
    </row>
    <row r="54" spans="1:46" s="12" customFormat="1" ht="28.5" customHeight="1">
      <c r="A54" s="81"/>
      <c r="B54" s="92"/>
      <c r="C54" s="92"/>
      <c r="D54" s="75"/>
      <c r="E54" s="15" t="s">
        <v>21</v>
      </c>
      <c r="F54" s="9">
        <f t="shared" si="31"/>
        <v>0</v>
      </c>
      <c r="G54" s="9">
        <f t="shared" si="22"/>
        <v>0</v>
      </c>
      <c r="H54" s="6">
        <v>0</v>
      </c>
      <c r="I54" s="5">
        <v>0</v>
      </c>
      <c r="J54" s="5">
        <v>0</v>
      </c>
      <c r="K54" s="26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92"/>
      <c r="AT54" s="117"/>
    </row>
    <row r="55" spans="1:46" s="13" customFormat="1" ht="27.75" customHeight="1">
      <c r="A55" s="81"/>
      <c r="B55" s="92"/>
      <c r="C55" s="92"/>
      <c r="D55" s="75"/>
      <c r="E55" s="15" t="s">
        <v>22</v>
      </c>
      <c r="F55" s="9">
        <f t="shared" si="31"/>
        <v>105</v>
      </c>
      <c r="G55" s="9">
        <f t="shared" si="22"/>
        <v>105</v>
      </c>
      <c r="H55" s="6">
        <f>G55/F55*100</f>
        <v>100</v>
      </c>
      <c r="I55" s="5">
        <v>0</v>
      </c>
      <c r="J55" s="5">
        <v>0</v>
      </c>
      <c r="K55" s="26">
        <v>0</v>
      </c>
      <c r="L55" s="5">
        <v>0</v>
      </c>
      <c r="M55" s="5">
        <v>0</v>
      </c>
      <c r="N55" s="5">
        <v>0</v>
      </c>
      <c r="O55" s="5">
        <v>55</v>
      </c>
      <c r="P55" s="5">
        <v>0</v>
      </c>
      <c r="Q55" s="5">
        <v>0</v>
      </c>
      <c r="R55" s="67">
        <v>0</v>
      </c>
      <c r="S55" s="5">
        <v>55</v>
      </c>
      <c r="T55" s="5">
        <v>0</v>
      </c>
      <c r="U55" s="5">
        <v>0</v>
      </c>
      <c r="V55" s="5">
        <v>0</v>
      </c>
      <c r="W55" s="5">
        <v>0</v>
      </c>
      <c r="X55" s="5">
        <v>50</v>
      </c>
      <c r="Y55" s="5">
        <v>50</v>
      </c>
      <c r="Z55" s="5">
        <f>Y55/X55*100</f>
        <v>100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92"/>
      <c r="AT55" s="117"/>
    </row>
    <row r="56" spans="1:46" s="13" customFormat="1" ht="39.75" customHeight="1">
      <c r="A56" s="81"/>
      <c r="B56" s="92"/>
      <c r="C56" s="92"/>
      <c r="D56" s="75"/>
      <c r="E56" s="15" t="s">
        <v>23</v>
      </c>
      <c r="F56" s="9">
        <f>I56+L56+O56+R56+U56+X56+AA56+AD56+AG56+AJ56+AM56+AP56</f>
        <v>2536.5</v>
      </c>
      <c r="G56" s="9">
        <f>J56+M56+P56+S56+V56+Y56+AB56+AE56+AH56+AK56+AN56+AQ56</f>
        <v>1319</v>
      </c>
      <c r="H56" s="6">
        <f>G56/F56*100</f>
        <v>52.00078848807412</v>
      </c>
      <c r="I56" s="5">
        <v>402.5</v>
      </c>
      <c r="J56" s="5">
        <v>0</v>
      </c>
      <c r="K56" s="26">
        <f>J56/I56*100</f>
        <v>0</v>
      </c>
      <c r="L56" s="5">
        <v>68.8</v>
      </c>
      <c r="M56" s="5">
        <v>0</v>
      </c>
      <c r="N56" s="5">
        <v>0</v>
      </c>
      <c r="O56" s="5">
        <v>86.5</v>
      </c>
      <c r="P56" s="5">
        <v>0</v>
      </c>
      <c r="Q56" s="5">
        <v>0</v>
      </c>
      <c r="R56" s="67">
        <f>486.7-65.3-146.7</f>
        <v>274.7</v>
      </c>
      <c r="S56" s="5">
        <v>421.4</v>
      </c>
      <c r="T56" s="5">
        <f>S56/R56*100</f>
        <v>153.40371314160905</v>
      </c>
      <c r="U56" s="5">
        <f>39.9+1190.1-1000</f>
        <v>230</v>
      </c>
      <c r="V56" s="5">
        <v>598.5</v>
      </c>
      <c r="W56" s="5">
        <f>V56/U56*100</f>
        <v>260.2173913043478</v>
      </c>
      <c r="X56" s="5">
        <f>50+16</f>
        <v>66</v>
      </c>
      <c r="Y56" s="5">
        <v>108.6</v>
      </c>
      <c r="Z56" s="5">
        <f>Y56/X56*100</f>
        <v>164.54545454545453</v>
      </c>
      <c r="AA56" s="5">
        <f>450+212-189.5</f>
        <v>472.5</v>
      </c>
      <c r="AB56" s="5">
        <v>0</v>
      </c>
      <c r="AC56" s="5">
        <v>0</v>
      </c>
      <c r="AD56" s="5">
        <f>1+189.5</f>
        <v>190.5</v>
      </c>
      <c r="AE56" s="5">
        <v>190.5</v>
      </c>
      <c r="AF56" s="5">
        <f>AE56/AD56*100</f>
        <v>100</v>
      </c>
      <c r="AG56" s="5">
        <f>0</f>
        <v>0</v>
      </c>
      <c r="AH56" s="5">
        <v>0</v>
      </c>
      <c r="AI56" s="5">
        <v>0</v>
      </c>
      <c r="AJ56" s="5">
        <v>62.6</v>
      </c>
      <c r="AK56" s="5">
        <v>0</v>
      </c>
      <c r="AL56" s="5">
        <v>0</v>
      </c>
      <c r="AM56" s="5">
        <v>682.4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92"/>
      <c r="AT56" s="117"/>
    </row>
    <row r="57" spans="1:46" s="13" customFormat="1" ht="46.5" customHeight="1">
      <c r="A57" s="82"/>
      <c r="B57" s="93"/>
      <c r="C57" s="93"/>
      <c r="D57" s="1"/>
      <c r="E57" s="15" t="s">
        <v>59</v>
      </c>
      <c r="F57" s="9">
        <v>0</v>
      </c>
      <c r="G57" s="9">
        <v>0</v>
      </c>
      <c r="H57" s="9">
        <v>0</v>
      </c>
      <c r="I57" s="7">
        <v>0</v>
      </c>
      <c r="J57" s="7">
        <v>0</v>
      </c>
      <c r="K57" s="26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5">
        <v>0</v>
      </c>
      <c r="AR57" s="5">
        <v>0</v>
      </c>
      <c r="AS57" s="93"/>
      <c r="AT57" s="118"/>
    </row>
    <row r="58" spans="1:46" s="12" customFormat="1" ht="25.5" customHeight="1">
      <c r="A58" s="76" t="s">
        <v>46</v>
      </c>
      <c r="B58" s="91" t="s">
        <v>72</v>
      </c>
      <c r="C58" s="75" t="s">
        <v>36</v>
      </c>
      <c r="D58" s="75">
        <v>3</v>
      </c>
      <c r="E58" s="14" t="s">
        <v>20</v>
      </c>
      <c r="F58" s="9">
        <f t="shared" si="31"/>
        <v>216</v>
      </c>
      <c r="G58" s="9">
        <f>J58+M58+P58+S58+V58+Y58+AB58+AE58+AH58+AK58+AN58+AQ58</f>
        <v>100</v>
      </c>
      <c r="H58" s="6">
        <f>G58/F58*100</f>
        <v>46.2962962962963</v>
      </c>
      <c r="I58" s="4">
        <f aca="true" t="shared" si="37" ref="I58:AQ58">I59+I60+I61</f>
        <v>0</v>
      </c>
      <c r="J58" s="4">
        <f t="shared" si="37"/>
        <v>0</v>
      </c>
      <c r="K58" s="26">
        <v>0</v>
      </c>
      <c r="L58" s="4">
        <f t="shared" si="37"/>
        <v>0</v>
      </c>
      <c r="M58" s="4">
        <f t="shared" si="37"/>
        <v>0</v>
      </c>
      <c r="N58" s="4">
        <v>0</v>
      </c>
      <c r="O58" s="4">
        <f t="shared" si="37"/>
        <v>100</v>
      </c>
      <c r="P58" s="4">
        <f t="shared" si="37"/>
        <v>0</v>
      </c>
      <c r="Q58" s="4">
        <v>0</v>
      </c>
      <c r="R58" s="66">
        <f t="shared" si="37"/>
        <v>0</v>
      </c>
      <c r="S58" s="4">
        <f t="shared" si="37"/>
        <v>100</v>
      </c>
      <c r="T58" s="4">
        <v>0</v>
      </c>
      <c r="U58" s="4">
        <f t="shared" si="37"/>
        <v>0</v>
      </c>
      <c r="V58" s="4">
        <f t="shared" si="37"/>
        <v>0</v>
      </c>
      <c r="W58" s="4">
        <v>0</v>
      </c>
      <c r="X58" s="4">
        <f t="shared" si="37"/>
        <v>0</v>
      </c>
      <c r="Y58" s="4">
        <f t="shared" si="37"/>
        <v>0</v>
      </c>
      <c r="Z58" s="4">
        <v>0</v>
      </c>
      <c r="AA58" s="4">
        <f t="shared" si="37"/>
        <v>0</v>
      </c>
      <c r="AB58" s="4">
        <f t="shared" si="37"/>
        <v>0</v>
      </c>
      <c r="AC58" s="4">
        <v>0</v>
      </c>
      <c r="AD58" s="4">
        <f t="shared" si="37"/>
        <v>0</v>
      </c>
      <c r="AE58" s="4">
        <f t="shared" si="37"/>
        <v>0</v>
      </c>
      <c r="AF58" s="4">
        <v>0</v>
      </c>
      <c r="AG58" s="4">
        <f t="shared" si="37"/>
        <v>0</v>
      </c>
      <c r="AH58" s="4">
        <f t="shared" si="37"/>
        <v>0</v>
      </c>
      <c r="AI58" s="4">
        <v>0</v>
      </c>
      <c r="AJ58" s="4">
        <f t="shared" si="37"/>
        <v>0</v>
      </c>
      <c r="AK58" s="4">
        <f t="shared" si="37"/>
        <v>0</v>
      </c>
      <c r="AL58" s="4">
        <f t="shared" si="37"/>
        <v>0</v>
      </c>
      <c r="AM58" s="4">
        <f t="shared" si="37"/>
        <v>116</v>
      </c>
      <c r="AN58" s="4">
        <f t="shared" si="37"/>
        <v>0</v>
      </c>
      <c r="AO58" s="4">
        <f t="shared" si="37"/>
        <v>0</v>
      </c>
      <c r="AP58" s="4">
        <f t="shared" si="37"/>
        <v>0</v>
      </c>
      <c r="AQ58" s="4">
        <f t="shared" si="37"/>
        <v>0</v>
      </c>
      <c r="AR58" s="4">
        <v>0</v>
      </c>
      <c r="AS58" s="91" t="s">
        <v>83</v>
      </c>
      <c r="AT58" s="116"/>
    </row>
    <row r="59" spans="1:46" s="12" customFormat="1" ht="25.5" customHeight="1">
      <c r="A59" s="76"/>
      <c r="B59" s="92"/>
      <c r="C59" s="75"/>
      <c r="D59" s="75"/>
      <c r="E59" s="15" t="s">
        <v>21</v>
      </c>
      <c r="F59" s="9">
        <f t="shared" si="31"/>
        <v>0</v>
      </c>
      <c r="G59" s="9">
        <f>J59+M59+P59+S59+V59+Y59+AB59+AE59+AH59+AK59+AN59+AQ59</f>
        <v>0</v>
      </c>
      <c r="H59" s="6">
        <v>0</v>
      </c>
      <c r="I59" s="5">
        <v>0</v>
      </c>
      <c r="J59" s="5">
        <v>0</v>
      </c>
      <c r="K59" s="26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92"/>
      <c r="AT59" s="117"/>
    </row>
    <row r="60" spans="1:46" s="13" customFormat="1" ht="25.5" customHeight="1">
      <c r="A60" s="76"/>
      <c r="B60" s="92"/>
      <c r="C60" s="75"/>
      <c r="D60" s="75"/>
      <c r="E60" s="15" t="s">
        <v>22</v>
      </c>
      <c r="F60" s="9">
        <f t="shared" si="31"/>
        <v>100</v>
      </c>
      <c r="G60" s="9">
        <f>J60+M60+P60+S60+V60+Y60+AB60+AE60+AH60+AK60+AN60+AQ60</f>
        <v>100</v>
      </c>
      <c r="H60" s="6">
        <f>G60/F60*100</f>
        <v>100</v>
      </c>
      <c r="I60" s="5">
        <v>0</v>
      </c>
      <c r="J60" s="5">
        <v>0</v>
      </c>
      <c r="K60" s="26">
        <v>0</v>
      </c>
      <c r="L60" s="5">
        <v>0</v>
      </c>
      <c r="M60" s="5">
        <v>0</v>
      </c>
      <c r="N60" s="5">
        <v>0</v>
      </c>
      <c r="O60" s="5">
        <v>100</v>
      </c>
      <c r="P60" s="5">
        <v>0</v>
      </c>
      <c r="Q60" s="5">
        <v>0</v>
      </c>
      <c r="R60" s="5">
        <v>0</v>
      </c>
      <c r="S60" s="5">
        <v>100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92"/>
      <c r="AT60" s="117"/>
    </row>
    <row r="61" spans="1:46" s="13" customFormat="1" ht="25.5" customHeight="1">
      <c r="A61" s="76"/>
      <c r="B61" s="92"/>
      <c r="C61" s="75"/>
      <c r="D61" s="75"/>
      <c r="E61" s="15" t="s">
        <v>23</v>
      </c>
      <c r="F61" s="9">
        <f>I61+L61+O61+R61+U61+X61+AA61+AD61+AG61+AJ61+AM61+AP61</f>
        <v>116</v>
      </c>
      <c r="G61" s="9">
        <f>J61+M61+P61+S61+V61+Y61+AB61+AE61+AH61+AK61+AN61+AQ61</f>
        <v>0</v>
      </c>
      <c r="H61" s="6">
        <v>0</v>
      </c>
      <c r="I61" s="5">
        <v>0</v>
      </c>
      <c r="J61" s="5">
        <v>0</v>
      </c>
      <c r="K61" s="26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116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92"/>
      <c r="AT61" s="117"/>
    </row>
    <row r="62" spans="1:46" s="13" customFormat="1" ht="42" customHeight="1">
      <c r="A62" s="76"/>
      <c r="B62" s="93"/>
      <c r="C62" s="75"/>
      <c r="D62" s="1"/>
      <c r="E62" s="15" t="s">
        <v>59</v>
      </c>
      <c r="F62" s="9">
        <v>0</v>
      </c>
      <c r="G62" s="9">
        <v>0</v>
      </c>
      <c r="H62" s="9">
        <v>0</v>
      </c>
      <c r="I62" s="7">
        <v>0</v>
      </c>
      <c r="J62" s="7">
        <v>0</v>
      </c>
      <c r="K62" s="26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93"/>
      <c r="AT62" s="118"/>
    </row>
    <row r="63" spans="1:46" s="27" customFormat="1" ht="25.5" customHeight="1" hidden="1">
      <c r="A63" s="70"/>
      <c r="B63" s="94"/>
      <c r="C63" s="95"/>
      <c r="D63" s="96"/>
      <c r="E63" s="14"/>
      <c r="F63" s="9"/>
      <c r="G63" s="9"/>
      <c r="H63" s="26"/>
      <c r="I63" s="29"/>
      <c r="J63" s="29"/>
      <c r="K63" s="26" t="e">
        <f aca="true" t="shared" si="38" ref="K63:K72">J63/I63*100</f>
        <v>#DIV/0!</v>
      </c>
      <c r="L63" s="29"/>
      <c r="M63" s="29"/>
      <c r="N63" s="26"/>
      <c r="O63" s="29"/>
      <c r="P63" s="29"/>
      <c r="Q63" s="26"/>
      <c r="R63" s="68"/>
      <c r="S63" s="29"/>
      <c r="T63" s="4"/>
      <c r="U63" s="29"/>
      <c r="V63" s="29"/>
      <c r="W63" s="4"/>
      <c r="X63" s="29"/>
      <c r="Y63" s="29"/>
      <c r="Z63" s="4"/>
      <c r="AA63" s="29"/>
      <c r="AB63" s="29"/>
      <c r="AC63" s="4"/>
      <c r="AD63" s="29"/>
      <c r="AE63" s="29"/>
      <c r="AF63" s="4"/>
      <c r="AG63" s="29"/>
      <c r="AH63" s="29"/>
      <c r="AI63" s="4"/>
      <c r="AJ63" s="29"/>
      <c r="AK63" s="29"/>
      <c r="AL63" s="29"/>
      <c r="AM63" s="29"/>
      <c r="AN63" s="29"/>
      <c r="AO63" s="29"/>
      <c r="AP63" s="29"/>
      <c r="AQ63" s="29"/>
      <c r="AR63" s="29"/>
      <c r="AS63" s="30"/>
      <c r="AT63" s="30"/>
    </row>
    <row r="64" spans="1:46" s="27" customFormat="1" ht="25.5" customHeight="1" hidden="1">
      <c r="A64" s="71"/>
      <c r="B64" s="97"/>
      <c r="C64" s="98"/>
      <c r="D64" s="99"/>
      <c r="E64" s="28"/>
      <c r="F64" s="9"/>
      <c r="G64" s="9"/>
      <c r="H64" s="26"/>
      <c r="I64" s="29"/>
      <c r="J64" s="29"/>
      <c r="K64" s="26" t="e">
        <f t="shared" si="38"/>
        <v>#DIV/0!</v>
      </c>
      <c r="L64" s="29"/>
      <c r="M64" s="29"/>
      <c r="N64" s="29"/>
      <c r="O64" s="29"/>
      <c r="P64" s="29"/>
      <c r="Q64" s="29"/>
      <c r="R64" s="68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30"/>
      <c r="AT64" s="30"/>
    </row>
    <row r="65" spans="1:46" s="27" customFormat="1" ht="25.5" customHeight="1" hidden="1">
      <c r="A65" s="71"/>
      <c r="B65" s="97"/>
      <c r="C65" s="98"/>
      <c r="D65" s="99"/>
      <c r="E65" s="28"/>
      <c r="F65" s="9"/>
      <c r="G65" s="9"/>
      <c r="H65" s="26"/>
      <c r="I65" s="29"/>
      <c r="J65" s="29"/>
      <c r="K65" s="26" t="e">
        <f t="shared" si="38"/>
        <v>#DIV/0!</v>
      </c>
      <c r="L65" s="29"/>
      <c r="M65" s="29"/>
      <c r="N65" s="29"/>
      <c r="O65" s="29"/>
      <c r="P65" s="29"/>
      <c r="Q65" s="29"/>
      <c r="R65" s="6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30"/>
      <c r="AT65" s="30"/>
    </row>
    <row r="66" spans="1:46" s="27" customFormat="1" ht="25.5" customHeight="1" hidden="1">
      <c r="A66" s="71"/>
      <c r="B66" s="97"/>
      <c r="C66" s="98"/>
      <c r="D66" s="99"/>
      <c r="E66" s="28"/>
      <c r="F66" s="9"/>
      <c r="G66" s="9"/>
      <c r="H66" s="26"/>
      <c r="I66" s="29"/>
      <c r="J66" s="29"/>
      <c r="K66" s="26" t="e">
        <f t="shared" si="38"/>
        <v>#DIV/0!</v>
      </c>
      <c r="L66" s="29"/>
      <c r="M66" s="29"/>
      <c r="N66" s="26"/>
      <c r="O66" s="29"/>
      <c r="P66" s="29"/>
      <c r="Q66" s="26"/>
      <c r="R66" s="68"/>
      <c r="S66" s="29"/>
      <c r="T66" s="4"/>
      <c r="U66" s="29"/>
      <c r="V66" s="29"/>
      <c r="W66" s="4"/>
      <c r="X66" s="29"/>
      <c r="Y66" s="29"/>
      <c r="Z66" s="4"/>
      <c r="AA66" s="29"/>
      <c r="AB66" s="29"/>
      <c r="AC66" s="4"/>
      <c r="AD66" s="29"/>
      <c r="AE66" s="29"/>
      <c r="AF66" s="4"/>
      <c r="AG66" s="29"/>
      <c r="AH66" s="29"/>
      <c r="AI66" s="4"/>
      <c r="AJ66" s="29"/>
      <c r="AK66" s="29"/>
      <c r="AL66" s="29"/>
      <c r="AM66" s="29"/>
      <c r="AN66" s="29"/>
      <c r="AO66" s="29"/>
      <c r="AP66" s="29"/>
      <c r="AQ66" s="29"/>
      <c r="AR66" s="29"/>
      <c r="AS66" s="30"/>
      <c r="AT66" s="30"/>
    </row>
    <row r="67" spans="1:46" s="27" customFormat="1" ht="36.75" customHeight="1" hidden="1">
      <c r="A67" s="72"/>
      <c r="B67" s="100"/>
      <c r="C67" s="101"/>
      <c r="D67" s="102"/>
      <c r="E67" s="28"/>
      <c r="F67" s="9"/>
      <c r="G67" s="9"/>
      <c r="H67" s="9"/>
      <c r="I67" s="9"/>
      <c r="J67" s="9"/>
      <c r="K67" s="26" t="e">
        <f t="shared" si="38"/>
        <v>#DIV/0!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55"/>
      <c r="AT67" s="55"/>
    </row>
    <row r="68" spans="1:46" s="12" customFormat="1" ht="54" customHeight="1" hidden="1">
      <c r="A68" s="80"/>
      <c r="B68" s="77"/>
      <c r="C68" s="91"/>
      <c r="D68" s="75"/>
      <c r="E68" s="14"/>
      <c r="F68" s="9"/>
      <c r="G68" s="9"/>
      <c r="H68" s="6"/>
      <c r="I68" s="4"/>
      <c r="J68" s="4"/>
      <c r="K68" s="26" t="e">
        <f t="shared" si="38"/>
        <v>#DIV/0!</v>
      </c>
      <c r="L68" s="4"/>
      <c r="M68" s="4"/>
      <c r="N68" s="4"/>
      <c r="O68" s="4"/>
      <c r="P68" s="4"/>
      <c r="Q68" s="4"/>
      <c r="R68" s="6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91"/>
      <c r="AT68" s="116"/>
    </row>
    <row r="69" spans="1:46" s="12" customFormat="1" ht="30.75" customHeight="1" hidden="1">
      <c r="A69" s="81"/>
      <c r="B69" s="78"/>
      <c r="C69" s="92"/>
      <c r="D69" s="75"/>
      <c r="E69" s="15"/>
      <c r="F69" s="9"/>
      <c r="G69" s="9"/>
      <c r="H69" s="6"/>
      <c r="I69" s="5"/>
      <c r="J69" s="5"/>
      <c r="K69" s="26" t="e">
        <f t="shared" si="38"/>
        <v>#DIV/0!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/>
      <c r="AQ69" s="4"/>
      <c r="AR69" s="4"/>
      <c r="AS69" s="92"/>
      <c r="AT69" s="117"/>
    </row>
    <row r="70" spans="1:46" s="13" customFormat="1" ht="39.75" customHeight="1" hidden="1">
      <c r="A70" s="81"/>
      <c r="B70" s="78"/>
      <c r="C70" s="92"/>
      <c r="D70" s="75"/>
      <c r="E70" s="15"/>
      <c r="F70" s="9"/>
      <c r="G70" s="9"/>
      <c r="H70" s="6"/>
      <c r="I70" s="5"/>
      <c r="J70" s="5"/>
      <c r="K70" s="26" t="e">
        <f t="shared" si="38"/>
        <v>#DIV/0!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92"/>
      <c r="AT70" s="117"/>
    </row>
    <row r="71" spans="1:46" s="13" customFormat="1" ht="42.75" customHeight="1" hidden="1">
      <c r="A71" s="81"/>
      <c r="B71" s="78"/>
      <c r="C71" s="92"/>
      <c r="D71" s="75"/>
      <c r="E71" s="15"/>
      <c r="F71" s="9"/>
      <c r="G71" s="9"/>
      <c r="H71" s="6"/>
      <c r="I71" s="5"/>
      <c r="J71" s="5"/>
      <c r="K71" s="26" t="e">
        <f t="shared" si="38"/>
        <v>#DIV/0!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7"/>
      <c r="AB71" s="5"/>
      <c r="AC71" s="5"/>
      <c r="AD71" s="7"/>
      <c r="AE71" s="5"/>
      <c r="AF71" s="5"/>
      <c r="AG71" s="7"/>
      <c r="AH71" s="5"/>
      <c r="AI71" s="5"/>
      <c r="AJ71" s="7"/>
      <c r="AK71" s="5"/>
      <c r="AL71" s="5"/>
      <c r="AM71" s="7"/>
      <c r="AN71" s="5"/>
      <c r="AO71" s="5"/>
      <c r="AP71" s="7"/>
      <c r="AQ71" s="5"/>
      <c r="AR71" s="5"/>
      <c r="AS71" s="93"/>
      <c r="AT71" s="118"/>
    </row>
    <row r="72" spans="1:46" s="13" customFormat="1" ht="42.75" customHeight="1" hidden="1">
      <c r="A72" s="82"/>
      <c r="B72" s="79"/>
      <c r="C72" s="93"/>
      <c r="D72" s="1"/>
      <c r="E72" s="15"/>
      <c r="F72" s="9"/>
      <c r="G72" s="9"/>
      <c r="H72" s="9"/>
      <c r="I72" s="9"/>
      <c r="J72" s="9"/>
      <c r="K72" s="26" t="e">
        <f t="shared" si="38"/>
        <v>#DIV/0!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48"/>
      <c r="AT72" s="51"/>
    </row>
    <row r="73" spans="1:46" s="12" customFormat="1" ht="66" customHeight="1" hidden="1">
      <c r="A73" s="80"/>
      <c r="B73" s="77"/>
      <c r="C73" s="91"/>
      <c r="D73" s="75"/>
      <c r="E73" s="14"/>
      <c r="F73" s="9"/>
      <c r="G73" s="9"/>
      <c r="H73" s="9"/>
      <c r="I73" s="4"/>
      <c r="J73" s="4"/>
      <c r="K73" s="26" t="e">
        <f aca="true" t="shared" si="39" ref="K73:K107">J73/I73*100</f>
        <v>#DIV/0!</v>
      </c>
      <c r="L73" s="4"/>
      <c r="M73" s="4"/>
      <c r="N73" s="4"/>
      <c r="O73" s="4"/>
      <c r="P73" s="4"/>
      <c r="Q73" s="4"/>
      <c r="R73" s="66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122"/>
      <c r="AT73" s="116"/>
    </row>
    <row r="74" spans="1:46" s="12" customFormat="1" ht="40.5" customHeight="1" hidden="1">
      <c r="A74" s="81"/>
      <c r="B74" s="78"/>
      <c r="C74" s="92"/>
      <c r="D74" s="75"/>
      <c r="E74" s="15"/>
      <c r="F74" s="9"/>
      <c r="G74" s="9"/>
      <c r="H74" s="9"/>
      <c r="I74" s="5"/>
      <c r="J74" s="5"/>
      <c r="K74" s="26" t="e">
        <f t="shared" si="39"/>
        <v>#DIV/0!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4"/>
      <c r="AR74" s="4"/>
      <c r="AS74" s="123"/>
      <c r="AT74" s="117"/>
    </row>
    <row r="75" spans="1:46" s="13" customFormat="1" ht="36" customHeight="1" hidden="1">
      <c r="A75" s="81"/>
      <c r="B75" s="78"/>
      <c r="C75" s="92"/>
      <c r="D75" s="75"/>
      <c r="E75" s="15"/>
      <c r="F75" s="9"/>
      <c r="G75" s="9"/>
      <c r="H75" s="9"/>
      <c r="I75" s="5"/>
      <c r="J75" s="5"/>
      <c r="K75" s="26" t="e">
        <f t="shared" si="39"/>
        <v>#DIV/0!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123"/>
      <c r="AT75" s="117"/>
    </row>
    <row r="76" spans="1:46" s="13" customFormat="1" ht="25.5" customHeight="1" hidden="1">
      <c r="A76" s="81"/>
      <c r="B76" s="78"/>
      <c r="C76" s="92"/>
      <c r="D76" s="75"/>
      <c r="E76" s="15"/>
      <c r="F76" s="9"/>
      <c r="G76" s="9"/>
      <c r="H76" s="9"/>
      <c r="I76" s="5"/>
      <c r="J76" s="5"/>
      <c r="K76" s="26" t="e">
        <f t="shared" si="39"/>
        <v>#DIV/0!</v>
      </c>
      <c r="L76" s="5"/>
      <c r="M76" s="5"/>
      <c r="N76" s="5"/>
      <c r="O76" s="5"/>
      <c r="P76" s="5"/>
      <c r="Q76" s="5"/>
      <c r="R76" s="6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124"/>
      <c r="AT76" s="118"/>
    </row>
    <row r="77" spans="1:46" s="13" customFormat="1" ht="40.5" customHeight="1" hidden="1">
      <c r="A77" s="82"/>
      <c r="B77" s="79"/>
      <c r="C77" s="93"/>
      <c r="D77" s="47"/>
      <c r="E77" s="15"/>
      <c r="F77" s="9"/>
      <c r="G77" s="9"/>
      <c r="H77" s="9"/>
      <c r="I77" s="9"/>
      <c r="J77" s="9"/>
      <c r="K77" s="26" t="e">
        <f t="shared" si="39"/>
        <v>#DIV/0!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5"/>
      <c r="AR77" s="5"/>
      <c r="AS77" s="52"/>
      <c r="AT77" s="51"/>
    </row>
    <row r="78" spans="1:46" s="12" customFormat="1" ht="25.5" customHeight="1" hidden="1">
      <c r="A78" s="76"/>
      <c r="B78" s="73"/>
      <c r="C78" s="75"/>
      <c r="D78" s="103"/>
      <c r="E78" s="14"/>
      <c r="F78" s="9"/>
      <c r="G78" s="9"/>
      <c r="H78" s="9"/>
      <c r="I78" s="4"/>
      <c r="J78" s="4"/>
      <c r="K78" s="26" t="e">
        <f t="shared" si="39"/>
        <v>#DIV/0!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91"/>
      <c r="AT78" s="119"/>
    </row>
    <row r="79" spans="1:46" s="12" customFormat="1" ht="25.5" customHeight="1" hidden="1">
      <c r="A79" s="76"/>
      <c r="B79" s="73"/>
      <c r="C79" s="75"/>
      <c r="D79" s="104"/>
      <c r="E79" s="15"/>
      <c r="F79" s="9"/>
      <c r="G79" s="9"/>
      <c r="H79" s="9"/>
      <c r="I79" s="5"/>
      <c r="J79" s="5"/>
      <c r="K79" s="26" t="e">
        <f t="shared" si="39"/>
        <v>#DIV/0!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92"/>
      <c r="AT79" s="120"/>
    </row>
    <row r="80" spans="1:46" s="13" customFormat="1" ht="25.5" customHeight="1" hidden="1">
      <c r="A80" s="76"/>
      <c r="B80" s="73"/>
      <c r="C80" s="75"/>
      <c r="D80" s="104"/>
      <c r="E80" s="15"/>
      <c r="F80" s="9"/>
      <c r="G80" s="9"/>
      <c r="H80" s="9"/>
      <c r="I80" s="5"/>
      <c r="J80" s="5"/>
      <c r="K80" s="26" t="e">
        <f t="shared" si="39"/>
        <v>#DIV/0!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92"/>
      <c r="AT80" s="120"/>
    </row>
    <row r="81" spans="1:46" s="13" customFormat="1" ht="25.5" customHeight="1" hidden="1">
      <c r="A81" s="76"/>
      <c r="B81" s="73"/>
      <c r="C81" s="75"/>
      <c r="D81" s="105"/>
      <c r="E81" s="15"/>
      <c r="F81" s="9"/>
      <c r="G81" s="9"/>
      <c r="H81" s="9"/>
      <c r="I81" s="5"/>
      <c r="J81" s="5"/>
      <c r="K81" s="26" t="e">
        <f t="shared" si="39"/>
        <v>#DIV/0!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93"/>
      <c r="AT81" s="121"/>
    </row>
    <row r="82" spans="1:46" s="13" customFormat="1" ht="39.75" customHeight="1" hidden="1">
      <c r="A82" s="76"/>
      <c r="B82" s="73"/>
      <c r="C82" s="75"/>
      <c r="D82" s="56"/>
      <c r="E82" s="15"/>
      <c r="F82" s="9"/>
      <c r="G82" s="9"/>
      <c r="H82" s="9"/>
      <c r="I82" s="9"/>
      <c r="J82" s="9"/>
      <c r="K82" s="26" t="e">
        <f t="shared" si="39"/>
        <v>#DIV/0!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5"/>
      <c r="AR82" s="5"/>
      <c r="AS82" s="49"/>
      <c r="AT82" s="50"/>
    </row>
    <row r="83" spans="1:46" s="12" customFormat="1" ht="25.5" customHeight="1" hidden="1">
      <c r="A83" s="76"/>
      <c r="B83" s="73"/>
      <c r="C83" s="75"/>
      <c r="D83" s="103"/>
      <c r="E83" s="125"/>
      <c r="F83" s="9"/>
      <c r="G83" s="9"/>
      <c r="H83" s="9"/>
      <c r="I83" s="9"/>
      <c r="J83" s="9"/>
      <c r="K83" s="26" t="e">
        <f t="shared" si="39"/>
        <v>#DIV/0!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4"/>
      <c r="AR83" s="4"/>
      <c r="AS83" s="91"/>
      <c r="AT83" s="119"/>
    </row>
    <row r="84" spans="1:46" s="12" customFormat="1" ht="25.5" customHeight="1" hidden="1">
      <c r="A84" s="76"/>
      <c r="B84" s="73"/>
      <c r="C84" s="75"/>
      <c r="D84" s="104"/>
      <c r="E84" s="126"/>
      <c r="F84" s="9"/>
      <c r="G84" s="9"/>
      <c r="H84" s="9"/>
      <c r="I84" s="9"/>
      <c r="J84" s="9"/>
      <c r="K84" s="26" t="e">
        <f t="shared" si="39"/>
        <v>#DIV/0!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5"/>
      <c r="AR84" s="5"/>
      <c r="AS84" s="92"/>
      <c r="AT84" s="120"/>
    </row>
    <row r="85" spans="1:46" s="13" customFormat="1" ht="25.5" customHeight="1" hidden="1">
      <c r="A85" s="76"/>
      <c r="B85" s="73"/>
      <c r="C85" s="75"/>
      <c r="D85" s="104"/>
      <c r="E85" s="126"/>
      <c r="F85" s="9"/>
      <c r="G85" s="9"/>
      <c r="H85" s="9"/>
      <c r="I85" s="9"/>
      <c r="J85" s="9"/>
      <c r="K85" s="26" t="e">
        <f t="shared" si="39"/>
        <v>#DIV/0!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5"/>
      <c r="AR85" s="5"/>
      <c r="AS85" s="92"/>
      <c r="AT85" s="120"/>
    </row>
    <row r="86" spans="1:46" s="13" customFormat="1" ht="25.5" customHeight="1" hidden="1">
      <c r="A86" s="76"/>
      <c r="B86" s="73"/>
      <c r="C86" s="75"/>
      <c r="D86" s="105"/>
      <c r="E86" s="126"/>
      <c r="F86" s="9"/>
      <c r="G86" s="9"/>
      <c r="H86" s="9"/>
      <c r="I86" s="9"/>
      <c r="J86" s="9"/>
      <c r="K86" s="26" t="e">
        <f t="shared" si="39"/>
        <v>#DIV/0!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5"/>
      <c r="AR86" s="5"/>
      <c r="AS86" s="92"/>
      <c r="AT86" s="120"/>
    </row>
    <row r="87" spans="1:46" s="13" customFormat="1" ht="39.75" customHeight="1" hidden="1">
      <c r="A87" s="76"/>
      <c r="B87" s="73"/>
      <c r="C87" s="75"/>
      <c r="D87" s="56"/>
      <c r="E87" s="127"/>
      <c r="F87" s="9"/>
      <c r="G87" s="9"/>
      <c r="H87" s="9"/>
      <c r="I87" s="9"/>
      <c r="J87" s="9"/>
      <c r="K87" s="26" t="e">
        <f t="shared" si="39"/>
        <v>#DIV/0!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5"/>
      <c r="AR87" s="5"/>
      <c r="AS87" s="93"/>
      <c r="AT87" s="121"/>
    </row>
    <row r="88" spans="1:46" s="31" customFormat="1" ht="30" customHeight="1">
      <c r="A88" s="106" t="s">
        <v>24</v>
      </c>
      <c r="B88" s="107"/>
      <c r="C88" s="107"/>
      <c r="D88" s="108"/>
      <c r="E88" s="14" t="s">
        <v>20</v>
      </c>
      <c r="F88" s="26">
        <f aca="true" t="shared" si="40" ref="F88:G92">F8+F48+F63</f>
        <v>271406.20000000007</v>
      </c>
      <c r="G88" s="26">
        <f t="shared" si="40"/>
        <v>174205.09999999998</v>
      </c>
      <c r="H88" s="26">
        <f>G88/F88*100</f>
        <v>64.18611660308422</v>
      </c>
      <c r="I88" s="26">
        <f aca="true" t="shared" si="41" ref="I88:J92">I8+I48+I63</f>
        <v>10589.5</v>
      </c>
      <c r="J88" s="26">
        <f t="shared" si="41"/>
        <v>10187</v>
      </c>
      <c r="K88" s="26">
        <f t="shared" si="39"/>
        <v>96.19906511166721</v>
      </c>
      <c r="L88" s="26">
        <f aca="true" t="shared" si="42" ref="L88:M92">L8+L48+L63</f>
        <v>17916.6</v>
      </c>
      <c r="M88" s="26">
        <f t="shared" si="42"/>
        <v>17847.8</v>
      </c>
      <c r="N88" s="26">
        <f>M88/L88*100</f>
        <v>99.61599857115748</v>
      </c>
      <c r="O88" s="26">
        <f aca="true" t="shared" si="43" ref="O88:P92">O8+O48+O63</f>
        <v>13728.1</v>
      </c>
      <c r="P88" s="26">
        <f t="shared" si="43"/>
        <v>13186.6</v>
      </c>
      <c r="Q88" s="26">
        <f>P88/O88*100</f>
        <v>96.05553572599267</v>
      </c>
      <c r="R88" s="69">
        <f aca="true" t="shared" si="44" ref="R88:S92">R8+R48+R63</f>
        <v>28696.5</v>
      </c>
      <c r="S88" s="26">
        <f t="shared" si="44"/>
        <v>28910.300000000003</v>
      </c>
      <c r="T88" s="26">
        <f>S88/R88*100</f>
        <v>100.74503859355673</v>
      </c>
      <c r="U88" s="26">
        <f aca="true" t="shared" si="45" ref="U88:V92">U8+U48+U63</f>
        <v>18857.800000000003</v>
      </c>
      <c r="V88" s="26">
        <f t="shared" si="45"/>
        <v>19270.6</v>
      </c>
      <c r="W88" s="26">
        <f>V88/U88*100</f>
        <v>102.18901462524788</v>
      </c>
      <c r="X88" s="26">
        <f aca="true" t="shared" si="46" ref="X88:Y92">X8+X48+X63</f>
        <v>27160.5</v>
      </c>
      <c r="Y88" s="26">
        <f t="shared" si="46"/>
        <v>26897.4</v>
      </c>
      <c r="Z88" s="26">
        <f>Y88/X88*100</f>
        <v>99.03131385651959</v>
      </c>
      <c r="AA88" s="26">
        <f aca="true" t="shared" si="47" ref="AA88:AP88">AA8+AA48+AA63</f>
        <v>32893.7</v>
      </c>
      <c r="AB88" s="26">
        <f t="shared" si="47"/>
        <v>31688.6</v>
      </c>
      <c r="AC88" s="26">
        <v>0</v>
      </c>
      <c r="AD88" s="26">
        <f t="shared" si="47"/>
        <v>18833.6</v>
      </c>
      <c r="AE88" s="26">
        <f t="shared" si="47"/>
        <v>13481.000000000002</v>
      </c>
      <c r="AF88" s="26">
        <v>0</v>
      </c>
      <c r="AG88" s="26">
        <f t="shared" si="47"/>
        <v>24191.6</v>
      </c>
      <c r="AH88" s="26">
        <f t="shared" si="47"/>
        <v>12735.8</v>
      </c>
      <c r="AI88" s="26">
        <v>0</v>
      </c>
      <c r="AJ88" s="26">
        <f t="shared" si="47"/>
        <v>27978.8</v>
      </c>
      <c r="AK88" s="26">
        <f t="shared" si="47"/>
        <v>0</v>
      </c>
      <c r="AL88" s="26">
        <v>0</v>
      </c>
      <c r="AM88" s="26">
        <f t="shared" si="47"/>
        <v>16900.100000000002</v>
      </c>
      <c r="AN88" s="26">
        <f t="shared" si="47"/>
        <v>0</v>
      </c>
      <c r="AO88" s="26">
        <v>0</v>
      </c>
      <c r="AP88" s="26">
        <f t="shared" si="47"/>
        <v>33659.40000000001</v>
      </c>
      <c r="AQ88" s="26">
        <f>AQ8+AQ48+AQ63</f>
        <v>0</v>
      </c>
      <c r="AR88" s="26">
        <v>0</v>
      </c>
      <c r="AS88" s="30"/>
      <c r="AT88" s="30"/>
    </row>
    <row r="89" spans="1:46" s="31" customFormat="1" ht="30" customHeight="1">
      <c r="A89" s="109"/>
      <c r="B89" s="110"/>
      <c r="C89" s="110"/>
      <c r="D89" s="111"/>
      <c r="E89" s="28" t="s">
        <v>21</v>
      </c>
      <c r="F89" s="26">
        <f t="shared" si="40"/>
        <v>74.5</v>
      </c>
      <c r="G89" s="26">
        <f t="shared" si="40"/>
        <v>74.5</v>
      </c>
      <c r="H89" s="26">
        <f>G89/F89*100</f>
        <v>100</v>
      </c>
      <c r="I89" s="26">
        <f t="shared" si="41"/>
        <v>0</v>
      </c>
      <c r="J89" s="26">
        <f t="shared" si="41"/>
        <v>0</v>
      </c>
      <c r="K89" s="26">
        <v>0</v>
      </c>
      <c r="L89" s="26">
        <f t="shared" si="42"/>
        <v>0</v>
      </c>
      <c r="M89" s="26">
        <f t="shared" si="42"/>
        <v>0</v>
      </c>
      <c r="N89" s="26">
        <v>0</v>
      </c>
      <c r="O89" s="26">
        <f t="shared" si="43"/>
        <v>0</v>
      </c>
      <c r="P89" s="26">
        <f t="shared" si="43"/>
        <v>0</v>
      </c>
      <c r="Q89" s="26">
        <v>0</v>
      </c>
      <c r="R89" s="69">
        <f t="shared" si="44"/>
        <v>74.5</v>
      </c>
      <c r="S89" s="26">
        <f t="shared" si="44"/>
        <v>74.5</v>
      </c>
      <c r="T89" s="26">
        <f>S89/R89*100</f>
        <v>100</v>
      </c>
      <c r="U89" s="26">
        <f t="shared" si="45"/>
        <v>0</v>
      </c>
      <c r="V89" s="26">
        <f t="shared" si="45"/>
        <v>0</v>
      </c>
      <c r="W89" s="26">
        <v>0</v>
      </c>
      <c r="X89" s="26">
        <f t="shared" si="46"/>
        <v>0</v>
      </c>
      <c r="Y89" s="26">
        <f t="shared" si="46"/>
        <v>0</v>
      </c>
      <c r="Z89" s="26">
        <v>0</v>
      </c>
      <c r="AA89" s="26">
        <f aca="true" t="shared" si="48" ref="AA89:AP89">AA9+AA49+AA64</f>
        <v>0</v>
      </c>
      <c r="AB89" s="26">
        <f t="shared" si="48"/>
        <v>0</v>
      </c>
      <c r="AC89" s="26">
        <v>0</v>
      </c>
      <c r="AD89" s="26">
        <f t="shared" si="48"/>
        <v>0</v>
      </c>
      <c r="AE89" s="26">
        <f t="shared" si="48"/>
        <v>0</v>
      </c>
      <c r="AF89" s="26">
        <v>0</v>
      </c>
      <c r="AG89" s="26">
        <f t="shared" si="48"/>
        <v>0</v>
      </c>
      <c r="AH89" s="26">
        <f t="shared" si="48"/>
        <v>0</v>
      </c>
      <c r="AI89" s="26">
        <v>0</v>
      </c>
      <c r="AJ89" s="26">
        <f t="shared" si="48"/>
        <v>0</v>
      </c>
      <c r="AK89" s="26">
        <f t="shared" si="48"/>
        <v>0</v>
      </c>
      <c r="AL89" s="26">
        <v>0</v>
      </c>
      <c r="AM89" s="26">
        <f t="shared" si="48"/>
        <v>0</v>
      </c>
      <c r="AN89" s="26">
        <f t="shared" si="48"/>
        <v>0</v>
      </c>
      <c r="AO89" s="26">
        <v>0</v>
      </c>
      <c r="AP89" s="26">
        <f t="shared" si="48"/>
        <v>0</v>
      </c>
      <c r="AQ89" s="26">
        <f>AQ9+AQ49+AQ64</f>
        <v>0</v>
      </c>
      <c r="AR89" s="26">
        <v>0</v>
      </c>
      <c r="AS89" s="30"/>
      <c r="AT89" s="30"/>
    </row>
    <row r="90" spans="1:46" s="31" customFormat="1" ht="30" customHeight="1">
      <c r="A90" s="109"/>
      <c r="B90" s="110"/>
      <c r="C90" s="110"/>
      <c r="D90" s="111"/>
      <c r="E90" s="28" t="s">
        <v>25</v>
      </c>
      <c r="F90" s="26">
        <f t="shared" si="40"/>
        <v>1749.6000000000004</v>
      </c>
      <c r="G90" s="26">
        <f t="shared" si="40"/>
        <v>1300.6000000000001</v>
      </c>
      <c r="H90" s="26">
        <f>G90/F90*100</f>
        <v>74.33699131229994</v>
      </c>
      <c r="I90" s="26">
        <f t="shared" si="41"/>
        <v>0</v>
      </c>
      <c r="J90" s="26">
        <f t="shared" si="41"/>
        <v>0</v>
      </c>
      <c r="K90" s="26">
        <v>0</v>
      </c>
      <c r="L90" s="26">
        <f t="shared" si="42"/>
        <v>0</v>
      </c>
      <c r="M90" s="26">
        <f t="shared" si="42"/>
        <v>0</v>
      </c>
      <c r="N90" s="26">
        <v>0</v>
      </c>
      <c r="O90" s="26">
        <f t="shared" si="43"/>
        <v>619.6</v>
      </c>
      <c r="P90" s="26">
        <f t="shared" si="43"/>
        <v>164.6</v>
      </c>
      <c r="Q90" s="26">
        <f>P90/O90*100</f>
        <v>26.56552614590058</v>
      </c>
      <c r="R90" s="69">
        <f t="shared" si="44"/>
        <v>487.6</v>
      </c>
      <c r="S90" s="26">
        <f t="shared" si="44"/>
        <v>554.7</v>
      </c>
      <c r="T90" s="26">
        <f>S90/R90*100</f>
        <v>113.76127973748976</v>
      </c>
      <c r="U90" s="26">
        <f t="shared" si="45"/>
        <v>8.7</v>
      </c>
      <c r="V90" s="26">
        <f t="shared" si="45"/>
        <v>53</v>
      </c>
      <c r="W90" s="26">
        <f>V90/U90*100</f>
        <v>609.1954022988507</v>
      </c>
      <c r="X90" s="26">
        <f t="shared" si="46"/>
        <v>558.7</v>
      </c>
      <c r="Y90" s="26">
        <f t="shared" si="46"/>
        <v>254.5</v>
      </c>
      <c r="Z90" s="26">
        <f>Y90/X90*100</f>
        <v>45.55217469124754</v>
      </c>
      <c r="AA90" s="26">
        <f aca="true" t="shared" si="49" ref="AA90:AP90">AA10+AA50+AA65</f>
        <v>8.7</v>
      </c>
      <c r="AB90" s="26">
        <f t="shared" si="49"/>
        <v>8.7</v>
      </c>
      <c r="AC90" s="26">
        <v>0</v>
      </c>
      <c r="AD90" s="26">
        <f t="shared" si="49"/>
        <v>33.2</v>
      </c>
      <c r="AE90" s="26">
        <f t="shared" si="49"/>
        <v>108.7</v>
      </c>
      <c r="AF90" s="26">
        <v>0</v>
      </c>
      <c r="AG90" s="26">
        <f t="shared" si="49"/>
        <v>8.7</v>
      </c>
      <c r="AH90" s="26">
        <f t="shared" si="49"/>
        <v>156.4</v>
      </c>
      <c r="AI90" s="26">
        <v>0</v>
      </c>
      <c r="AJ90" s="26">
        <f t="shared" si="49"/>
        <v>8.7</v>
      </c>
      <c r="AK90" s="26">
        <f t="shared" si="49"/>
        <v>0</v>
      </c>
      <c r="AL90" s="26">
        <v>0</v>
      </c>
      <c r="AM90" s="26">
        <f t="shared" si="49"/>
        <v>8.7</v>
      </c>
      <c r="AN90" s="26">
        <f t="shared" si="49"/>
        <v>0</v>
      </c>
      <c r="AO90" s="26">
        <v>0</v>
      </c>
      <c r="AP90" s="26">
        <f t="shared" si="49"/>
        <v>7</v>
      </c>
      <c r="AQ90" s="26">
        <f>AQ10+AQ50+AQ65</f>
        <v>0</v>
      </c>
      <c r="AR90" s="26">
        <v>0</v>
      </c>
      <c r="AS90" s="30"/>
      <c r="AT90" s="30"/>
    </row>
    <row r="91" spans="1:46" s="31" customFormat="1" ht="30" customHeight="1">
      <c r="A91" s="109"/>
      <c r="B91" s="110"/>
      <c r="C91" s="110"/>
      <c r="D91" s="111"/>
      <c r="E91" s="28" t="s">
        <v>23</v>
      </c>
      <c r="F91" s="26">
        <f t="shared" si="40"/>
        <v>269582.10000000003</v>
      </c>
      <c r="G91" s="26">
        <f t="shared" si="40"/>
        <v>172830</v>
      </c>
      <c r="H91" s="26">
        <f>G91/F91*100</f>
        <v>64.11033967017839</v>
      </c>
      <c r="I91" s="26">
        <f t="shared" si="41"/>
        <v>10589.5</v>
      </c>
      <c r="J91" s="26">
        <f t="shared" si="41"/>
        <v>10187</v>
      </c>
      <c r="K91" s="26">
        <f t="shared" si="39"/>
        <v>96.19906511166721</v>
      </c>
      <c r="L91" s="26">
        <f t="shared" si="42"/>
        <v>17916.6</v>
      </c>
      <c r="M91" s="26">
        <f t="shared" si="42"/>
        <v>17847.8</v>
      </c>
      <c r="N91" s="26">
        <f>M91/L91*100</f>
        <v>99.61599857115748</v>
      </c>
      <c r="O91" s="26">
        <f t="shared" si="43"/>
        <v>13108.5</v>
      </c>
      <c r="P91" s="26">
        <f t="shared" si="43"/>
        <v>13022</v>
      </c>
      <c r="Q91" s="26">
        <f>P91/O91*100</f>
        <v>99.3401228210703</v>
      </c>
      <c r="R91" s="69">
        <f t="shared" si="44"/>
        <v>28134.4</v>
      </c>
      <c r="S91" s="26">
        <f t="shared" si="44"/>
        <v>28281.100000000002</v>
      </c>
      <c r="T91" s="26">
        <f>S91/R91*100</f>
        <v>100.5214257279345</v>
      </c>
      <c r="U91" s="26">
        <f t="shared" si="45"/>
        <v>18849.1</v>
      </c>
      <c r="V91" s="26">
        <f t="shared" si="45"/>
        <v>19217.6</v>
      </c>
      <c r="W91" s="26">
        <f>V91/U91*100</f>
        <v>101.95500050400284</v>
      </c>
      <c r="X91" s="26">
        <f t="shared" si="46"/>
        <v>26601.8</v>
      </c>
      <c r="Y91" s="26">
        <f t="shared" si="46"/>
        <v>26642.9</v>
      </c>
      <c r="Z91" s="26">
        <f>Y91/X91*100</f>
        <v>100.15450082325256</v>
      </c>
      <c r="AA91" s="26">
        <f>AA11+AA51+AA66</f>
        <v>32885</v>
      </c>
      <c r="AB91" s="26">
        <f>AB11+AB51+AB66</f>
        <v>31679.899999999998</v>
      </c>
      <c r="AC91" s="26">
        <v>0</v>
      </c>
      <c r="AD91" s="26">
        <f>AD11+AD51+AD66</f>
        <v>18800.4</v>
      </c>
      <c r="AE91" s="26">
        <f>AE11+AE51+AE66</f>
        <v>13372.300000000001</v>
      </c>
      <c r="AF91" s="26">
        <v>0</v>
      </c>
      <c r="AG91" s="26">
        <f>AG11+AG51+AG66</f>
        <v>24182.9</v>
      </c>
      <c r="AH91" s="26">
        <f>AH11+AH51+AH66</f>
        <v>12579.4</v>
      </c>
      <c r="AI91" s="26">
        <v>0</v>
      </c>
      <c r="AJ91" s="26">
        <f>AJ11+AJ51+AJ66</f>
        <v>27970.1</v>
      </c>
      <c r="AK91" s="26">
        <f>AK11+AK51+AK66</f>
        <v>0</v>
      </c>
      <c r="AL91" s="26">
        <v>0</v>
      </c>
      <c r="AM91" s="26">
        <f>AM11+AM51+AM66</f>
        <v>16891.4</v>
      </c>
      <c r="AN91" s="26">
        <f>AN11+AN51+AN66</f>
        <v>0</v>
      </c>
      <c r="AO91" s="26">
        <v>0</v>
      </c>
      <c r="AP91" s="26">
        <f>AP11+AP51+AP66</f>
        <v>33652.40000000001</v>
      </c>
      <c r="AQ91" s="26">
        <f>AQ11+AQ51+AQ66</f>
        <v>0</v>
      </c>
      <c r="AR91" s="26">
        <v>0</v>
      </c>
      <c r="AS91" s="30"/>
      <c r="AT91" s="30"/>
    </row>
    <row r="92" spans="1:46" s="31" customFormat="1" ht="41.25" customHeight="1">
      <c r="A92" s="112"/>
      <c r="B92" s="113"/>
      <c r="C92" s="113"/>
      <c r="D92" s="114"/>
      <c r="E92" s="28" t="s">
        <v>59</v>
      </c>
      <c r="F92" s="26">
        <f t="shared" si="40"/>
        <v>0</v>
      </c>
      <c r="G92" s="26">
        <f t="shared" si="40"/>
        <v>0</v>
      </c>
      <c r="H92" s="26">
        <v>0</v>
      </c>
      <c r="I92" s="26">
        <f t="shared" si="41"/>
        <v>0</v>
      </c>
      <c r="J92" s="26">
        <f t="shared" si="41"/>
        <v>0</v>
      </c>
      <c r="K92" s="26">
        <v>0</v>
      </c>
      <c r="L92" s="26">
        <f t="shared" si="42"/>
        <v>0</v>
      </c>
      <c r="M92" s="26">
        <f t="shared" si="42"/>
        <v>0</v>
      </c>
      <c r="N92" s="26">
        <v>0</v>
      </c>
      <c r="O92" s="26">
        <f t="shared" si="43"/>
        <v>0</v>
      </c>
      <c r="P92" s="26">
        <f t="shared" si="43"/>
        <v>0</v>
      </c>
      <c r="Q92" s="26">
        <v>0</v>
      </c>
      <c r="R92" s="69">
        <f t="shared" si="44"/>
        <v>0</v>
      </c>
      <c r="S92" s="26">
        <f t="shared" si="44"/>
        <v>0</v>
      </c>
      <c r="T92" s="26">
        <v>0</v>
      </c>
      <c r="U92" s="26">
        <f t="shared" si="45"/>
        <v>0</v>
      </c>
      <c r="V92" s="26">
        <f t="shared" si="45"/>
        <v>0</v>
      </c>
      <c r="W92" s="26">
        <v>0</v>
      </c>
      <c r="X92" s="26">
        <f t="shared" si="46"/>
        <v>0</v>
      </c>
      <c r="Y92" s="26">
        <f t="shared" si="46"/>
        <v>0</v>
      </c>
      <c r="Z92" s="26">
        <v>0</v>
      </c>
      <c r="AA92" s="26">
        <f>AA12+AA52+AA67</f>
        <v>0</v>
      </c>
      <c r="AB92" s="26">
        <f>AB12+AB52+AB67</f>
        <v>0</v>
      </c>
      <c r="AC92" s="26">
        <v>0</v>
      </c>
      <c r="AD92" s="26">
        <f>AD12+AD52+AD67</f>
        <v>0</v>
      </c>
      <c r="AE92" s="26">
        <f>AE12+AE52+AE67</f>
        <v>0</v>
      </c>
      <c r="AF92" s="26">
        <v>0</v>
      </c>
      <c r="AG92" s="26">
        <f>AG12+AG52+AG67</f>
        <v>0</v>
      </c>
      <c r="AH92" s="26">
        <f>AH12+AH52+AH67</f>
        <v>0</v>
      </c>
      <c r="AI92" s="26">
        <v>0</v>
      </c>
      <c r="AJ92" s="26">
        <f>AJ12+AJ52+AJ67</f>
        <v>0</v>
      </c>
      <c r="AK92" s="26">
        <f>AK12+AK52+AK67</f>
        <v>0</v>
      </c>
      <c r="AL92" s="26">
        <v>0</v>
      </c>
      <c r="AM92" s="26">
        <f>AM12+AM52+AM67</f>
        <v>0</v>
      </c>
      <c r="AN92" s="26">
        <f>AN12+AN52+AN67</f>
        <v>0</v>
      </c>
      <c r="AO92" s="26">
        <v>0</v>
      </c>
      <c r="AP92" s="26">
        <f>AP12+AP52+AP67</f>
        <v>0</v>
      </c>
      <c r="AQ92" s="26">
        <f>AQ12+AQ52+AQ67</f>
        <v>1</v>
      </c>
      <c r="AR92" s="26">
        <v>0</v>
      </c>
      <c r="AS92" s="30"/>
      <c r="AT92" s="30"/>
    </row>
    <row r="93" spans="1:46" s="22" customFormat="1" ht="169.5" customHeight="1" hidden="1">
      <c r="A93" s="18"/>
      <c r="B93" s="58" t="s">
        <v>73</v>
      </c>
      <c r="C93" s="19" t="s">
        <v>36</v>
      </c>
      <c r="D93" s="20">
        <v>1</v>
      </c>
      <c r="E93" s="19" t="s">
        <v>57</v>
      </c>
      <c r="F93" s="9">
        <f>I93+L93+O93+R93+U93+X93+AA93+AD93+AG93+AJ93+AM93+AP93</f>
        <v>0</v>
      </c>
      <c r="G93" s="9">
        <f>J93+M93+P93+S93+V93+Y93+AB93+AE93+AH93+AK93+AN93+AQ93</f>
        <v>0</v>
      </c>
      <c r="H93" s="26" t="e">
        <f>G93/F93*100</f>
        <v>#DIV/0!</v>
      </c>
      <c r="I93" s="7">
        <v>0</v>
      </c>
      <c r="J93" s="7">
        <v>0</v>
      </c>
      <c r="K93" s="26" t="e">
        <f t="shared" si="39"/>
        <v>#DIV/0!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65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/>
      <c r="AL93" s="7"/>
      <c r="AM93" s="7">
        <v>0</v>
      </c>
      <c r="AN93" s="7"/>
      <c r="AO93" s="7"/>
      <c r="AP93" s="7">
        <v>0</v>
      </c>
      <c r="AQ93" s="5"/>
      <c r="AR93" s="5"/>
      <c r="AS93" s="1"/>
      <c r="AT93" s="46"/>
    </row>
    <row r="94" spans="1:46" s="22" customFormat="1" ht="28.5" customHeight="1">
      <c r="A94" s="88"/>
      <c r="B94" s="85" t="s">
        <v>49</v>
      </c>
      <c r="C94" s="19"/>
      <c r="D94" s="20"/>
      <c r="E94" s="14" t="s">
        <v>20</v>
      </c>
      <c r="F94" s="9">
        <v>0</v>
      </c>
      <c r="G94" s="9">
        <v>0</v>
      </c>
      <c r="H94" s="9">
        <v>0</v>
      </c>
      <c r="I94" s="7">
        <v>0</v>
      </c>
      <c r="J94" s="7">
        <v>0</v>
      </c>
      <c r="K94" s="26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5"/>
      <c r="AR94" s="5"/>
      <c r="AS94" s="16"/>
      <c r="AT94" s="21"/>
    </row>
    <row r="95" spans="1:46" s="22" customFormat="1" ht="28.5" customHeight="1">
      <c r="A95" s="89"/>
      <c r="B95" s="86"/>
      <c r="C95" s="19"/>
      <c r="D95" s="20"/>
      <c r="E95" s="15" t="s">
        <v>21</v>
      </c>
      <c r="F95" s="9">
        <v>0</v>
      </c>
      <c r="G95" s="9">
        <v>0</v>
      </c>
      <c r="H95" s="9">
        <v>0</v>
      </c>
      <c r="I95" s="7">
        <v>0</v>
      </c>
      <c r="J95" s="7">
        <v>0</v>
      </c>
      <c r="K95" s="26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5"/>
      <c r="AR95" s="5"/>
      <c r="AS95" s="16"/>
      <c r="AT95" s="21"/>
    </row>
    <row r="96" spans="1:46" s="22" customFormat="1" ht="28.5" customHeight="1">
      <c r="A96" s="89"/>
      <c r="B96" s="86"/>
      <c r="C96" s="19"/>
      <c r="D96" s="20"/>
      <c r="E96" s="15" t="s">
        <v>22</v>
      </c>
      <c r="F96" s="9">
        <v>0</v>
      </c>
      <c r="G96" s="9">
        <v>0</v>
      </c>
      <c r="H96" s="9">
        <v>0</v>
      </c>
      <c r="I96" s="7">
        <v>0</v>
      </c>
      <c r="J96" s="7">
        <v>0</v>
      </c>
      <c r="K96" s="26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5"/>
      <c r="AR96" s="5"/>
      <c r="AS96" s="16"/>
      <c r="AT96" s="21"/>
    </row>
    <row r="97" spans="1:46" s="22" customFormat="1" ht="28.5" customHeight="1">
      <c r="A97" s="90"/>
      <c r="B97" s="87"/>
      <c r="C97" s="19"/>
      <c r="D97" s="20"/>
      <c r="E97" s="15" t="s">
        <v>23</v>
      </c>
      <c r="F97" s="9">
        <v>0</v>
      </c>
      <c r="G97" s="9">
        <v>0</v>
      </c>
      <c r="H97" s="9">
        <v>0</v>
      </c>
      <c r="I97" s="7">
        <v>0</v>
      </c>
      <c r="J97" s="7">
        <v>0</v>
      </c>
      <c r="K97" s="26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5"/>
      <c r="AR97" s="5"/>
      <c r="AS97" s="16"/>
      <c r="AT97" s="21"/>
    </row>
    <row r="98" spans="1:46" s="22" customFormat="1" ht="28.5" customHeight="1">
      <c r="A98" s="88"/>
      <c r="B98" s="85" t="s">
        <v>50</v>
      </c>
      <c r="C98" s="19"/>
      <c r="D98" s="20"/>
      <c r="E98" s="14" t="s">
        <v>20</v>
      </c>
      <c r="F98" s="9">
        <f aca="true" t="shared" si="50" ref="F98:AR98">F88</f>
        <v>271406.20000000007</v>
      </c>
      <c r="G98" s="9">
        <f t="shared" si="50"/>
        <v>174205.09999999998</v>
      </c>
      <c r="H98" s="9">
        <f t="shared" si="50"/>
        <v>64.18611660308422</v>
      </c>
      <c r="I98" s="9">
        <f t="shared" si="50"/>
        <v>10589.5</v>
      </c>
      <c r="J98" s="9">
        <f t="shared" si="50"/>
        <v>10187</v>
      </c>
      <c r="K98" s="26">
        <f t="shared" si="39"/>
        <v>96.19906511166721</v>
      </c>
      <c r="L98" s="9">
        <f t="shared" si="50"/>
        <v>17916.6</v>
      </c>
      <c r="M98" s="9">
        <f t="shared" si="50"/>
        <v>17847.8</v>
      </c>
      <c r="N98" s="9">
        <f t="shared" si="50"/>
        <v>99.61599857115748</v>
      </c>
      <c r="O98" s="9">
        <f t="shared" si="50"/>
        <v>13728.1</v>
      </c>
      <c r="P98" s="9">
        <f t="shared" si="50"/>
        <v>13186.6</v>
      </c>
      <c r="Q98" s="9">
        <f t="shared" si="50"/>
        <v>96.05553572599267</v>
      </c>
      <c r="R98" s="64">
        <f t="shared" si="50"/>
        <v>28696.5</v>
      </c>
      <c r="S98" s="9">
        <f t="shared" si="50"/>
        <v>28910.300000000003</v>
      </c>
      <c r="T98" s="9">
        <f t="shared" si="50"/>
        <v>100.74503859355673</v>
      </c>
      <c r="U98" s="9">
        <f t="shared" si="50"/>
        <v>18857.800000000003</v>
      </c>
      <c r="V98" s="9">
        <f t="shared" si="50"/>
        <v>19270.6</v>
      </c>
      <c r="W98" s="9">
        <f>V98/U98*100</f>
        <v>102.18901462524788</v>
      </c>
      <c r="X98" s="9">
        <f t="shared" si="50"/>
        <v>27160.5</v>
      </c>
      <c r="Y98" s="9">
        <f t="shared" si="50"/>
        <v>26897.4</v>
      </c>
      <c r="Z98" s="9">
        <f t="shared" si="50"/>
        <v>99.03131385651959</v>
      </c>
      <c r="AA98" s="9">
        <f t="shared" si="50"/>
        <v>32893.7</v>
      </c>
      <c r="AB98" s="9">
        <f t="shared" si="50"/>
        <v>31688.6</v>
      </c>
      <c r="AC98" s="9">
        <f t="shared" si="50"/>
        <v>0</v>
      </c>
      <c r="AD98" s="9">
        <f t="shared" si="50"/>
        <v>18833.6</v>
      </c>
      <c r="AE98" s="9">
        <f t="shared" si="50"/>
        <v>13481.000000000002</v>
      </c>
      <c r="AF98" s="9">
        <f t="shared" si="50"/>
        <v>0</v>
      </c>
      <c r="AG98" s="9">
        <f t="shared" si="50"/>
        <v>24191.6</v>
      </c>
      <c r="AH98" s="9">
        <f t="shared" si="50"/>
        <v>12735.8</v>
      </c>
      <c r="AI98" s="9">
        <f t="shared" si="50"/>
        <v>0</v>
      </c>
      <c r="AJ98" s="9">
        <f t="shared" si="50"/>
        <v>27978.8</v>
      </c>
      <c r="AK98" s="9">
        <f t="shared" si="50"/>
        <v>0</v>
      </c>
      <c r="AL98" s="9">
        <f t="shared" si="50"/>
        <v>0</v>
      </c>
      <c r="AM98" s="9">
        <f t="shared" si="50"/>
        <v>16900.100000000002</v>
      </c>
      <c r="AN98" s="9">
        <f t="shared" si="50"/>
        <v>0</v>
      </c>
      <c r="AO98" s="9">
        <f t="shared" si="50"/>
        <v>0</v>
      </c>
      <c r="AP98" s="9">
        <f t="shared" si="50"/>
        <v>33659.40000000001</v>
      </c>
      <c r="AQ98" s="9">
        <f t="shared" si="50"/>
        <v>0</v>
      </c>
      <c r="AR98" s="9">
        <f t="shared" si="50"/>
        <v>0</v>
      </c>
      <c r="AS98" s="16"/>
      <c r="AT98" s="21"/>
    </row>
    <row r="99" spans="1:46" s="22" customFormat="1" ht="28.5" customHeight="1">
      <c r="A99" s="89"/>
      <c r="B99" s="86"/>
      <c r="C99" s="19"/>
      <c r="D99" s="20"/>
      <c r="E99" s="15" t="s">
        <v>21</v>
      </c>
      <c r="F99" s="9">
        <f aca="true" t="shared" si="51" ref="F99:AR99">F89</f>
        <v>74.5</v>
      </c>
      <c r="G99" s="9">
        <f t="shared" si="51"/>
        <v>74.5</v>
      </c>
      <c r="H99" s="9">
        <f t="shared" si="51"/>
        <v>100</v>
      </c>
      <c r="I99" s="9">
        <f t="shared" si="51"/>
        <v>0</v>
      </c>
      <c r="J99" s="9">
        <f t="shared" si="51"/>
        <v>0</v>
      </c>
      <c r="K99" s="26">
        <v>0</v>
      </c>
      <c r="L99" s="9">
        <f t="shared" si="51"/>
        <v>0</v>
      </c>
      <c r="M99" s="9">
        <f t="shared" si="51"/>
        <v>0</v>
      </c>
      <c r="N99" s="9">
        <f t="shared" si="51"/>
        <v>0</v>
      </c>
      <c r="O99" s="9">
        <f t="shared" si="51"/>
        <v>0</v>
      </c>
      <c r="P99" s="9">
        <f t="shared" si="51"/>
        <v>0</v>
      </c>
      <c r="Q99" s="9">
        <f t="shared" si="51"/>
        <v>0</v>
      </c>
      <c r="R99" s="64">
        <f t="shared" si="51"/>
        <v>74.5</v>
      </c>
      <c r="S99" s="9">
        <f t="shared" si="51"/>
        <v>74.5</v>
      </c>
      <c r="T99" s="9">
        <f t="shared" si="51"/>
        <v>100</v>
      </c>
      <c r="U99" s="9">
        <f t="shared" si="51"/>
        <v>0</v>
      </c>
      <c r="V99" s="9">
        <f t="shared" si="51"/>
        <v>0</v>
      </c>
      <c r="W99" s="9">
        <f t="shared" si="51"/>
        <v>0</v>
      </c>
      <c r="X99" s="9">
        <f t="shared" si="51"/>
        <v>0</v>
      </c>
      <c r="Y99" s="9">
        <f t="shared" si="51"/>
        <v>0</v>
      </c>
      <c r="Z99" s="9">
        <v>0</v>
      </c>
      <c r="AA99" s="9">
        <f t="shared" si="51"/>
        <v>0</v>
      </c>
      <c r="AB99" s="9">
        <f t="shared" si="51"/>
        <v>0</v>
      </c>
      <c r="AC99" s="9">
        <f t="shared" si="51"/>
        <v>0</v>
      </c>
      <c r="AD99" s="9">
        <f t="shared" si="51"/>
        <v>0</v>
      </c>
      <c r="AE99" s="9">
        <f t="shared" si="51"/>
        <v>0</v>
      </c>
      <c r="AF99" s="9">
        <f t="shared" si="51"/>
        <v>0</v>
      </c>
      <c r="AG99" s="9">
        <f t="shared" si="51"/>
        <v>0</v>
      </c>
      <c r="AH99" s="9">
        <f t="shared" si="51"/>
        <v>0</v>
      </c>
      <c r="AI99" s="9">
        <f t="shared" si="51"/>
        <v>0</v>
      </c>
      <c r="AJ99" s="9">
        <f t="shared" si="51"/>
        <v>0</v>
      </c>
      <c r="AK99" s="9">
        <f t="shared" si="51"/>
        <v>0</v>
      </c>
      <c r="AL99" s="9">
        <f t="shared" si="51"/>
        <v>0</v>
      </c>
      <c r="AM99" s="9">
        <f t="shared" si="51"/>
        <v>0</v>
      </c>
      <c r="AN99" s="9">
        <f t="shared" si="51"/>
        <v>0</v>
      </c>
      <c r="AO99" s="9">
        <f t="shared" si="51"/>
        <v>0</v>
      </c>
      <c r="AP99" s="9">
        <f t="shared" si="51"/>
        <v>0</v>
      </c>
      <c r="AQ99" s="9">
        <f t="shared" si="51"/>
        <v>0</v>
      </c>
      <c r="AR99" s="9">
        <f t="shared" si="51"/>
        <v>0</v>
      </c>
      <c r="AS99" s="16"/>
      <c r="AT99" s="21"/>
    </row>
    <row r="100" spans="1:46" s="22" customFormat="1" ht="28.5" customHeight="1">
      <c r="A100" s="89"/>
      <c r="B100" s="86"/>
      <c r="C100" s="19"/>
      <c r="D100" s="20"/>
      <c r="E100" s="15" t="s">
        <v>22</v>
      </c>
      <c r="F100" s="9">
        <f aca="true" t="shared" si="52" ref="F100:AR100">F90</f>
        <v>1749.6000000000004</v>
      </c>
      <c r="G100" s="9">
        <f t="shared" si="52"/>
        <v>1300.6000000000001</v>
      </c>
      <c r="H100" s="9">
        <f t="shared" si="52"/>
        <v>74.33699131229994</v>
      </c>
      <c r="I100" s="9">
        <f t="shared" si="52"/>
        <v>0</v>
      </c>
      <c r="J100" s="9">
        <f t="shared" si="52"/>
        <v>0</v>
      </c>
      <c r="K100" s="26">
        <v>0</v>
      </c>
      <c r="L100" s="9">
        <f t="shared" si="52"/>
        <v>0</v>
      </c>
      <c r="M100" s="9">
        <f t="shared" si="52"/>
        <v>0</v>
      </c>
      <c r="N100" s="9">
        <f t="shared" si="52"/>
        <v>0</v>
      </c>
      <c r="O100" s="9">
        <f t="shared" si="52"/>
        <v>619.6</v>
      </c>
      <c r="P100" s="9">
        <f t="shared" si="52"/>
        <v>164.6</v>
      </c>
      <c r="Q100" s="9">
        <f t="shared" si="52"/>
        <v>26.56552614590058</v>
      </c>
      <c r="R100" s="64">
        <f t="shared" si="52"/>
        <v>487.6</v>
      </c>
      <c r="S100" s="9">
        <f t="shared" si="52"/>
        <v>554.7</v>
      </c>
      <c r="T100" s="9">
        <f t="shared" si="52"/>
        <v>113.76127973748976</v>
      </c>
      <c r="U100" s="9">
        <f t="shared" si="52"/>
        <v>8.7</v>
      </c>
      <c r="V100" s="9">
        <f t="shared" si="52"/>
        <v>53</v>
      </c>
      <c r="W100" s="9">
        <f>V100/U100*100</f>
        <v>609.1954022988507</v>
      </c>
      <c r="X100" s="9">
        <f t="shared" si="52"/>
        <v>558.7</v>
      </c>
      <c r="Y100" s="9">
        <f t="shared" si="52"/>
        <v>254.5</v>
      </c>
      <c r="Z100" s="9">
        <f t="shared" si="52"/>
        <v>45.55217469124754</v>
      </c>
      <c r="AA100" s="9">
        <f t="shared" si="52"/>
        <v>8.7</v>
      </c>
      <c r="AB100" s="9">
        <f t="shared" si="52"/>
        <v>8.7</v>
      </c>
      <c r="AC100" s="9">
        <f t="shared" si="52"/>
        <v>0</v>
      </c>
      <c r="AD100" s="9">
        <f t="shared" si="52"/>
        <v>33.2</v>
      </c>
      <c r="AE100" s="9">
        <f t="shared" si="52"/>
        <v>108.7</v>
      </c>
      <c r="AF100" s="9">
        <f t="shared" si="52"/>
        <v>0</v>
      </c>
      <c r="AG100" s="9">
        <f t="shared" si="52"/>
        <v>8.7</v>
      </c>
      <c r="AH100" s="9">
        <f t="shared" si="52"/>
        <v>156.4</v>
      </c>
      <c r="AI100" s="9">
        <f t="shared" si="52"/>
        <v>0</v>
      </c>
      <c r="AJ100" s="9">
        <f t="shared" si="52"/>
        <v>8.7</v>
      </c>
      <c r="AK100" s="9">
        <f t="shared" si="52"/>
        <v>0</v>
      </c>
      <c r="AL100" s="9">
        <f t="shared" si="52"/>
        <v>0</v>
      </c>
      <c r="AM100" s="9">
        <f t="shared" si="52"/>
        <v>8.7</v>
      </c>
      <c r="AN100" s="9">
        <f t="shared" si="52"/>
        <v>0</v>
      </c>
      <c r="AO100" s="9">
        <f t="shared" si="52"/>
        <v>0</v>
      </c>
      <c r="AP100" s="9">
        <f t="shared" si="52"/>
        <v>7</v>
      </c>
      <c r="AQ100" s="9">
        <f t="shared" si="52"/>
        <v>0</v>
      </c>
      <c r="AR100" s="9">
        <f t="shared" si="52"/>
        <v>0</v>
      </c>
      <c r="AS100" s="16"/>
      <c r="AT100" s="21"/>
    </row>
    <row r="101" spans="1:46" s="22" customFormat="1" ht="28.5" customHeight="1">
      <c r="A101" s="89"/>
      <c r="B101" s="86"/>
      <c r="C101" s="19"/>
      <c r="D101" s="20"/>
      <c r="E101" s="15" t="s">
        <v>23</v>
      </c>
      <c r="F101" s="9">
        <f>F91</f>
        <v>269582.10000000003</v>
      </c>
      <c r="G101" s="9">
        <f aca="true" t="shared" si="53" ref="G101:AR102">G91</f>
        <v>172830</v>
      </c>
      <c r="H101" s="9">
        <f t="shared" si="53"/>
        <v>64.11033967017839</v>
      </c>
      <c r="I101" s="9">
        <f t="shared" si="53"/>
        <v>10589.5</v>
      </c>
      <c r="J101" s="9">
        <f t="shared" si="53"/>
        <v>10187</v>
      </c>
      <c r="K101" s="26">
        <f t="shared" si="39"/>
        <v>96.19906511166721</v>
      </c>
      <c r="L101" s="9">
        <f t="shared" si="53"/>
        <v>17916.6</v>
      </c>
      <c r="M101" s="9">
        <f t="shared" si="53"/>
        <v>17847.8</v>
      </c>
      <c r="N101" s="9">
        <f t="shared" si="53"/>
        <v>99.61599857115748</v>
      </c>
      <c r="O101" s="9">
        <f t="shared" si="53"/>
        <v>13108.5</v>
      </c>
      <c r="P101" s="9">
        <f t="shared" si="53"/>
        <v>13022</v>
      </c>
      <c r="Q101" s="9">
        <f t="shared" si="53"/>
        <v>99.3401228210703</v>
      </c>
      <c r="R101" s="64">
        <f t="shared" si="53"/>
        <v>28134.4</v>
      </c>
      <c r="S101" s="9">
        <f t="shared" si="53"/>
        <v>28281.100000000002</v>
      </c>
      <c r="T101" s="9">
        <f t="shared" si="53"/>
        <v>100.5214257279345</v>
      </c>
      <c r="U101" s="9">
        <f t="shared" si="53"/>
        <v>18849.1</v>
      </c>
      <c r="V101" s="9">
        <f t="shared" si="53"/>
        <v>19217.6</v>
      </c>
      <c r="W101" s="9">
        <f>V101/U101*100</f>
        <v>101.95500050400284</v>
      </c>
      <c r="X101" s="9">
        <f t="shared" si="53"/>
        <v>26601.8</v>
      </c>
      <c r="Y101" s="9">
        <f t="shared" si="53"/>
        <v>26642.9</v>
      </c>
      <c r="Z101" s="9">
        <f t="shared" si="53"/>
        <v>100.15450082325256</v>
      </c>
      <c r="AA101" s="9">
        <f t="shared" si="53"/>
        <v>32885</v>
      </c>
      <c r="AB101" s="9">
        <f t="shared" si="53"/>
        <v>31679.899999999998</v>
      </c>
      <c r="AC101" s="9">
        <f t="shared" si="53"/>
        <v>0</v>
      </c>
      <c r="AD101" s="9">
        <f t="shared" si="53"/>
        <v>18800.4</v>
      </c>
      <c r="AE101" s="9">
        <f t="shared" si="53"/>
        <v>13372.300000000001</v>
      </c>
      <c r="AF101" s="9">
        <f t="shared" si="53"/>
        <v>0</v>
      </c>
      <c r="AG101" s="9">
        <f t="shared" si="53"/>
        <v>24182.9</v>
      </c>
      <c r="AH101" s="9">
        <f t="shared" si="53"/>
        <v>12579.4</v>
      </c>
      <c r="AI101" s="9">
        <f t="shared" si="53"/>
        <v>0</v>
      </c>
      <c r="AJ101" s="9">
        <f t="shared" si="53"/>
        <v>27970.1</v>
      </c>
      <c r="AK101" s="9">
        <f t="shared" si="53"/>
        <v>0</v>
      </c>
      <c r="AL101" s="9">
        <f t="shared" si="53"/>
        <v>0</v>
      </c>
      <c r="AM101" s="9">
        <f t="shared" si="53"/>
        <v>16891.4</v>
      </c>
      <c r="AN101" s="9">
        <f t="shared" si="53"/>
        <v>0</v>
      </c>
      <c r="AO101" s="9">
        <f t="shared" si="53"/>
        <v>0</v>
      </c>
      <c r="AP101" s="9">
        <f t="shared" si="53"/>
        <v>33652.40000000001</v>
      </c>
      <c r="AQ101" s="9">
        <f t="shared" si="53"/>
        <v>0</v>
      </c>
      <c r="AR101" s="9">
        <f t="shared" si="53"/>
        <v>0</v>
      </c>
      <c r="AS101" s="16"/>
      <c r="AT101" s="21"/>
    </row>
    <row r="102" spans="1:46" s="22" customFormat="1" ht="42" customHeight="1">
      <c r="A102" s="90"/>
      <c r="B102" s="87"/>
      <c r="C102" s="19"/>
      <c r="D102" s="20"/>
      <c r="E102" s="15" t="s">
        <v>59</v>
      </c>
      <c r="F102" s="9">
        <f>F92</f>
        <v>0</v>
      </c>
      <c r="G102" s="9">
        <f t="shared" si="53"/>
        <v>0</v>
      </c>
      <c r="H102" s="9">
        <f t="shared" si="53"/>
        <v>0</v>
      </c>
      <c r="I102" s="9">
        <f t="shared" si="53"/>
        <v>0</v>
      </c>
      <c r="J102" s="9">
        <f t="shared" si="53"/>
        <v>0</v>
      </c>
      <c r="K102" s="26">
        <v>0</v>
      </c>
      <c r="L102" s="9">
        <f t="shared" si="53"/>
        <v>0</v>
      </c>
      <c r="M102" s="9">
        <f t="shared" si="53"/>
        <v>0</v>
      </c>
      <c r="N102" s="9">
        <v>0</v>
      </c>
      <c r="O102" s="9">
        <f t="shared" si="53"/>
        <v>0</v>
      </c>
      <c r="P102" s="9">
        <f t="shared" si="53"/>
        <v>0</v>
      </c>
      <c r="Q102" s="9">
        <v>0</v>
      </c>
      <c r="R102" s="64">
        <f t="shared" si="53"/>
        <v>0</v>
      </c>
      <c r="S102" s="9">
        <f t="shared" si="53"/>
        <v>0</v>
      </c>
      <c r="T102" s="9">
        <v>0</v>
      </c>
      <c r="U102" s="9">
        <f t="shared" si="53"/>
        <v>0</v>
      </c>
      <c r="V102" s="9">
        <f t="shared" si="53"/>
        <v>0</v>
      </c>
      <c r="W102" s="9">
        <v>0</v>
      </c>
      <c r="X102" s="9">
        <f t="shared" si="53"/>
        <v>0</v>
      </c>
      <c r="Y102" s="9">
        <f t="shared" si="53"/>
        <v>0</v>
      </c>
      <c r="Z102" s="9">
        <v>0</v>
      </c>
      <c r="AA102" s="9">
        <f t="shared" si="53"/>
        <v>0</v>
      </c>
      <c r="AB102" s="9">
        <f t="shared" si="53"/>
        <v>0</v>
      </c>
      <c r="AC102" s="9">
        <f t="shared" si="53"/>
        <v>0</v>
      </c>
      <c r="AD102" s="9">
        <f t="shared" si="53"/>
        <v>0</v>
      </c>
      <c r="AE102" s="9">
        <f t="shared" si="53"/>
        <v>0</v>
      </c>
      <c r="AF102" s="9">
        <f t="shared" si="53"/>
        <v>0</v>
      </c>
      <c r="AG102" s="9">
        <f t="shared" si="53"/>
        <v>0</v>
      </c>
      <c r="AH102" s="9">
        <f t="shared" si="53"/>
        <v>0</v>
      </c>
      <c r="AI102" s="9">
        <f t="shared" si="53"/>
        <v>0</v>
      </c>
      <c r="AJ102" s="9">
        <f t="shared" si="53"/>
        <v>0</v>
      </c>
      <c r="AK102" s="9">
        <f t="shared" si="53"/>
        <v>0</v>
      </c>
      <c r="AL102" s="9">
        <f t="shared" si="53"/>
        <v>0</v>
      </c>
      <c r="AM102" s="9">
        <f t="shared" si="53"/>
        <v>0</v>
      </c>
      <c r="AN102" s="9">
        <f t="shared" si="53"/>
        <v>0</v>
      </c>
      <c r="AO102" s="9">
        <f t="shared" si="53"/>
        <v>0</v>
      </c>
      <c r="AP102" s="9">
        <f t="shared" si="53"/>
        <v>0</v>
      </c>
      <c r="AQ102" s="9"/>
      <c r="AR102" s="9"/>
      <c r="AS102" s="16"/>
      <c r="AT102" s="21"/>
    </row>
    <row r="103" spans="1:46" s="22" customFormat="1" ht="28.5" customHeight="1">
      <c r="A103" s="18"/>
      <c r="B103" s="19" t="s">
        <v>51</v>
      </c>
      <c r="C103" s="19"/>
      <c r="D103" s="20"/>
      <c r="E103" s="19"/>
      <c r="F103" s="9"/>
      <c r="G103" s="9"/>
      <c r="H103" s="9"/>
      <c r="I103" s="7"/>
      <c r="J103" s="7"/>
      <c r="K103" s="26"/>
      <c r="L103" s="7"/>
      <c r="M103" s="7"/>
      <c r="N103" s="7"/>
      <c r="O103" s="7"/>
      <c r="P103" s="7"/>
      <c r="Q103" s="7"/>
      <c r="R103" s="65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5"/>
      <c r="AR103" s="5"/>
      <c r="AS103" s="16"/>
      <c r="AT103" s="21"/>
    </row>
    <row r="104" spans="1:46" s="22" customFormat="1" ht="29.25" customHeight="1">
      <c r="A104" s="132"/>
      <c r="B104" s="85" t="s">
        <v>52</v>
      </c>
      <c r="C104" s="19"/>
      <c r="D104" s="20"/>
      <c r="E104" s="14" t="s">
        <v>20</v>
      </c>
      <c r="F104" s="9">
        <f aca="true" t="shared" si="54" ref="F104:AR104">F88</f>
        <v>271406.20000000007</v>
      </c>
      <c r="G104" s="9">
        <f t="shared" si="54"/>
        <v>174205.09999999998</v>
      </c>
      <c r="H104" s="9">
        <f t="shared" si="54"/>
        <v>64.18611660308422</v>
      </c>
      <c r="I104" s="9">
        <f t="shared" si="54"/>
        <v>10589.5</v>
      </c>
      <c r="J104" s="9">
        <f t="shared" si="54"/>
        <v>10187</v>
      </c>
      <c r="K104" s="26">
        <f t="shared" si="39"/>
        <v>96.19906511166721</v>
      </c>
      <c r="L104" s="9">
        <f t="shared" si="54"/>
        <v>17916.6</v>
      </c>
      <c r="M104" s="9">
        <f t="shared" si="54"/>
        <v>17847.8</v>
      </c>
      <c r="N104" s="9">
        <f t="shared" si="54"/>
        <v>99.61599857115748</v>
      </c>
      <c r="O104" s="9">
        <f t="shared" si="54"/>
        <v>13728.1</v>
      </c>
      <c r="P104" s="9">
        <f t="shared" si="54"/>
        <v>13186.6</v>
      </c>
      <c r="Q104" s="9">
        <f t="shared" si="54"/>
        <v>96.05553572599267</v>
      </c>
      <c r="R104" s="64">
        <f t="shared" si="54"/>
        <v>28696.5</v>
      </c>
      <c r="S104" s="9">
        <f t="shared" si="54"/>
        <v>28910.300000000003</v>
      </c>
      <c r="T104" s="9">
        <f t="shared" si="54"/>
        <v>100.74503859355673</v>
      </c>
      <c r="U104" s="9">
        <f t="shared" si="54"/>
        <v>18857.800000000003</v>
      </c>
      <c r="V104" s="9">
        <f t="shared" si="54"/>
        <v>19270.6</v>
      </c>
      <c r="W104" s="9">
        <f>V104/U104*100</f>
        <v>102.18901462524788</v>
      </c>
      <c r="X104" s="9">
        <f t="shared" si="54"/>
        <v>27160.5</v>
      </c>
      <c r="Y104" s="9">
        <f t="shared" si="54"/>
        <v>26897.4</v>
      </c>
      <c r="Z104" s="9">
        <f t="shared" si="54"/>
        <v>99.03131385651959</v>
      </c>
      <c r="AA104" s="9">
        <f t="shared" si="54"/>
        <v>32893.7</v>
      </c>
      <c r="AB104" s="9">
        <f t="shared" si="54"/>
        <v>31688.6</v>
      </c>
      <c r="AC104" s="9">
        <f t="shared" si="54"/>
        <v>0</v>
      </c>
      <c r="AD104" s="9">
        <f t="shared" si="54"/>
        <v>18833.6</v>
      </c>
      <c r="AE104" s="9">
        <f t="shared" si="54"/>
        <v>13481.000000000002</v>
      </c>
      <c r="AF104" s="9">
        <f t="shared" si="54"/>
        <v>0</v>
      </c>
      <c r="AG104" s="9">
        <f t="shared" si="54"/>
        <v>24191.6</v>
      </c>
      <c r="AH104" s="9">
        <f t="shared" si="54"/>
        <v>12735.8</v>
      </c>
      <c r="AI104" s="9">
        <f t="shared" si="54"/>
        <v>0</v>
      </c>
      <c r="AJ104" s="9">
        <f t="shared" si="54"/>
        <v>27978.8</v>
      </c>
      <c r="AK104" s="9">
        <f t="shared" si="54"/>
        <v>0</v>
      </c>
      <c r="AL104" s="9">
        <f t="shared" si="54"/>
        <v>0</v>
      </c>
      <c r="AM104" s="9">
        <f t="shared" si="54"/>
        <v>16900.100000000002</v>
      </c>
      <c r="AN104" s="9">
        <f t="shared" si="54"/>
        <v>0</v>
      </c>
      <c r="AO104" s="9">
        <f t="shared" si="54"/>
        <v>0</v>
      </c>
      <c r="AP104" s="9">
        <f t="shared" si="54"/>
        <v>33659.40000000001</v>
      </c>
      <c r="AQ104" s="9">
        <f t="shared" si="54"/>
        <v>0</v>
      </c>
      <c r="AR104" s="9">
        <f t="shared" si="54"/>
        <v>0</v>
      </c>
      <c r="AS104" s="16"/>
      <c r="AT104" s="21"/>
    </row>
    <row r="105" spans="1:46" s="22" customFormat="1" ht="29.25" customHeight="1">
      <c r="A105" s="132"/>
      <c r="B105" s="86"/>
      <c r="C105" s="19"/>
      <c r="D105" s="20"/>
      <c r="E105" s="15" t="s">
        <v>21</v>
      </c>
      <c r="F105" s="9">
        <f aca="true" t="shared" si="55" ref="F105:AR105">F89</f>
        <v>74.5</v>
      </c>
      <c r="G105" s="9">
        <f t="shared" si="55"/>
        <v>74.5</v>
      </c>
      <c r="H105" s="9">
        <f t="shared" si="55"/>
        <v>100</v>
      </c>
      <c r="I105" s="9">
        <f t="shared" si="55"/>
        <v>0</v>
      </c>
      <c r="J105" s="9">
        <f t="shared" si="55"/>
        <v>0</v>
      </c>
      <c r="K105" s="26">
        <f>IF(J105,I105/J105,0)</f>
        <v>0</v>
      </c>
      <c r="L105" s="9">
        <f t="shared" si="55"/>
        <v>0</v>
      </c>
      <c r="M105" s="9">
        <f t="shared" si="55"/>
        <v>0</v>
      </c>
      <c r="N105" s="9">
        <f t="shared" si="55"/>
        <v>0</v>
      </c>
      <c r="O105" s="9">
        <f t="shared" si="55"/>
        <v>0</v>
      </c>
      <c r="P105" s="9">
        <f t="shared" si="55"/>
        <v>0</v>
      </c>
      <c r="Q105" s="9">
        <f t="shared" si="55"/>
        <v>0</v>
      </c>
      <c r="R105" s="64">
        <f t="shared" si="55"/>
        <v>74.5</v>
      </c>
      <c r="S105" s="9">
        <f t="shared" si="55"/>
        <v>74.5</v>
      </c>
      <c r="T105" s="9">
        <f t="shared" si="55"/>
        <v>100</v>
      </c>
      <c r="U105" s="9">
        <f t="shared" si="55"/>
        <v>0</v>
      </c>
      <c r="V105" s="9">
        <f t="shared" si="55"/>
        <v>0</v>
      </c>
      <c r="W105" s="9">
        <f t="shared" si="55"/>
        <v>0</v>
      </c>
      <c r="X105" s="9">
        <f t="shared" si="55"/>
        <v>0</v>
      </c>
      <c r="Y105" s="9">
        <f t="shared" si="55"/>
        <v>0</v>
      </c>
      <c r="Z105" s="9">
        <f t="shared" si="55"/>
        <v>0</v>
      </c>
      <c r="AA105" s="9">
        <f t="shared" si="55"/>
        <v>0</v>
      </c>
      <c r="AB105" s="9">
        <f t="shared" si="55"/>
        <v>0</v>
      </c>
      <c r="AC105" s="9">
        <f t="shared" si="55"/>
        <v>0</v>
      </c>
      <c r="AD105" s="9">
        <f t="shared" si="55"/>
        <v>0</v>
      </c>
      <c r="AE105" s="9">
        <f t="shared" si="55"/>
        <v>0</v>
      </c>
      <c r="AF105" s="9">
        <f t="shared" si="55"/>
        <v>0</v>
      </c>
      <c r="AG105" s="9">
        <f t="shared" si="55"/>
        <v>0</v>
      </c>
      <c r="AH105" s="9">
        <f t="shared" si="55"/>
        <v>0</v>
      </c>
      <c r="AI105" s="9">
        <f t="shared" si="55"/>
        <v>0</v>
      </c>
      <c r="AJ105" s="9">
        <f t="shared" si="55"/>
        <v>0</v>
      </c>
      <c r="AK105" s="9">
        <f t="shared" si="55"/>
        <v>0</v>
      </c>
      <c r="AL105" s="9">
        <f t="shared" si="55"/>
        <v>0</v>
      </c>
      <c r="AM105" s="9">
        <f t="shared" si="55"/>
        <v>0</v>
      </c>
      <c r="AN105" s="9">
        <f t="shared" si="55"/>
        <v>0</v>
      </c>
      <c r="AO105" s="9">
        <f t="shared" si="55"/>
        <v>0</v>
      </c>
      <c r="AP105" s="9">
        <f t="shared" si="55"/>
        <v>0</v>
      </c>
      <c r="AQ105" s="9">
        <f t="shared" si="55"/>
        <v>0</v>
      </c>
      <c r="AR105" s="9">
        <f t="shared" si="55"/>
        <v>0</v>
      </c>
      <c r="AS105" s="16"/>
      <c r="AT105" s="21"/>
    </row>
    <row r="106" spans="1:46" s="22" customFormat="1" ht="29.25" customHeight="1">
      <c r="A106" s="132"/>
      <c r="B106" s="86"/>
      <c r="C106" s="19"/>
      <c r="D106" s="20"/>
      <c r="E106" s="15" t="s">
        <v>22</v>
      </c>
      <c r="F106" s="9">
        <f aca="true" t="shared" si="56" ref="F106:AR106">F90</f>
        <v>1749.6000000000004</v>
      </c>
      <c r="G106" s="9">
        <f t="shared" si="56"/>
        <v>1300.6000000000001</v>
      </c>
      <c r="H106" s="9">
        <f t="shared" si="56"/>
        <v>74.33699131229994</v>
      </c>
      <c r="I106" s="9">
        <f t="shared" si="56"/>
        <v>0</v>
      </c>
      <c r="J106" s="9">
        <f t="shared" si="56"/>
        <v>0</v>
      </c>
      <c r="K106" s="26">
        <f>IF(J106,I106/J106,0)</f>
        <v>0</v>
      </c>
      <c r="L106" s="9">
        <f t="shared" si="56"/>
        <v>0</v>
      </c>
      <c r="M106" s="9">
        <f t="shared" si="56"/>
        <v>0</v>
      </c>
      <c r="N106" s="9">
        <f t="shared" si="56"/>
        <v>0</v>
      </c>
      <c r="O106" s="9">
        <f t="shared" si="56"/>
        <v>619.6</v>
      </c>
      <c r="P106" s="9">
        <f t="shared" si="56"/>
        <v>164.6</v>
      </c>
      <c r="Q106" s="9">
        <f t="shared" si="56"/>
        <v>26.56552614590058</v>
      </c>
      <c r="R106" s="64">
        <f t="shared" si="56"/>
        <v>487.6</v>
      </c>
      <c r="S106" s="9">
        <f t="shared" si="56"/>
        <v>554.7</v>
      </c>
      <c r="T106" s="9">
        <f t="shared" si="56"/>
        <v>113.76127973748976</v>
      </c>
      <c r="U106" s="9">
        <f t="shared" si="56"/>
        <v>8.7</v>
      </c>
      <c r="V106" s="9">
        <f t="shared" si="56"/>
        <v>53</v>
      </c>
      <c r="W106" s="9">
        <f>V106/U106*100</f>
        <v>609.1954022988507</v>
      </c>
      <c r="X106" s="9">
        <f t="shared" si="56"/>
        <v>558.7</v>
      </c>
      <c r="Y106" s="9">
        <f t="shared" si="56"/>
        <v>254.5</v>
      </c>
      <c r="Z106" s="9">
        <f t="shared" si="56"/>
        <v>45.55217469124754</v>
      </c>
      <c r="AA106" s="9">
        <f t="shared" si="56"/>
        <v>8.7</v>
      </c>
      <c r="AB106" s="9">
        <f t="shared" si="56"/>
        <v>8.7</v>
      </c>
      <c r="AC106" s="9">
        <f t="shared" si="56"/>
        <v>0</v>
      </c>
      <c r="AD106" s="9">
        <f t="shared" si="56"/>
        <v>33.2</v>
      </c>
      <c r="AE106" s="9">
        <f t="shared" si="56"/>
        <v>108.7</v>
      </c>
      <c r="AF106" s="9">
        <f t="shared" si="56"/>
        <v>0</v>
      </c>
      <c r="AG106" s="9">
        <f t="shared" si="56"/>
        <v>8.7</v>
      </c>
      <c r="AH106" s="9">
        <f t="shared" si="56"/>
        <v>156.4</v>
      </c>
      <c r="AI106" s="9">
        <f t="shared" si="56"/>
        <v>0</v>
      </c>
      <c r="AJ106" s="9">
        <f t="shared" si="56"/>
        <v>8.7</v>
      </c>
      <c r="AK106" s="9">
        <f t="shared" si="56"/>
        <v>0</v>
      </c>
      <c r="AL106" s="9">
        <f t="shared" si="56"/>
        <v>0</v>
      </c>
      <c r="AM106" s="9">
        <f t="shared" si="56"/>
        <v>8.7</v>
      </c>
      <c r="AN106" s="9">
        <f t="shared" si="56"/>
        <v>0</v>
      </c>
      <c r="AO106" s="9">
        <f t="shared" si="56"/>
        <v>0</v>
      </c>
      <c r="AP106" s="9">
        <f t="shared" si="56"/>
        <v>7</v>
      </c>
      <c r="AQ106" s="9">
        <f t="shared" si="56"/>
        <v>0</v>
      </c>
      <c r="AR106" s="9">
        <f t="shared" si="56"/>
        <v>0</v>
      </c>
      <c r="AS106" s="16"/>
      <c r="AT106" s="21"/>
    </row>
    <row r="107" spans="1:46" s="22" customFormat="1" ht="29.25" customHeight="1">
      <c r="A107" s="132"/>
      <c r="B107" s="86"/>
      <c r="C107" s="19"/>
      <c r="D107" s="20"/>
      <c r="E107" s="15" t="s">
        <v>23</v>
      </c>
      <c r="F107" s="9">
        <f>F91</f>
        <v>269582.10000000003</v>
      </c>
      <c r="G107" s="9">
        <f aca="true" t="shared" si="57" ref="G107:AR108">G91</f>
        <v>172830</v>
      </c>
      <c r="H107" s="9">
        <f t="shared" si="57"/>
        <v>64.11033967017839</v>
      </c>
      <c r="I107" s="9">
        <f t="shared" si="57"/>
        <v>10589.5</v>
      </c>
      <c r="J107" s="9">
        <f t="shared" si="57"/>
        <v>10187</v>
      </c>
      <c r="K107" s="26">
        <f t="shared" si="39"/>
        <v>96.19906511166721</v>
      </c>
      <c r="L107" s="9">
        <f t="shared" si="57"/>
        <v>17916.6</v>
      </c>
      <c r="M107" s="9">
        <f t="shared" si="57"/>
        <v>17847.8</v>
      </c>
      <c r="N107" s="9">
        <f t="shared" si="57"/>
        <v>99.61599857115748</v>
      </c>
      <c r="O107" s="9">
        <f t="shared" si="57"/>
        <v>13108.5</v>
      </c>
      <c r="P107" s="9">
        <f t="shared" si="57"/>
        <v>13022</v>
      </c>
      <c r="Q107" s="9">
        <f t="shared" si="57"/>
        <v>99.3401228210703</v>
      </c>
      <c r="R107" s="64">
        <f t="shared" si="57"/>
        <v>28134.4</v>
      </c>
      <c r="S107" s="9">
        <f t="shared" si="57"/>
        <v>28281.100000000002</v>
      </c>
      <c r="T107" s="9">
        <f t="shared" si="57"/>
        <v>100.5214257279345</v>
      </c>
      <c r="U107" s="9">
        <f t="shared" si="57"/>
        <v>18849.1</v>
      </c>
      <c r="V107" s="9">
        <f t="shared" si="57"/>
        <v>19217.6</v>
      </c>
      <c r="W107" s="9">
        <f>V107/U107*100</f>
        <v>101.95500050400284</v>
      </c>
      <c r="X107" s="9">
        <f t="shared" si="57"/>
        <v>26601.8</v>
      </c>
      <c r="Y107" s="9">
        <f t="shared" si="57"/>
        <v>26642.9</v>
      </c>
      <c r="Z107" s="9">
        <f t="shared" si="57"/>
        <v>100.15450082325256</v>
      </c>
      <c r="AA107" s="9">
        <f t="shared" si="57"/>
        <v>32885</v>
      </c>
      <c r="AB107" s="9">
        <f t="shared" si="57"/>
        <v>31679.899999999998</v>
      </c>
      <c r="AC107" s="9">
        <f t="shared" si="57"/>
        <v>0</v>
      </c>
      <c r="AD107" s="9">
        <f t="shared" si="57"/>
        <v>18800.4</v>
      </c>
      <c r="AE107" s="9">
        <f t="shared" si="57"/>
        <v>13372.300000000001</v>
      </c>
      <c r="AF107" s="9">
        <f t="shared" si="57"/>
        <v>0</v>
      </c>
      <c r="AG107" s="9">
        <f t="shared" si="57"/>
        <v>24182.9</v>
      </c>
      <c r="AH107" s="9">
        <f t="shared" si="57"/>
        <v>12579.4</v>
      </c>
      <c r="AI107" s="9">
        <f t="shared" si="57"/>
        <v>0</v>
      </c>
      <c r="AJ107" s="9">
        <f t="shared" si="57"/>
        <v>27970.1</v>
      </c>
      <c r="AK107" s="9">
        <f t="shared" si="57"/>
        <v>0</v>
      </c>
      <c r="AL107" s="9">
        <f t="shared" si="57"/>
        <v>0</v>
      </c>
      <c r="AM107" s="9">
        <f t="shared" si="57"/>
        <v>16891.4</v>
      </c>
      <c r="AN107" s="9">
        <f t="shared" si="57"/>
        <v>0</v>
      </c>
      <c r="AO107" s="9">
        <f t="shared" si="57"/>
        <v>0</v>
      </c>
      <c r="AP107" s="9">
        <f t="shared" si="57"/>
        <v>33652.40000000001</v>
      </c>
      <c r="AQ107" s="9">
        <f t="shared" si="57"/>
        <v>0</v>
      </c>
      <c r="AR107" s="9">
        <f t="shared" si="57"/>
        <v>0</v>
      </c>
      <c r="AS107" s="16"/>
      <c r="AT107" s="21"/>
    </row>
    <row r="108" spans="1:46" s="22" customFormat="1" ht="39.75" customHeight="1">
      <c r="A108" s="132"/>
      <c r="B108" s="87"/>
      <c r="C108" s="19"/>
      <c r="D108" s="20"/>
      <c r="E108" s="15" t="s">
        <v>59</v>
      </c>
      <c r="F108" s="9">
        <f>F92</f>
        <v>0</v>
      </c>
      <c r="G108" s="9">
        <f t="shared" si="57"/>
        <v>0</v>
      </c>
      <c r="H108" s="9">
        <f t="shared" si="57"/>
        <v>0</v>
      </c>
      <c r="I108" s="9">
        <f t="shared" si="57"/>
        <v>0</v>
      </c>
      <c r="J108" s="9">
        <f t="shared" si="57"/>
        <v>0</v>
      </c>
      <c r="K108" s="26">
        <v>0</v>
      </c>
      <c r="L108" s="9">
        <f t="shared" si="57"/>
        <v>0</v>
      </c>
      <c r="M108" s="9">
        <f t="shared" si="57"/>
        <v>0</v>
      </c>
      <c r="N108" s="9">
        <f t="shared" si="57"/>
        <v>0</v>
      </c>
      <c r="O108" s="9">
        <f t="shared" si="57"/>
        <v>0</v>
      </c>
      <c r="P108" s="9">
        <f t="shared" si="57"/>
        <v>0</v>
      </c>
      <c r="Q108" s="9">
        <f t="shared" si="57"/>
        <v>0</v>
      </c>
      <c r="R108" s="64">
        <f t="shared" si="57"/>
        <v>0</v>
      </c>
      <c r="S108" s="9">
        <f t="shared" si="57"/>
        <v>0</v>
      </c>
      <c r="T108" s="9">
        <f t="shared" si="57"/>
        <v>0</v>
      </c>
      <c r="U108" s="9">
        <f t="shared" si="57"/>
        <v>0</v>
      </c>
      <c r="V108" s="9">
        <f t="shared" si="57"/>
        <v>0</v>
      </c>
      <c r="W108" s="9">
        <f t="shared" si="57"/>
        <v>0</v>
      </c>
      <c r="X108" s="9">
        <f t="shared" si="57"/>
        <v>0</v>
      </c>
      <c r="Y108" s="9">
        <f t="shared" si="57"/>
        <v>0</v>
      </c>
      <c r="Z108" s="9">
        <f t="shared" si="57"/>
        <v>0</v>
      </c>
      <c r="AA108" s="9">
        <f t="shared" si="57"/>
        <v>0</v>
      </c>
      <c r="AB108" s="9">
        <f t="shared" si="57"/>
        <v>0</v>
      </c>
      <c r="AC108" s="9">
        <f t="shared" si="57"/>
        <v>0</v>
      </c>
      <c r="AD108" s="9">
        <f t="shared" si="57"/>
        <v>0</v>
      </c>
      <c r="AE108" s="9">
        <f t="shared" si="57"/>
        <v>0</v>
      </c>
      <c r="AF108" s="9">
        <f t="shared" si="57"/>
        <v>0</v>
      </c>
      <c r="AG108" s="9">
        <f t="shared" si="57"/>
        <v>0</v>
      </c>
      <c r="AH108" s="9">
        <f t="shared" si="57"/>
        <v>0</v>
      </c>
      <c r="AI108" s="9">
        <f t="shared" si="57"/>
        <v>0</v>
      </c>
      <c r="AJ108" s="9">
        <f t="shared" si="57"/>
        <v>0</v>
      </c>
      <c r="AK108" s="9">
        <f t="shared" si="57"/>
        <v>0</v>
      </c>
      <c r="AL108" s="9">
        <f t="shared" si="57"/>
        <v>0</v>
      </c>
      <c r="AM108" s="9">
        <f t="shared" si="57"/>
        <v>0</v>
      </c>
      <c r="AN108" s="9">
        <f t="shared" si="57"/>
        <v>0</v>
      </c>
      <c r="AO108" s="9">
        <f t="shared" si="57"/>
        <v>0</v>
      </c>
      <c r="AP108" s="9">
        <f t="shared" si="57"/>
        <v>0</v>
      </c>
      <c r="AQ108" s="9"/>
      <c r="AR108" s="9"/>
      <c r="AS108" s="16"/>
      <c r="AT108" s="21"/>
    </row>
    <row r="109" spans="1:46" s="22" customFormat="1" ht="29.25" customHeight="1" hidden="1">
      <c r="A109" s="88"/>
      <c r="B109" s="85" t="s">
        <v>53</v>
      </c>
      <c r="C109" s="19"/>
      <c r="D109" s="20"/>
      <c r="E109" s="14" t="s">
        <v>20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/>
      <c r="AR109" s="9"/>
      <c r="AS109" s="16"/>
      <c r="AT109" s="21"/>
    </row>
    <row r="110" spans="1:46" s="22" customFormat="1" ht="29.25" customHeight="1" hidden="1">
      <c r="A110" s="89"/>
      <c r="B110" s="86"/>
      <c r="C110" s="19"/>
      <c r="D110" s="20"/>
      <c r="E110" s="15" t="s">
        <v>21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/>
      <c r="AR110" s="9"/>
      <c r="AS110" s="16"/>
      <c r="AT110" s="21"/>
    </row>
    <row r="111" spans="1:46" s="22" customFormat="1" ht="29.25" customHeight="1" hidden="1">
      <c r="A111" s="89"/>
      <c r="B111" s="86"/>
      <c r="C111" s="19"/>
      <c r="D111" s="20"/>
      <c r="E111" s="15" t="s">
        <v>22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/>
      <c r="AR111" s="9"/>
      <c r="AS111" s="16"/>
      <c r="AT111" s="21"/>
    </row>
    <row r="112" spans="1:46" s="22" customFormat="1" ht="43.5" customHeight="1" hidden="1">
      <c r="A112" s="90"/>
      <c r="B112" s="87"/>
      <c r="C112" s="19"/>
      <c r="D112" s="20"/>
      <c r="E112" s="15" t="s">
        <v>23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5"/>
      <c r="AR112" s="5"/>
      <c r="AS112" s="16"/>
      <c r="AT112" s="21"/>
    </row>
    <row r="114" spans="1:4" s="13" customFormat="1" ht="12.75">
      <c r="A114" s="32"/>
      <c r="B114" s="33"/>
      <c r="C114" s="33"/>
      <c r="D114" s="33"/>
    </row>
    <row r="115" spans="1:46" s="13" customFormat="1" ht="15.75">
      <c r="A115" s="34" t="s">
        <v>26</v>
      </c>
      <c r="B115" s="35"/>
      <c r="C115" s="35"/>
      <c r="D115" s="35"/>
      <c r="E115" s="36"/>
      <c r="F115" s="36"/>
      <c r="G115" s="36"/>
      <c r="H115" s="36"/>
      <c r="I115" s="59" t="s">
        <v>77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3" customFormat="1" ht="15.75">
      <c r="A116" s="34" t="s">
        <v>27</v>
      </c>
      <c r="B116" s="35"/>
      <c r="C116" s="35"/>
      <c r="D116" s="35"/>
      <c r="E116" s="83"/>
      <c r="F116" s="83"/>
      <c r="G116" s="83"/>
      <c r="H116" s="83"/>
      <c r="I116" s="59"/>
      <c r="J116" s="23"/>
      <c r="K116" s="23"/>
      <c r="L116" s="23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s="13" customFormat="1" ht="29.25" customHeight="1">
      <c r="A117" s="84" t="s">
        <v>85</v>
      </c>
      <c r="B117" s="84"/>
      <c r="C117" s="84"/>
      <c r="D117" s="35"/>
      <c r="E117" s="83"/>
      <c r="F117" s="83"/>
      <c r="G117" s="83"/>
      <c r="H117" s="83"/>
      <c r="I117" s="128" t="s">
        <v>90</v>
      </c>
      <c r="J117" s="128"/>
      <c r="K117" s="128"/>
      <c r="L117" s="128"/>
      <c r="M117" s="128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3" customFormat="1" ht="27.75" customHeight="1">
      <c r="A118" s="84"/>
      <c r="B118" s="84"/>
      <c r="C118" s="84"/>
      <c r="D118" s="35"/>
      <c r="E118" s="83"/>
      <c r="F118" s="83"/>
      <c r="G118" s="83"/>
      <c r="H118" s="83"/>
      <c r="I118" s="128"/>
      <c r="J118" s="128"/>
      <c r="K118" s="128"/>
      <c r="L118" s="128"/>
      <c r="M118" s="128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2:46" s="13" customFormat="1" ht="15.75">
      <c r="B119" s="35"/>
      <c r="C119" s="35"/>
      <c r="D119" s="35"/>
      <c r="E119" s="23"/>
      <c r="F119" s="23"/>
      <c r="G119" s="23"/>
      <c r="H119" s="37"/>
      <c r="I119" s="60"/>
      <c r="J119" s="23"/>
      <c r="K119" s="23"/>
      <c r="L119" s="23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3" customFormat="1" ht="15.75">
      <c r="A120" s="38"/>
      <c r="B120" s="39"/>
      <c r="C120" s="57" t="s">
        <v>86</v>
      </c>
      <c r="D120" s="35"/>
      <c r="E120" s="115"/>
      <c r="F120" s="115"/>
      <c r="G120" s="115"/>
      <c r="H120" s="115"/>
      <c r="I120" s="59" t="s">
        <v>91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3" customFormat="1" ht="15.75">
      <c r="A121" s="34" t="s">
        <v>76</v>
      </c>
      <c r="B121" s="35"/>
      <c r="C121" s="35"/>
      <c r="D121" s="35"/>
      <c r="E121" s="36"/>
      <c r="F121" s="36"/>
      <c r="G121" s="36"/>
      <c r="H121" s="36"/>
      <c r="I121" s="36" t="s">
        <v>78</v>
      </c>
      <c r="J121" s="23"/>
      <c r="K121" s="23"/>
      <c r="L121" s="23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3" customFormat="1" ht="12.75">
      <c r="A122" s="40"/>
      <c r="B122" s="41"/>
      <c r="C122" s="41"/>
      <c r="D122" s="4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3" customFormat="1" ht="12.75">
      <c r="A123" s="40"/>
      <c r="B123" s="41"/>
      <c r="C123" s="41"/>
      <c r="D123" s="4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3" customFormat="1" ht="12.75">
      <c r="A124" s="42" t="s">
        <v>31</v>
      </c>
      <c r="B124" s="41"/>
      <c r="C124" s="41"/>
      <c r="D124" s="4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3" customFormat="1" ht="12.75">
      <c r="A125" s="43" t="s">
        <v>29</v>
      </c>
      <c r="B125" s="41"/>
      <c r="C125" s="41"/>
      <c r="D125" s="4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3" customFormat="1" ht="12.75">
      <c r="A126" s="43" t="s">
        <v>28</v>
      </c>
      <c r="B126" s="41"/>
      <c r="C126" s="41"/>
      <c r="D126" s="4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3" customFormat="1" ht="12.75">
      <c r="A127" s="43" t="s">
        <v>30</v>
      </c>
      <c r="B127" s="41"/>
      <c r="C127" s="41"/>
      <c r="D127" s="4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3" customFormat="1" ht="12.75">
      <c r="A128" s="43" t="s">
        <v>47</v>
      </c>
      <c r="B128" s="41"/>
      <c r="C128" s="41"/>
      <c r="D128" s="4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3" customFormat="1" ht="12.75">
      <c r="A129" s="43" t="s">
        <v>74</v>
      </c>
      <c r="B129" s="41"/>
      <c r="C129" s="41"/>
      <c r="D129" s="4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s="13" customFormat="1" ht="12.75">
      <c r="A130" s="43" t="s">
        <v>32</v>
      </c>
      <c r="B130" s="41"/>
      <c r="C130" s="41"/>
      <c r="D130" s="4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s="13" customFormat="1" ht="12.75">
      <c r="A131" s="43" t="s">
        <v>33</v>
      </c>
      <c r="B131" s="41"/>
      <c r="C131" s="41"/>
      <c r="D131" s="4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s="13" customFormat="1" ht="12.75">
      <c r="A132" s="43" t="s">
        <v>48</v>
      </c>
      <c r="B132" s="41"/>
      <c r="C132" s="41"/>
      <c r="D132" s="4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 s="13" customFormat="1" ht="12.75">
      <c r="A133" s="40"/>
      <c r="B133" s="41"/>
      <c r="C133" s="41"/>
      <c r="D133" s="4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" s="13" customFormat="1" ht="12.75">
      <c r="A134" s="32"/>
      <c r="B134" s="33"/>
      <c r="C134" s="33"/>
      <c r="D134" s="33"/>
    </row>
    <row r="135" spans="1:4" s="13" customFormat="1" ht="12.75">
      <c r="A135" s="32"/>
      <c r="B135" s="33"/>
      <c r="C135" s="33"/>
      <c r="D135" s="33"/>
    </row>
    <row r="136" spans="1:4" s="13" customFormat="1" ht="12.75">
      <c r="A136" s="32"/>
      <c r="B136" s="33"/>
      <c r="C136" s="33"/>
      <c r="D136" s="33"/>
    </row>
    <row r="137" spans="1:4" s="13" customFormat="1" ht="12.75">
      <c r="A137" s="32"/>
      <c r="B137" s="33"/>
      <c r="C137" s="33"/>
      <c r="D137" s="33"/>
    </row>
    <row r="138" spans="1:4" s="13" customFormat="1" ht="12.75">
      <c r="A138" s="32"/>
      <c r="B138" s="33"/>
      <c r="C138" s="33"/>
      <c r="D138" s="33"/>
    </row>
    <row r="139" spans="1:4" s="13" customFormat="1" ht="12.75">
      <c r="A139" s="32"/>
      <c r="B139" s="33"/>
      <c r="C139" s="33"/>
      <c r="D139" s="33"/>
    </row>
    <row r="140" spans="1:4" s="13" customFormat="1" ht="12.75">
      <c r="A140" s="32"/>
      <c r="B140" s="33"/>
      <c r="C140" s="33"/>
      <c r="D140" s="33"/>
    </row>
  </sheetData>
  <sheetProtection/>
  <mergeCells count="122">
    <mergeCell ref="E28:E32"/>
    <mergeCell ref="AT83:AT87"/>
    <mergeCell ref="AT28:AT32"/>
    <mergeCell ref="AS18:AS22"/>
    <mergeCell ref="AT18:AT22"/>
    <mergeCell ref="AS13:AS17"/>
    <mergeCell ref="AT13:AT17"/>
    <mergeCell ref="AS53:AS57"/>
    <mergeCell ref="AT53:AT57"/>
    <mergeCell ref="AS68:AS71"/>
    <mergeCell ref="AS38:AS42"/>
    <mergeCell ref="AS43:AS47"/>
    <mergeCell ref="AT43:AT47"/>
    <mergeCell ref="AT38:AT42"/>
    <mergeCell ref="AS23:AS27"/>
    <mergeCell ref="AT23:AT27"/>
    <mergeCell ref="AS28:AS32"/>
    <mergeCell ref="AS33:AS37"/>
    <mergeCell ref="AT33:AT37"/>
    <mergeCell ref="AA6:AC6"/>
    <mergeCell ref="AD6:AF6"/>
    <mergeCell ref="A2:L2"/>
    <mergeCell ref="A3:L3"/>
    <mergeCell ref="X6:Z6"/>
    <mergeCell ref="A5:A7"/>
    <mergeCell ref="I6:K6"/>
    <mergeCell ref="R6:T6"/>
    <mergeCell ref="L6:N6"/>
    <mergeCell ref="A8:A12"/>
    <mergeCell ref="A1:L1"/>
    <mergeCell ref="E5:E7"/>
    <mergeCell ref="F5:H6"/>
    <mergeCell ref="B5:B7"/>
    <mergeCell ref="C5:C7"/>
    <mergeCell ref="D5:D7"/>
    <mergeCell ref="I5:AR5"/>
    <mergeCell ref="AP6:AR6"/>
    <mergeCell ref="U6:W6"/>
    <mergeCell ref="AM6:AO6"/>
    <mergeCell ref="AJ6:AL6"/>
    <mergeCell ref="O6:Q6"/>
    <mergeCell ref="AG6:AI6"/>
    <mergeCell ref="A28:A32"/>
    <mergeCell ref="A23:A27"/>
    <mergeCell ref="C28:C32"/>
    <mergeCell ref="D13:D16"/>
    <mergeCell ref="D23:D26"/>
    <mergeCell ref="B8:D12"/>
    <mergeCell ref="C18:C22"/>
    <mergeCell ref="D18:D21"/>
    <mergeCell ref="A13:A17"/>
    <mergeCell ref="B13:B17"/>
    <mergeCell ref="C13:C17"/>
    <mergeCell ref="A18:A22"/>
    <mergeCell ref="B18:B22"/>
    <mergeCell ref="C23:C27"/>
    <mergeCell ref="AS58:AS62"/>
    <mergeCell ref="AT58:AT62"/>
    <mergeCell ref="A104:A108"/>
    <mergeCell ref="B53:B57"/>
    <mergeCell ref="A53:A57"/>
    <mergeCell ref="C58:C62"/>
    <mergeCell ref="D58:D61"/>
    <mergeCell ref="A58:A62"/>
    <mergeCell ref="E33:E37"/>
    <mergeCell ref="D33:D36"/>
    <mergeCell ref="C53:C57"/>
    <mergeCell ref="B23:B27"/>
    <mergeCell ref="B48:D52"/>
    <mergeCell ref="D28:D31"/>
    <mergeCell ref="D38:D41"/>
    <mergeCell ref="B43:B47"/>
    <mergeCell ref="B33:B37"/>
    <mergeCell ref="B38:B42"/>
    <mergeCell ref="B28:B32"/>
    <mergeCell ref="E120:H120"/>
    <mergeCell ref="AT68:AT71"/>
    <mergeCell ref="AT73:AT76"/>
    <mergeCell ref="D78:D81"/>
    <mergeCell ref="AS78:AS81"/>
    <mergeCell ref="AT78:AT81"/>
    <mergeCell ref="AS73:AS76"/>
    <mergeCell ref="E83:E87"/>
    <mergeCell ref="I117:M118"/>
    <mergeCell ref="AS83:AS87"/>
    <mergeCell ref="D83:D86"/>
    <mergeCell ref="A109:A112"/>
    <mergeCell ref="B109:B112"/>
    <mergeCell ref="A94:A97"/>
    <mergeCell ref="B94:B97"/>
    <mergeCell ref="A88:D92"/>
    <mergeCell ref="A83:A87"/>
    <mergeCell ref="A33:A37"/>
    <mergeCell ref="C68:C72"/>
    <mergeCell ref="B68:B72"/>
    <mergeCell ref="A68:A72"/>
    <mergeCell ref="B63:D67"/>
    <mergeCell ref="D68:D71"/>
    <mergeCell ref="A38:A42"/>
    <mergeCell ref="C43:C47"/>
    <mergeCell ref="C33:C37"/>
    <mergeCell ref="B58:B62"/>
    <mergeCell ref="A73:A77"/>
    <mergeCell ref="C78:C82"/>
    <mergeCell ref="E116:H118"/>
    <mergeCell ref="A117:C118"/>
    <mergeCell ref="B98:B102"/>
    <mergeCell ref="A98:A102"/>
    <mergeCell ref="B104:B108"/>
    <mergeCell ref="C83:C87"/>
    <mergeCell ref="D73:D76"/>
    <mergeCell ref="C73:C77"/>
    <mergeCell ref="A63:A67"/>
    <mergeCell ref="B83:B87"/>
    <mergeCell ref="A4:L4"/>
    <mergeCell ref="A48:A52"/>
    <mergeCell ref="C38:C42"/>
    <mergeCell ref="D53:D56"/>
    <mergeCell ref="B78:B82"/>
    <mergeCell ref="A78:A82"/>
    <mergeCell ref="B73:B77"/>
    <mergeCell ref="A43:A47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2022-10-14T06:01:13Z</dcterms:modified>
  <cp:category/>
  <cp:version/>
  <cp:contentType/>
  <cp:contentStatus/>
</cp:coreProperties>
</file>