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/>
  </bookViews>
  <sheets>
    <sheet name="3 кв.  " sheetId="31" r:id="rId1"/>
  </sheets>
  <definedNames>
    <definedName name="_xlnm.Print_Titles" localSheetId="0">'3 кв.  '!$8:$11</definedName>
    <definedName name="_xlnm.Print_Area" localSheetId="0">'3 кв.  '!$A$1:$AS$166</definedName>
  </definedNames>
  <calcPr calcId="125725"/>
</workbook>
</file>

<file path=xl/calcChain.xml><?xml version="1.0" encoding="utf-8"?>
<calcChain xmlns="http://schemas.openxmlformats.org/spreadsheetml/2006/main">
  <c r="F29" i="31"/>
  <c r="E29"/>
  <c r="E119"/>
  <c r="AI94"/>
  <c r="AO94"/>
  <c r="AF107" l="1"/>
  <c r="Z107"/>
  <c r="AC107"/>
  <c r="E149"/>
  <c r="E148"/>
  <c r="AG131"/>
  <c r="AD131"/>
  <c r="AA131"/>
  <c r="X131"/>
  <c r="W131"/>
  <c r="U131"/>
  <c r="T131"/>
  <c r="R131"/>
  <c r="Q131"/>
  <c r="O131"/>
  <c r="N131"/>
  <c r="L131"/>
  <c r="K131"/>
  <c r="I131"/>
  <c r="H131"/>
  <c r="AL131"/>
  <c r="AO132"/>
  <c r="AN132"/>
  <c r="AM132"/>
  <c r="AL132"/>
  <c r="AK132"/>
  <c r="AJ132"/>
  <c r="AI132"/>
  <c r="AG132"/>
  <c r="AF132"/>
  <c r="AD132"/>
  <c r="AC132"/>
  <c r="AA132"/>
  <c r="Z132"/>
  <c r="X132"/>
  <c r="W132"/>
  <c r="U132"/>
  <c r="T132"/>
  <c r="R132"/>
  <c r="Q132"/>
  <c r="O132"/>
  <c r="N132"/>
  <c r="L132"/>
  <c r="K132"/>
  <c r="I132"/>
  <c r="H132"/>
  <c r="AN131"/>
  <c r="AM131"/>
  <c r="AK131"/>
  <c r="AJ131"/>
  <c r="AH125"/>
  <c r="AH122"/>
  <c r="AG125"/>
  <c r="AF125"/>
  <c r="AD125"/>
  <c r="AC125"/>
  <c r="E125" s="1"/>
  <c r="AB125"/>
  <c r="AB122"/>
  <c r="AA125"/>
  <c r="S122"/>
  <c r="S125"/>
  <c r="Q125"/>
  <c r="F125"/>
  <c r="AL94"/>
  <c r="AN119"/>
  <c r="AM119"/>
  <c r="AK119"/>
  <c r="AJ119"/>
  <c r="AG119"/>
  <c r="AD119"/>
  <c r="AA119"/>
  <c r="X119"/>
  <c r="W119"/>
  <c r="U119"/>
  <c r="T119"/>
  <c r="R119"/>
  <c r="Q119"/>
  <c r="O119"/>
  <c r="N119"/>
  <c r="L119"/>
  <c r="K119"/>
  <c r="I119"/>
  <c r="H119"/>
  <c r="G125" l="1"/>
  <c r="F94"/>
  <c r="H84"/>
  <c r="F84"/>
  <c r="AH17"/>
  <c r="AH16"/>
  <c r="AH15"/>
  <c r="AH14"/>
  <c r="AG14"/>
  <c r="AF14"/>
  <c r="AF80" s="1"/>
  <c r="K80"/>
  <c r="K83"/>
  <c r="E83"/>
  <c r="AG80"/>
  <c r="AD80"/>
  <c r="AC80"/>
  <c r="AA80"/>
  <c r="Z80"/>
  <c r="X80"/>
  <c r="W80"/>
  <c r="U80"/>
  <c r="T80"/>
  <c r="R80"/>
  <c r="Q80"/>
  <c r="O80"/>
  <c r="N80"/>
  <c r="L80"/>
  <c r="I80"/>
  <c r="H80"/>
  <c r="F14"/>
  <c r="E14"/>
  <c r="F17"/>
  <c r="E17"/>
  <c r="G42"/>
  <c r="G45"/>
  <c r="F34"/>
  <c r="E34"/>
  <c r="F18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AG51"/>
  <c r="AF51"/>
  <c r="AD51"/>
  <c r="AC51"/>
  <c r="AA51"/>
  <c r="AB51" s="1"/>
  <c r="Z51"/>
  <c r="X51"/>
  <c r="W51"/>
  <c r="U51"/>
  <c r="T51"/>
  <c r="R51"/>
  <c r="Q51"/>
  <c r="O51"/>
  <c r="N51"/>
  <c r="L51"/>
  <c r="K51"/>
  <c r="I51"/>
  <c r="H51"/>
  <c r="AG83"/>
  <c r="AF83"/>
  <c r="AD83"/>
  <c r="AC83"/>
  <c r="AA83"/>
  <c r="Z83"/>
  <c r="X83"/>
  <c r="W83"/>
  <c r="U83"/>
  <c r="T83"/>
  <c r="R83"/>
  <c r="Q83"/>
  <c r="O83"/>
  <c r="N83"/>
  <c r="L83"/>
  <c r="I83"/>
  <c r="H83"/>
  <c r="AA14"/>
  <c r="Z14"/>
  <c r="Q14"/>
  <c r="AA19"/>
  <c r="AA18"/>
  <c r="Z18"/>
  <c r="X53"/>
  <c r="W53"/>
  <c r="AG53"/>
  <c r="AF53"/>
  <c r="AD53"/>
  <c r="AC53"/>
  <c r="AH57"/>
  <c r="AB54"/>
  <c r="I53"/>
  <c r="AB48"/>
  <c r="AH42"/>
  <c r="AH45"/>
  <c r="AB42"/>
  <c r="Z45"/>
  <c r="AB45" s="1"/>
  <c r="S28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K25"/>
  <c r="I25"/>
  <c r="H25"/>
  <c r="E28"/>
  <c r="H29"/>
  <c r="J29" s="1"/>
  <c r="AF57"/>
  <c r="AE57"/>
  <c r="Z57"/>
  <c r="AB57" s="1"/>
  <c r="Y57"/>
  <c r="V57"/>
  <c r="S57"/>
  <c r="P57"/>
  <c r="M57"/>
  <c r="E80" l="1"/>
  <c r="G29"/>
  <c r="G59" l="1"/>
  <c r="G62"/>
  <c r="AE59"/>
  <c r="AE62"/>
  <c r="AC62"/>
  <c r="AH94" l="1"/>
  <c r="AE94"/>
  <c r="AB94"/>
  <c r="AA113"/>
  <c r="AD113"/>
  <c r="AG113"/>
  <c r="F107"/>
  <c r="F104" s="1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O154"/>
  <c r="N154"/>
  <c r="L154"/>
  <c r="K154"/>
  <c r="I154"/>
  <c r="H154"/>
  <c r="F154"/>
  <c r="E154"/>
  <c r="AQ153"/>
  <c r="AP153"/>
  <c r="AO153"/>
  <c r="AN153"/>
  <c r="AM153"/>
  <c r="AL153"/>
  <c r="AK153"/>
  <c r="AJ153"/>
  <c r="AI153"/>
  <c r="AH153"/>
  <c r="AG153"/>
  <c r="AF153"/>
  <c r="AE153"/>
  <c r="AD153"/>
  <c r="AD150" s="1"/>
  <c r="AC153"/>
  <c r="AB153"/>
  <c r="AA153"/>
  <c r="Z153"/>
  <c r="Y153"/>
  <c r="X153"/>
  <c r="W153"/>
  <c r="U153"/>
  <c r="T153"/>
  <c r="S153"/>
  <c r="R153"/>
  <c r="Q153"/>
  <c r="P153"/>
  <c r="O153"/>
  <c r="N153"/>
  <c r="M153"/>
  <c r="L153"/>
  <c r="K153"/>
  <c r="J153"/>
  <c r="I153"/>
  <c r="H153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U152"/>
  <c r="T152"/>
  <c r="S152"/>
  <c r="R152"/>
  <c r="Q152"/>
  <c r="O152"/>
  <c r="N152"/>
  <c r="L152"/>
  <c r="K152"/>
  <c r="I152"/>
  <c r="H152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U151"/>
  <c r="T151"/>
  <c r="S151"/>
  <c r="R151"/>
  <c r="Q151"/>
  <c r="O151"/>
  <c r="N151"/>
  <c r="L151"/>
  <c r="K151"/>
  <c r="I151"/>
  <c r="H151"/>
  <c r="F151"/>
  <c r="E151"/>
  <c r="AO150"/>
  <c r="AN150"/>
  <c r="AM150"/>
  <c r="AL150"/>
  <c r="AK150"/>
  <c r="AJ150"/>
  <c r="AI150"/>
  <c r="AH150"/>
  <c r="AG150"/>
  <c r="AF150"/>
  <c r="AE150"/>
  <c r="AC150"/>
  <c r="AB150"/>
  <c r="AA150"/>
  <c r="Z150"/>
  <c r="Y150"/>
  <c r="X150"/>
  <c r="W150"/>
  <c r="U150"/>
  <c r="T150"/>
  <c r="S150"/>
  <c r="R150"/>
  <c r="Q150"/>
  <c r="O150"/>
  <c r="N150"/>
  <c r="L150"/>
  <c r="K150"/>
  <c r="I150"/>
  <c r="H150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O149"/>
  <c r="N149"/>
  <c r="L149"/>
  <c r="K149"/>
  <c r="I149"/>
  <c r="H149"/>
  <c r="F149"/>
  <c r="E146"/>
  <c r="AP144"/>
  <c r="V144"/>
  <c r="S144"/>
  <c r="AQ143"/>
  <c r="AP143"/>
  <c r="AN143"/>
  <c r="AM143"/>
  <c r="AL143"/>
  <c r="AK143"/>
  <c r="AJ143"/>
  <c r="AI143"/>
  <c r="AG143"/>
  <c r="AD143"/>
  <c r="AC143"/>
  <c r="AC140" s="1"/>
  <c r="AA143"/>
  <c r="Z143"/>
  <c r="X143"/>
  <c r="U143"/>
  <c r="T143"/>
  <c r="R143"/>
  <c r="S143" s="1"/>
  <c r="S140" s="1"/>
  <c r="Q143"/>
  <c r="O143"/>
  <c r="O140" s="1"/>
  <c r="P140" s="1"/>
  <c r="N143"/>
  <c r="L143"/>
  <c r="M143" s="1"/>
  <c r="K143"/>
  <c r="I143"/>
  <c r="I140" s="1"/>
  <c r="H143"/>
  <c r="AN142"/>
  <c r="AK142"/>
  <c r="AH142"/>
  <c r="AE142"/>
  <c r="AB142"/>
  <c r="Y142"/>
  <c r="V142"/>
  <c r="S142"/>
  <c r="V141"/>
  <c r="S141"/>
  <c r="AN140"/>
  <c r="AK140"/>
  <c r="AI140"/>
  <c r="Z140"/>
  <c r="T140"/>
  <c r="Q140"/>
  <c r="N140"/>
  <c r="K140"/>
  <c r="H140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O139"/>
  <c r="N139"/>
  <c r="L139"/>
  <c r="K139"/>
  <c r="I139"/>
  <c r="H139"/>
  <c r="F139"/>
  <c r="E139"/>
  <c r="AP138"/>
  <c r="AM138"/>
  <c r="AL138"/>
  <c r="AJ138"/>
  <c r="AG138"/>
  <c r="AG135" s="1"/>
  <c r="AD138"/>
  <c r="AA138"/>
  <c r="X138"/>
  <c r="U138"/>
  <c r="U135" s="1"/>
  <c r="R138"/>
  <c r="O138"/>
  <c r="O135" s="1"/>
  <c r="L138"/>
  <c r="L135" s="1"/>
  <c r="I138"/>
  <c r="I135" s="1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O137"/>
  <c r="N137"/>
  <c r="L137"/>
  <c r="K137"/>
  <c r="I137"/>
  <c r="H137"/>
  <c r="F137"/>
  <c r="E137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O136"/>
  <c r="N136"/>
  <c r="L136"/>
  <c r="K136"/>
  <c r="I136"/>
  <c r="H136"/>
  <c r="F136"/>
  <c r="E136"/>
  <c r="AM135"/>
  <c r="AL135"/>
  <c r="AJ135"/>
  <c r="AD135"/>
  <c r="AA135"/>
  <c r="X135"/>
  <c r="R135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S132" s="1"/>
  <c r="R126"/>
  <c r="Q126"/>
  <c r="O126"/>
  <c r="N126"/>
  <c r="P126" s="1"/>
  <c r="L126"/>
  <c r="K126"/>
  <c r="I126"/>
  <c r="H126"/>
  <c r="E126" s="1"/>
  <c r="AP125"/>
  <c r="AM125"/>
  <c r="X125"/>
  <c r="U125"/>
  <c r="R125"/>
  <c r="O125"/>
  <c r="L125"/>
  <c r="I125"/>
  <c r="AP123"/>
  <c r="AM122"/>
  <c r="AG122"/>
  <c r="AA122"/>
  <c r="X122"/>
  <c r="U122"/>
  <c r="R122"/>
  <c r="O122"/>
  <c r="L122"/>
  <c r="I122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F115"/>
  <c r="E115"/>
  <c r="M114"/>
  <c r="F114"/>
  <c r="E114"/>
  <c r="G114" s="1"/>
  <c r="AP113"/>
  <c r="AM113"/>
  <c r="AL113"/>
  <c r="AJ113"/>
  <c r="AI113"/>
  <c r="AC113"/>
  <c r="AC119" s="1"/>
  <c r="Z113"/>
  <c r="Z119" s="1"/>
  <c r="X113"/>
  <c r="U113"/>
  <c r="U110" s="1"/>
  <c r="V110" s="1"/>
  <c r="T113"/>
  <c r="R113"/>
  <c r="Q113"/>
  <c r="O113"/>
  <c r="O110" s="1"/>
  <c r="P110" s="1"/>
  <c r="N113"/>
  <c r="L113"/>
  <c r="K113"/>
  <c r="I113"/>
  <c r="H113"/>
  <c r="AO112"/>
  <c r="AM112"/>
  <c r="AM110" s="1"/>
  <c r="AL112"/>
  <c r="AJ112"/>
  <c r="AJ110" s="1"/>
  <c r="AI112"/>
  <c r="AG112"/>
  <c r="AF112"/>
  <c r="AD112"/>
  <c r="AC112"/>
  <c r="AA112"/>
  <c r="Z112"/>
  <c r="X112"/>
  <c r="X110" s="1"/>
  <c r="W112"/>
  <c r="U112"/>
  <c r="T112"/>
  <c r="R112"/>
  <c r="Q112"/>
  <c r="O112"/>
  <c r="N112"/>
  <c r="L112"/>
  <c r="L110" s="1"/>
  <c r="M110" s="1"/>
  <c r="K112"/>
  <c r="I112"/>
  <c r="H112"/>
  <c r="AO111"/>
  <c r="AM111"/>
  <c r="AL111"/>
  <c r="AJ111"/>
  <c r="AI111"/>
  <c r="AG111"/>
  <c r="AF111"/>
  <c r="AD111"/>
  <c r="AC111"/>
  <c r="AA111"/>
  <c r="Z111"/>
  <c r="X111"/>
  <c r="W111"/>
  <c r="U111"/>
  <c r="T111"/>
  <c r="T110" s="1"/>
  <c r="R111"/>
  <c r="Q111"/>
  <c r="O111"/>
  <c r="N111"/>
  <c r="N110" s="1"/>
  <c r="L111"/>
  <c r="K111"/>
  <c r="I111"/>
  <c r="H111"/>
  <c r="F111"/>
  <c r="E111"/>
  <c r="AL110"/>
  <c r="AI110"/>
  <c r="AG110"/>
  <c r="AC110"/>
  <c r="AA110"/>
  <c r="Q110"/>
  <c r="K110"/>
  <c r="H110"/>
  <c r="M108"/>
  <c r="F108"/>
  <c r="G108" s="1"/>
  <c r="E108"/>
  <c r="AO107"/>
  <c r="AO143" s="1"/>
  <c r="AO140" s="1"/>
  <c r="AF143"/>
  <c r="AE107"/>
  <c r="AB107"/>
  <c r="W107"/>
  <c r="W143" s="1"/>
  <c r="W140" s="1"/>
  <c r="V107"/>
  <c r="S107"/>
  <c r="P107"/>
  <c r="M107"/>
  <c r="J107"/>
  <c r="J143" s="1"/>
  <c r="E107"/>
  <c r="F106"/>
  <c r="F112" s="1"/>
  <c r="E106"/>
  <c r="AP104"/>
  <c r="AO104"/>
  <c r="AM104"/>
  <c r="AL104"/>
  <c r="AJ104"/>
  <c r="AI104"/>
  <c r="AG104"/>
  <c r="AD104"/>
  <c r="AC104"/>
  <c r="AA104"/>
  <c r="Z104"/>
  <c r="X104"/>
  <c r="W104"/>
  <c r="Y104" s="1"/>
  <c r="U104"/>
  <c r="V104" s="1"/>
  <c r="T104"/>
  <c r="R104"/>
  <c r="Q104"/>
  <c r="O104"/>
  <c r="P104" s="1"/>
  <c r="N104"/>
  <c r="L104"/>
  <c r="K104"/>
  <c r="I104"/>
  <c r="J104" s="1"/>
  <c r="H104"/>
  <c r="E104"/>
  <c r="AO102"/>
  <c r="AL102"/>
  <c r="AI102"/>
  <c r="AF102"/>
  <c r="AC102"/>
  <c r="Z102"/>
  <c r="W102"/>
  <c r="T102"/>
  <c r="Q102"/>
  <c r="O102"/>
  <c r="N102"/>
  <c r="L102"/>
  <c r="K102"/>
  <c r="I102"/>
  <c r="H102"/>
  <c r="F102"/>
  <c r="E102"/>
  <c r="P101"/>
  <c r="M101"/>
  <c r="F101"/>
  <c r="E101"/>
  <c r="G101" s="1"/>
  <c r="AP100"/>
  <c r="AO100"/>
  <c r="AO119" s="1"/>
  <c r="AO131" s="1"/>
  <c r="AM100"/>
  <c r="AL100"/>
  <c r="AL119" s="1"/>
  <c r="AJ100"/>
  <c r="AG100"/>
  <c r="AD100"/>
  <c r="AA100"/>
  <c r="X100"/>
  <c r="U100"/>
  <c r="R100"/>
  <c r="O100"/>
  <c r="L100"/>
  <c r="I100"/>
  <c r="AP99"/>
  <c r="AP112" s="1"/>
  <c r="AP124" s="1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AO98"/>
  <c r="AL98"/>
  <c r="AI98"/>
  <c r="AF98"/>
  <c r="AC98"/>
  <c r="Z98"/>
  <c r="W98"/>
  <c r="T98"/>
  <c r="Q98"/>
  <c r="O98"/>
  <c r="N98"/>
  <c r="L98"/>
  <c r="K98"/>
  <c r="I98"/>
  <c r="H98"/>
  <c r="F98"/>
  <c r="E98"/>
  <c r="P95"/>
  <c r="M95"/>
  <c r="F95"/>
  <c r="E95"/>
  <c r="G95" s="1"/>
  <c r="AO138"/>
  <c r="AI138"/>
  <c r="AF94"/>
  <c r="AF138" s="1"/>
  <c r="AF135" s="1"/>
  <c r="AC94"/>
  <c r="AC138" s="1"/>
  <c r="Z94"/>
  <c r="Z138" s="1"/>
  <c r="Z135" s="1"/>
  <c r="Y94"/>
  <c r="W94"/>
  <c r="W138" s="1"/>
  <c r="V94"/>
  <c r="T94"/>
  <c r="T138" s="1"/>
  <c r="T135" s="1"/>
  <c r="S94"/>
  <c r="Q94"/>
  <c r="Q138" s="1"/>
  <c r="P94"/>
  <c r="N94"/>
  <c r="N138" s="1"/>
  <c r="N135" s="1"/>
  <c r="M94"/>
  <c r="K94"/>
  <c r="K138" s="1"/>
  <c r="J94"/>
  <c r="H94"/>
  <c r="H138" s="1"/>
  <c r="E94"/>
  <c r="E91" s="1"/>
  <c r="F93"/>
  <c r="E93"/>
  <c r="AP91"/>
  <c r="AO91"/>
  <c r="AM91"/>
  <c r="AL91"/>
  <c r="AJ91"/>
  <c r="AI91"/>
  <c r="AG91"/>
  <c r="AH91" s="1"/>
  <c r="AF91"/>
  <c r="AD91"/>
  <c r="AC91"/>
  <c r="AA91"/>
  <c r="AB91" s="1"/>
  <c r="Z91"/>
  <c r="X91"/>
  <c r="W91"/>
  <c r="U91"/>
  <c r="V91" s="1"/>
  <c r="T91"/>
  <c r="R91"/>
  <c r="Q91"/>
  <c r="S91" s="1"/>
  <c r="O91"/>
  <c r="P91" s="1"/>
  <c r="N91"/>
  <c r="L91"/>
  <c r="K91"/>
  <c r="I91"/>
  <c r="J91" s="1"/>
  <c r="H91"/>
  <c r="F91"/>
  <c r="AH89"/>
  <c r="AE89"/>
  <c r="AB89"/>
  <c r="Y89"/>
  <c r="V89"/>
  <c r="S89"/>
  <c r="P89"/>
  <c r="M89"/>
  <c r="J89"/>
  <c r="F89"/>
  <c r="E89"/>
  <c r="F88"/>
  <c r="F99" s="1"/>
  <c r="E88"/>
  <c r="E99" s="1"/>
  <c r="AP86"/>
  <c r="AP97" s="1"/>
  <c r="AP110" s="1"/>
  <c r="AP122" s="1"/>
  <c r="AP121" s="1"/>
  <c r="AP133" s="1"/>
  <c r="AO86"/>
  <c r="AM86"/>
  <c r="AM97" s="1"/>
  <c r="AL86"/>
  <c r="AJ86"/>
  <c r="AJ97" s="1"/>
  <c r="AI86"/>
  <c r="AG86"/>
  <c r="AF86"/>
  <c r="AF97" s="1"/>
  <c r="AD86"/>
  <c r="AC86"/>
  <c r="AC97" s="1"/>
  <c r="AA86"/>
  <c r="AA97" s="1"/>
  <c r="Z86"/>
  <c r="Z97" s="1"/>
  <c r="X86"/>
  <c r="W86"/>
  <c r="Y86" s="1"/>
  <c r="U86"/>
  <c r="U97" s="1"/>
  <c r="V97" s="1"/>
  <c r="T86"/>
  <c r="T97" s="1"/>
  <c r="R86"/>
  <c r="R97" s="1"/>
  <c r="Q86"/>
  <c r="S86" s="1"/>
  <c r="O86"/>
  <c r="N86"/>
  <c r="N97" s="1"/>
  <c r="L86"/>
  <c r="K86"/>
  <c r="M86" s="1"/>
  <c r="I86"/>
  <c r="I97" s="1"/>
  <c r="J97" s="1"/>
  <c r="H86"/>
  <c r="H97" s="1"/>
  <c r="F86"/>
  <c r="E86"/>
  <c r="AP84"/>
  <c r="Y84"/>
  <c r="Y121" s="1"/>
  <c r="Y132" s="1"/>
  <c r="V84"/>
  <c r="V121" s="1"/>
  <c r="S84"/>
  <c r="F78"/>
  <c r="E78"/>
  <c r="F77"/>
  <c r="E77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F75"/>
  <c r="E75"/>
  <c r="F73"/>
  <c r="E73"/>
  <c r="F72"/>
  <c r="F70" s="1"/>
  <c r="E72"/>
  <c r="AP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E70"/>
  <c r="F68"/>
  <c r="G68" s="1"/>
  <c r="E68"/>
  <c r="F67"/>
  <c r="E67"/>
  <c r="F66"/>
  <c r="F64" s="1"/>
  <c r="E66"/>
  <c r="AP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I64"/>
  <c r="H64"/>
  <c r="E64"/>
  <c r="F62"/>
  <c r="F153" s="1"/>
  <c r="E62"/>
  <c r="E153" s="1"/>
  <c r="F61"/>
  <c r="F152" s="1"/>
  <c r="F150" s="1"/>
  <c r="E61"/>
  <c r="E152" s="1"/>
  <c r="E150" s="1"/>
  <c r="AP59"/>
  <c r="AO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I59"/>
  <c r="H59"/>
  <c r="F59"/>
  <c r="E59"/>
  <c r="F57"/>
  <c r="E57"/>
  <c r="F56"/>
  <c r="E56"/>
  <c r="E147" s="1"/>
  <c r="AP54"/>
  <c r="AO54"/>
  <c r="AM54"/>
  <c r="AL54"/>
  <c r="AJ54"/>
  <c r="AI54"/>
  <c r="AG54"/>
  <c r="AF54"/>
  <c r="AD54"/>
  <c r="AC54"/>
  <c r="AA54"/>
  <c r="AA48" s="1"/>
  <c r="Z54"/>
  <c r="X54"/>
  <c r="W54"/>
  <c r="U54"/>
  <c r="T54"/>
  <c r="R54"/>
  <c r="Q54"/>
  <c r="O54"/>
  <c r="N54"/>
  <c r="L54"/>
  <c r="K54"/>
  <c r="I54"/>
  <c r="H54"/>
  <c r="F54"/>
  <c r="E54"/>
  <c r="AI53"/>
  <c r="T53"/>
  <c r="H53"/>
  <c r="E53" s="1"/>
  <c r="F53"/>
  <c r="AP51"/>
  <c r="AO51"/>
  <c r="AM51"/>
  <c r="AL51"/>
  <c r="AJ51"/>
  <c r="AI51"/>
  <c r="P51"/>
  <c r="F51"/>
  <c r="E51"/>
  <c r="AP50"/>
  <c r="AO50"/>
  <c r="AM50"/>
  <c r="AL50"/>
  <c r="AJ50"/>
  <c r="AI50"/>
  <c r="AG50"/>
  <c r="AF50"/>
  <c r="AD50"/>
  <c r="AC50"/>
  <c r="AA50"/>
  <c r="Z50"/>
  <c r="X50"/>
  <c r="W50"/>
  <c r="U50"/>
  <c r="T50"/>
  <c r="R50"/>
  <c r="Q50"/>
  <c r="O50"/>
  <c r="N50"/>
  <c r="L50"/>
  <c r="K50"/>
  <c r="I50"/>
  <c r="H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9"/>
  <c r="E49"/>
  <c r="AP48"/>
  <c r="AO48"/>
  <c r="AM48"/>
  <c r="AL48"/>
  <c r="AJ48"/>
  <c r="AI48"/>
  <c r="AG48"/>
  <c r="AF48"/>
  <c r="AD48"/>
  <c r="AC48"/>
  <c r="Z48"/>
  <c r="X48"/>
  <c r="W48"/>
  <c r="Y48" s="1"/>
  <c r="U48"/>
  <c r="T48"/>
  <c r="R48"/>
  <c r="Q48"/>
  <c r="S48" s="1"/>
  <c r="O48"/>
  <c r="N48"/>
  <c r="L48"/>
  <c r="K48"/>
  <c r="M48" s="1"/>
  <c r="I48"/>
  <c r="H48"/>
  <c r="F48"/>
  <c r="E48"/>
  <c r="F46"/>
  <c r="E46"/>
  <c r="F45"/>
  <c r="E45"/>
  <c r="AJ44"/>
  <c r="AJ42" s="1"/>
  <c r="AP42"/>
  <c r="AO42"/>
  <c r="AM42"/>
  <c r="AL42"/>
  <c r="AI42"/>
  <c r="AG42"/>
  <c r="AF42"/>
  <c r="AD42"/>
  <c r="AC42"/>
  <c r="AA42"/>
  <c r="Z42"/>
  <c r="X42"/>
  <c r="W42"/>
  <c r="U42"/>
  <c r="T42"/>
  <c r="R42"/>
  <c r="Q42"/>
  <c r="O42"/>
  <c r="N42"/>
  <c r="L42"/>
  <c r="K42"/>
  <c r="I42"/>
  <c r="H42"/>
  <c r="F40"/>
  <c r="E40"/>
  <c r="E37" s="1"/>
  <c r="AJ39"/>
  <c r="F39"/>
  <c r="E39"/>
  <c r="AP37"/>
  <c r="AO37"/>
  <c r="AM37"/>
  <c r="AL37"/>
  <c r="AJ37"/>
  <c r="AI37"/>
  <c r="AG37"/>
  <c r="AF37"/>
  <c r="AD37"/>
  <c r="AC37"/>
  <c r="AA37"/>
  <c r="Z37"/>
  <c r="X37"/>
  <c r="W37"/>
  <c r="U37"/>
  <c r="T37"/>
  <c r="R37"/>
  <c r="Q37"/>
  <c r="O37"/>
  <c r="N37"/>
  <c r="L37"/>
  <c r="K37"/>
  <c r="I37"/>
  <c r="H37"/>
  <c r="F37"/>
  <c r="F35"/>
  <c r="E35"/>
  <c r="F31"/>
  <c r="AJ33"/>
  <c r="AJ31" s="1"/>
  <c r="AJ14" s="1"/>
  <c r="F33"/>
  <c r="E33"/>
  <c r="AP31"/>
  <c r="AO31"/>
  <c r="AM31"/>
  <c r="AL31"/>
  <c r="AI31"/>
  <c r="AG31"/>
  <c r="AF31"/>
  <c r="AD31"/>
  <c r="AC31"/>
  <c r="AA31"/>
  <c r="Z31"/>
  <c r="X31"/>
  <c r="W31"/>
  <c r="U31"/>
  <c r="T31"/>
  <c r="R31"/>
  <c r="Q31"/>
  <c r="O31"/>
  <c r="N31"/>
  <c r="L31"/>
  <c r="K31"/>
  <c r="I31"/>
  <c r="H31"/>
  <c r="E31"/>
  <c r="AJ28"/>
  <c r="AJ125" s="1"/>
  <c r="AJ122" s="1"/>
  <c r="AD122"/>
  <c r="AP27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N14" s="1"/>
  <c r="L27"/>
  <c r="K27"/>
  <c r="K14" s="1"/>
  <c r="I27"/>
  <c r="H27"/>
  <c r="F27"/>
  <c r="E27"/>
  <c r="F26"/>
  <c r="E26"/>
  <c r="AP25"/>
  <c r="E25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F22"/>
  <c r="E22"/>
  <c r="AP20"/>
  <c r="AO20"/>
  <c r="I20"/>
  <c r="H20"/>
  <c r="F20"/>
  <c r="E20"/>
  <c r="AO19"/>
  <c r="AO84" s="1"/>
  <c r="AO121" s="1"/>
  <c r="AN19"/>
  <c r="AN84" s="1"/>
  <c r="AN121" s="1"/>
  <c r="AM19"/>
  <c r="AM84" s="1"/>
  <c r="AM121" s="1"/>
  <c r="AL19"/>
  <c r="AL84" s="1"/>
  <c r="AL121" s="1"/>
  <c r="AK19"/>
  <c r="AK84" s="1"/>
  <c r="AK121" s="1"/>
  <c r="AJ19"/>
  <c r="AJ84" s="1"/>
  <c r="AJ121" s="1"/>
  <c r="AI19"/>
  <c r="AI84" s="1"/>
  <c r="AI121" s="1"/>
  <c r="AH19"/>
  <c r="AH84" s="1"/>
  <c r="AH121" s="1"/>
  <c r="AH132" s="1"/>
  <c r="AG19"/>
  <c r="AG84" s="1"/>
  <c r="AG121" s="1"/>
  <c r="AF19"/>
  <c r="AF84" s="1"/>
  <c r="AF121" s="1"/>
  <c r="AE19"/>
  <c r="AE84" s="1"/>
  <c r="AE121" s="1"/>
  <c r="AE132" s="1"/>
  <c r="AD19"/>
  <c r="AD84" s="1"/>
  <c r="AD121" s="1"/>
  <c r="AC19"/>
  <c r="AC84" s="1"/>
  <c r="AC121" s="1"/>
  <c r="AB19"/>
  <c r="AB84" s="1"/>
  <c r="AB121" s="1"/>
  <c r="AB132" s="1"/>
  <c r="AA84"/>
  <c r="AA121" s="1"/>
  <c r="Z19"/>
  <c r="Z84" s="1"/>
  <c r="Z121" s="1"/>
  <c r="X19"/>
  <c r="X84" s="1"/>
  <c r="X121" s="1"/>
  <c r="W19"/>
  <c r="W84" s="1"/>
  <c r="U19"/>
  <c r="U84" s="1"/>
  <c r="U121" s="1"/>
  <c r="T19"/>
  <c r="T84" s="1"/>
  <c r="T121" s="1"/>
  <c r="R19"/>
  <c r="R84" s="1"/>
  <c r="Q19"/>
  <c r="Q84" s="1"/>
  <c r="O19"/>
  <c r="O84" s="1"/>
  <c r="O121" s="1"/>
  <c r="N19"/>
  <c r="N84" s="1"/>
  <c r="N121" s="1"/>
  <c r="L19"/>
  <c r="L84" s="1"/>
  <c r="L121" s="1"/>
  <c r="K19"/>
  <c r="K84" s="1"/>
  <c r="K121" s="1"/>
  <c r="I19"/>
  <c r="I84" s="1"/>
  <c r="H19"/>
  <c r="F19"/>
  <c r="AP18"/>
  <c r="AO18"/>
  <c r="AM18"/>
  <c r="AJ18"/>
  <c r="AI18"/>
  <c r="AD18"/>
  <c r="AC18"/>
  <c r="X18"/>
  <c r="W18"/>
  <c r="U18"/>
  <c r="T18"/>
  <c r="R18"/>
  <c r="Q18"/>
  <c r="O18"/>
  <c r="N18"/>
  <c r="L18"/>
  <c r="K18"/>
  <c r="I18"/>
  <c r="H18"/>
  <c r="AQ17"/>
  <c r="AQ148" s="1"/>
  <c r="AP17"/>
  <c r="AP148" s="1"/>
  <c r="AO17"/>
  <c r="AN17"/>
  <c r="AN148" s="1"/>
  <c r="AM17"/>
  <c r="AM148" s="1"/>
  <c r="AL17"/>
  <c r="AK17"/>
  <c r="AK148" s="1"/>
  <c r="AJ17"/>
  <c r="AJ148" s="1"/>
  <c r="AI17"/>
  <c r="AH148"/>
  <c r="AG148"/>
  <c r="AE17"/>
  <c r="AE148" s="1"/>
  <c r="AD148"/>
  <c r="AA148"/>
  <c r="Y17"/>
  <c r="X148"/>
  <c r="V17"/>
  <c r="U148"/>
  <c r="R148"/>
  <c r="P17"/>
  <c r="O148"/>
  <c r="M17"/>
  <c r="L148"/>
  <c r="J17"/>
  <c r="J148" s="1"/>
  <c r="I148"/>
  <c r="E122"/>
  <c r="AQ16"/>
  <c r="AQ147" s="1"/>
  <c r="AP16"/>
  <c r="AP147" s="1"/>
  <c r="AO16"/>
  <c r="AO147" s="1"/>
  <c r="AN16"/>
  <c r="AN147" s="1"/>
  <c r="AM16"/>
  <c r="AM147" s="1"/>
  <c r="AL16"/>
  <c r="AL147" s="1"/>
  <c r="AK16"/>
  <c r="AK147" s="1"/>
  <c r="AJ16"/>
  <c r="AJ147" s="1"/>
  <c r="AI16"/>
  <c r="AI147" s="1"/>
  <c r="AH147"/>
  <c r="AG16"/>
  <c r="AG147" s="1"/>
  <c r="AF16"/>
  <c r="AF147" s="1"/>
  <c r="AE16"/>
  <c r="AE147" s="1"/>
  <c r="AD16"/>
  <c r="AD147" s="1"/>
  <c r="AC16"/>
  <c r="AC147" s="1"/>
  <c r="AB16"/>
  <c r="AB147" s="1"/>
  <c r="AA16"/>
  <c r="AA147" s="1"/>
  <c r="Z16"/>
  <c r="Z147" s="1"/>
  <c r="Y16"/>
  <c r="Y147" s="1"/>
  <c r="X16"/>
  <c r="X147" s="1"/>
  <c r="W16"/>
  <c r="W147" s="1"/>
  <c r="V16"/>
  <c r="V147" s="1"/>
  <c r="U16"/>
  <c r="U147" s="1"/>
  <c r="T16"/>
  <c r="T147" s="1"/>
  <c r="S16"/>
  <c r="S147" s="1"/>
  <c r="R16"/>
  <c r="R147" s="1"/>
  <c r="Q16"/>
  <c r="Q147" s="1"/>
  <c r="P16"/>
  <c r="P147" s="1"/>
  <c r="O16"/>
  <c r="O147" s="1"/>
  <c r="N16"/>
  <c r="N147" s="1"/>
  <c r="M16"/>
  <c r="M147" s="1"/>
  <c r="L16"/>
  <c r="L147" s="1"/>
  <c r="K16"/>
  <c r="K147" s="1"/>
  <c r="J16"/>
  <c r="J147" s="1"/>
  <c r="I16"/>
  <c r="I147" s="1"/>
  <c r="H16"/>
  <c r="H147" s="1"/>
  <c r="G16"/>
  <c r="G147" s="1"/>
  <c r="F16"/>
  <c r="E16"/>
  <c r="AQ15"/>
  <c r="AQ146" s="1"/>
  <c r="AP15"/>
  <c r="AP146" s="1"/>
  <c r="AO15"/>
  <c r="AO146" s="1"/>
  <c r="AN15"/>
  <c r="AN146" s="1"/>
  <c r="AM15"/>
  <c r="AM146" s="1"/>
  <c r="AL15"/>
  <c r="AL146" s="1"/>
  <c r="AK15"/>
  <c r="AK146" s="1"/>
  <c r="AJ15"/>
  <c r="AJ146" s="1"/>
  <c r="AI15"/>
  <c r="AI146" s="1"/>
  <c r="AH146"/>
  <c r="AG15"/>
  <c r="AG146" s="1"/>
  <c r="AF15"/>
  <c r="AF146" s="1"/>
  <c r="AE15"/>
  <c r="AE146" s="1"/>
  <c r="AD15"/>
  <c r="AD146" s="1"/>
  <c r="AC15"/>
  <c r="AC146" s="1"/>
  <c r="AB15"/>
  <c r="AB146" s="1"/>
  <c r="AA15"/>
  <c r="AA146" s="1"/>
  <c r="Z15"/>
  <c r="Z146" s="1"/>
  <c r="Y15"/>
  <c r="Y146" s="1"/>
  <c r="X15"/>
  <c r="X146" s="1"/>
  <c r="W15"/>
  <c r="W146" s="1"/>
  <c r="V15"/>
  <c r="V146" s="1"/>
  <c r="U15"/>
  <c r="U146" s="1"/>
  <c r="T15"/>
  <c r="T146" s="1"/>
  <c r="S15"/>
  <c r="S146" s="1"/>
  <c r="R15"/>
  <c r="R146" s="1"/>
  <c r="Q15"/>
  <c r="Q146" s="1"/>
  <c r="P15"/>
  <c r="P146" s="1"/>
  <c r="O15"/>
  <c r="O146" s="1"/>
  <c r="N15"/>
  <c r="N146" s="1"/>
  <c r="M15"/>
  <c r="M146" s="1"/>
  <c r="L15"/>
  <c r="L146" s="1"/>
  <c r="K15"/>
  <c r="K146" s="1"/>
  <c r="J15"/>
  <c r="J146" s="1"/>
  <c r="I15"/>
  <c r="I146" s="1"/>
  <c r="H15"/>
  <c r="H146" s="1"/>
  <c r="G15"/>
  <c r="G146" s="1"/>
  <c r="F15"/>
  <c r="F146" s="1"/>
  <c r="E15"/>
  <c r="AQ14"/>
  <c r="AQ145" s="1"/>
  <c r="AP14"/>
  <c r="AO14"/>
  <c r="AN14"/>
  <c r="AN145" s="1"/>
  <c r="AM14"/>
  <c r="AL14"/>
  <c r="AK14"/>
  <c r="AK145" s="1"/>
  <c r="AI14"/>
  <c r="AE14"/>
  <c r="AC14"/>
  <c r="Y14"/>
  <c r="X14"/>
  <c r="W14"/>
  <c r="V14"/>
  <c r="U14"/>
  <c r="T14"/>
  <c r="R14"/>
  <c r="P14"/>
  <c r="O14"/>
  <c r="M14"/>
  <c r="L14"/>
  <c r="J14"/>
  <c r="J145" s="1"/>
  <c r="I14"/>
  <c r="AB104" l="1"/>
  <c r="Z110"/>
  <c r="AB110" s="1"/>
  <c r="AB119"/>
  <c r="Z131"/>
  <c r="AB131" s="1"/>
  <c r="AC131"/>
  <c r="AE131" s="1"/>
  <c r="AE119"/>
  <c r="AE143"/>
  <c r="AE140"/>
  <c r="AO97"/>
  <c r="AL97"/>
  <c r="AN138"/>
  <c r="AN135" s="1"/>
  <c r="AI97"/>
  <c r="W121"/>
  <c r="E84"/>
  <c r="AB14"/>
  <c r="AB145" s="1"/>
  <c r="S14"/>
  <c r="J126"/>
  <c r="H14"/>
  <c r="V51"/>
  <c r="P48"/>
  <c r="V48"/>
  <c r="AH48"/>
  <c r="G54"/>
  <c r="G48"/>
  <c r="AE48"/>
  <c r="G51"/>
  <c r="AE51"/>
  <c r="X97"/>
  <c r="Y91"/>
  <c r="V135"/>
  <c r="O97"/>
  <c r="P97" s="1"/>
  <c r="P135"/>
  <c r="L97"/>
  <c r="M91"/>
  <c r="AG97"/>
  <c r="F97"/>
  <c r="AD97"/>
  <c r="F100"/>
  <c r="G91"/>
  <c r="AE91"/>
  <c r="G94"/>
  <c r="G86"/>
  <c r="G89"/>
  <c r="AD110"/>
  <c r="AE110" s="1"/>
  <c r="AE113"/>
  <c r="S104"/>
  <c r="R110"/>
  <c r="S110" s="1"/>
  <c r="I110"/>
  <c r="V143"/>
  <c r="P143"/>
  <c r="M104"/>
  <c r="L140"/>
  <c r="M140" s="1"/>
  <c r="F143"/>
  <c r="F140" s="1"/>
  <c r="AE104"/>
  <c r="AB143"/>
  <c r="AB140" s="1"/>
  <c r="G104"/>
  <c r="F113"/>
  <c r="F110" s="1"/>
  <c r="G107"/>
  <c r="G53"/>
  <c r="K148"/>
  <c r="K125"/>
  <c r="K122" s="1"/>
  <c r="Q148"/>
  <c r="Q122"/>
  <c r="W148"/>
  <c r="W125"/>
  <c r="W122" s="1"/>
  <c r="AC148"/>
  <c r="AC122"/>
  <c r="AI148"/>
  <c r="AI125"/>
  <c r="AI122" s="1"/>
  <c r="AO148"/>
  <c r="AO125"/>
  <c r="AO122" s="1"/>
  <c r="I121"/>
  <c r="U144"/>
  <c r="X133"/>
  <c r="AA133"/>
  <c r="AC133"/>
  <c r="AM133"/>
  <c r="AO133"/>
  <c r="R145"/>
  <c r="S54"/>
  <c r="AG145"/>
  <c r="AH54"/>
  <c r="AH145" s="1"/>
  <c r="S17"/>
  <c r="E19"/>
  <c r="G19" s="1"/>
  <c r="P19"/>
  <c r="AD14"/>
  <c r="F28"/>
  <c r="AO80"/>
  <c r="E81"/>
  <c r="H81"/>
  <c r="K81"/>
  <c r="N81"/>
  <c r="Q81"/>
  <c r="T81"/>
  <c r="W81"/>
  <c r="Z81"/>
  <c r="AC81"/>
  <c r="AF81"/>
  <c r="AI81"/>
  <c r="AL81"/>
  <c r="AO81"/>
  <c r="E82"/>
  <c r="E44" s="1"/>
  <c r="E42" s="1"/>
  <c r="H82"/>
  <c r="K82"/>
  <c r="N82"/>
  <c r="Q82"/>
  <c r="T82"/>
  <c r="W82"/>
  <c r="Z82"/>
  <c r="AC82"/>
  <c r="AF82"/>
  <c r="AI82"/>
  <c r="AL82"/>
  <c r="AO82"/>
  <c r="AI83"/>
  <c r="AL83"/>
  <c r="AO83"/>
  <c r="N145"/>
  <c r="P54"/>
  <c r="Z145"/>
  <c r="AC145"/>
  <c r="AE54"/>
  <c r="AE145" s="1"/>
  <c r="E117"/>
  <c r="H117"/>
  <c r="K117"/>
  <c r="N117"/>
  <c r="Q117"/>
  <c r="W117"/>
  <c r="AC117"/>
  <c r="AI117"/>
  <c r="AO117"/>
  <c r="I118"/>
  <c r="I130" s="1"/>
  <c r="O118"/>
  <c r="O130" s="1"/>
  <c r="U118"/>
  <c r="U130" s="1"/>
  <c r="U142" s="1"/>
  <c r="AA118"/>
  <c r="AA130" s="1"/>
  <c r="AA142" s="1"/>
  <c r="AA140" s="1"/>
  <c r="AG118"/>
  <c r="AG130" s="1"/>
  <c r="AG142" s="1"/>
  <c r="AG140" s="1"/>
  <c r="AM118"/>
  <c r="AM130" s="1"/>
  <c r="AM142" s="1"/>
  <c r="AM140" s="1"/>
  <c r="Q121"/>
  <c r="H125"/>
  <c r="H122" s="1"/>
  <c r="H148"/>
  <c r="N125"/>
  <c r="N122" s="1"/>
  <c r="N148"/>
  <c r="T125"/>
  <c r="T122" s="1"/>
  <c r="T148"/>
  <c r="Z125"/>
  <c r="Z122" s="1"/>
  <c r="Z148"/>
  <c r="AF122"/>
  <c r="AF148"/>
  <c r="AL125"/>
  <c r="AL122" s="1"/>
  <c r="AL148"/>
  <c r="H121"/>
  <c r="M132"/>
  <c r="M121"/>
  <c r="P132"/>
  <c r="P121"/>
  <c r="AD133"/>
  <c r="AF133"/>
  <c r="AJ133"/>
  <c r="AL133"/>
  <c r="L145"/>
  <c r="M54"/>
  <c r="X145"/>
  <c r="Y54"/>
  <c r="Y145" s="1"/>
  <c r="M148"/>
  <c r="S148"/>
  <c r="AB17"/>
  <c r="AB148" s="1"/>
  <c r="J19"/>
  <c r="AJ80"/>
  <c r="AM80"/>
  <c r="AP80"/>
  <c r="AQ80" s="1"/>
  <c r="F81"/>
  <c r="I81"/>
  <c r="L81"/>
  <c r="O81"/>
  <c r="R81"/>
  <c r="R117" s="1"/>
  <c r="U81"/>
  <c r="U117" s="1"/>
  <c r="X81"/>
  <c r="X117" s="1"/>
  <c r="AA81"/>
  <c r="AA117" s="1"/>
  <c r="AD81"/>
  <c r="AD117" s="1"/>
  <c r="AG81"/>
  <c r="AG117" s="1"/>
  <c r="AJ81"/>
  <c r="AJ117" s="1"/>
  <c r="AM81"/>
  <c r="AM117" s="1"/>
  <c r="AP81"/>
  <c r="AP117" s="1"/>
  <c r="F82"/>
  <c r="F44" s="1"/>
  <c r="F42" s="1"/>
  <c r="I82"/>
  <c r="L82"/>
  <c r="L118" s="1"/>
  <c r="L130" s="1"/>
  <c r="O82"/>
  <c r="R82"/>
  <c r="R118" s="1"/>
  <c r="R130" s="1"/>
  <c r="R142" s="1"/>
  <c r="U82"/>
  <c r="X82"/>
  <c r="X118" s="1"/>
  <c r="X130" s="1"/>
  <c r="X142" s="1"/>
  <c r="X140" s="1"/>
  <c r="Y140" s="1"/>
  <c r="AA82"/>
  <c r="AD82"/>
  <c r="AD118" s="1"/>
  <c r="AD130" s="1"/>
  <c r="AD142" s="1"/>
  <c r="AD140" s="1"/>
  <c r="AG82"/>
  <c r="AJ82"/>
  <c r="AJ118" s="1"/>
  <c r="AJ130" s="1"/>
  <c r="AJ142" s="1"/>
  <c r="AJ140" s="1"/>
  <c r="AM82"/>
  <c r="AP82"/>
  <c r="M51"/>
  <c r="P83"/>
  <c r="S51"/>
  <c r="V83"/>
  <c r="Y51"/>
  <c r="AB83"/>
  <c r="AE83"/>
  <c r="AH51"/>
  <c r="AJ83"/>
  <c r="AK83" s="1"/>
  <c r="AM83"/>
  <c r="AN83" s="1"/>
  <c r="AP83"/>
  <c r="AQ83" s="1"/>
  <c r="I145"/>
  <c r="T145"/>
  <c r="V54"/>
  <c r="V145" s="1"/>
  <c r="AI145"/>
  <c r="AL145"/>
  <c r="AO145"/>
  <c r="E145"/>
  <c r="AI80"/>
  <c r="AL80"/>
  <c r="F117"/>
  <c r="I117"/>
  <c r="L117"/>
  <c r="O117"/>
  <c r="T117"/>
  <c r="Z117"/>
  <c r="AF117"/>
  <c r="AL117"/>
  <c r="H118"/>
  <c r="H130" s="1"/>
  <c r="K118"/>
  <c r="K130" s="1"/>
  <c r="N118"/>
  <c r="N130" s="1"/>
  <c r="Q118"/>
  <c r="Q130" s="1"/>
  <c r="T118"/>
  <c r="T130" s="1"/>
  <c r="W118"/>
  <c r="W130" s="1"/>
  <c r="Z118"/>
  <c r="Z130" s="1"/>
  <c r="AC118"/>
  <c r="AC130" s="1"/>
  <c r="AF118"/>
  <c r="AF130" s="1"/>
  <c r="AI118"/>
  <c r="AI130" s="1"/>
  <c r="AL118"/>
  <c r="AL130" s="1"/>
  <c r="AL142" s="1"/>
  <c r="AO118"/>
  <c r="AO130" s="1"/>
  <c r="E118"/>
  <c r="E130" s="1"/>
  <c r="R121"/>
  <c r="E138"/>
  <c r="E135" s="1"/>
  <c r="H135"/>
  <c r="J135" s="1"/>
  <c r="M138"/>
  <c r="K135"/>
  <c r="S138"/>
  <c r="Q135"/>
  <c r="S135" s="1"/>
  <c r="Y138"/>
  <c r="W135"/>
  <c r="AQ138"/>
  <c r="AO135"/>
  <c r="H145"/>
  <c r="K145"/>
  <c r="O145"/>
  <c r="P145" s="1"/>
  <c r="Q145"/>
  <c r="U145"/>
  <c r="W145"/>
  <c r="AA145"/>
  <c r="AD145"/>
  <c r="AF145"/>
  <c r="AJ145"/>
  <c r="AM145"/>
  <c r="AP145"/>
  <c r="F147"/>
  <c r="Y148"/>
  <c r="G150"/>
  <c r="G153"/>
  <c r="J86"/>
  <c r="P86"/>
  <c r="V86"/>
  <c r="AB86"/>
  <c r="AH86"/>
  <c r="E97"/>
  <c r="K97"/>
  <c r="M97" s="1"/>
  <c r="Q97"/>
  <c r="S97" s="1"/>
  <c r="W97"/>
  <c r="Y97" s="1"/>
  <c r="E100"/>
  <c r="K100"/>
  <c r="M100" s="1"/>
  <c r="Q100"/>
  <c r="S100" s="1"/>
  <c r="W100"/>
  <c r="Y100" s="1"/>
  <c r="AF104"/>
  <c r="AH104" s="1"/>
  <c r="Y107"/>
  <c r="AH107"/>
  <c r="E112"/>
  <c r="E113"/>
  <c r="P113"/>
  <c r="V113"/>
  <c r="AB113"/>
  <c r="AF113"/>
  <c r="AF119" s="1"/>
  <c r="F118"/>
  <c r="F130" s="1"/>
  <c r="AP118"/>
  <c r="AP129" s="1"/>
  <c r="AP135"/>
  <c r="AQ135" s="1"/>
  <c r="M135"/>
  <c r="Y135"/>
  <c r="E143"/>
  <c r="Y143"/>
  <c r="AE138"/>
  <c r="AE135" s="1"/>
  <c r="AC135"/>
  <c r="AK138"/>
  <c r="AK135" s="1"/>
  <c r="AI135"/>
  <c r="AH143"/>
  <c r="AH140" s="1"/>
  <c r="AF140"/>
  <c r="G57"/>
  <c r="P148"/>
  <c r="V148"/>
  <c r="AE86"/>
  <c r="H100"/>
  <c r="J100" s="1"/>
  <c r="N100"/>
  <c r="P100" s="1"/>
  <c r="T100"/>
  <c r="V100" s="1"/>
  <c r="Z100"/>
  <c r="AC100"/>
  <c r="AF100"/>
  <c r="AI100"/>
  <c r="M113"/>
  <c r="S113"/>
  <c r="W113"/>
  <c r="AO113"/>
  <c r="J138"/>
  <c r="P138"/>
  <c r="V138"/>
  <c r="AB138"/>
  <c r="AB135" s="1"/>
  <c r="AH138"/>
  <c r="AH135" s="1"/>
  <c r="G143"/>
  <c r="F138"/>
  <c r="E131" l="1"/>
  <c r="AF131"/>
  <c r="AH131" s="1"/>
  <c r="AH119"/>
  <c r="AH113"/>
  <c r="AI119"/>
  <c r="AI131" s="1"/>
  <c r="G100"/>
  <c r="G97"/>
  <c r="AB80"/>
  <c r="P80"/>
  <c r="E110"/>
  <c r="G110" s="1"/>
  <c r="AP140"/>
  <c r="R133"/>
  <c r="R144" s="1"/>
  <c r="G138"/>
  <c r="F135"/>
  <c r="G135" s="1"/>
  <c r="Y113"/>
  <c r="W110"/>
  <c r="Y110" s="1"/>
  <c r="E142"/>
  <c r="E140" s="1"/>
  <c r="G140" s="1"/>
  <c r="AL140"/>
  <c r="AF129"/>
  <c r="T129"/>
  <c r="L129"/>
  <c r="L116"/>
  <c r="F129"/>
  <c r="AJ129"/>
  <c r="AJ128" s="1"/>
  <c r="AJ116"/>
  <c r="AD129"/>
  <c r="X129"/>
  <c r="X116"/>
  <c r="R129"/>
  <c r="R116"/>
  <c r="E121"/>
  <c r="AO129"/>
  <c r="AC129"/>
  <c r="AC128" s="1"/>
  <c r="AC116"/>
  <c r="Q129"/>
  <c r="K129"/>
  <c r="E129"/>
  <c r="AP154"/>
  <c r="O116"/>
  <c r="AP132"/>
  <c r="AN80"/>
  <c r="AE80"/>
  <c r="V80"/>
  <c r="M145"/>
  <c r="AP116"/>
  <c r="AP119"/>
  <c r="AP136"/>
  <c r="AH83"/>
  <c r="AH80"/>
  <c r="S80"/>
  <c r="S145"/>
  <c r="G84"/>
  <c r="AO110"/>
  <c r="S131"/>
  <c r="AL129"/>
  <c r="AL128" s="1"/>
  <c r="AL116"/>
  <c r="Z129"/>
  <c r="Z128" s="1"/>
  <c r="Z116"/>
  <c r="O129"/>
  <c r="I129"/>
  <c r="I128" s="1"/>
  <c r="I116"/>
  <c r="AM129"/>
  <c r="AM128" s="1"/>
  <c r="AM116"/>
  <c r="AG129"/>
  <c r="AG128" s="1"/>
  <c r="AG116"/>
  <c r="AA129"/>
  <c r="U129"/>
  <c r="U116"/>
  <c r="Q133"/>
  <c r="AI129"/>
  <c r="W129"/>
  <c r="W128" s="1"/>
  <c r="N129"/>
  <c r="H129"/>
  <c r="F122"/>
  <c r="G122" s="1"/>
  <c r="G28"/>
  <c r="F25"/>
  <c r="J121"/>
  <c r="F121"/>
  <c r="AK80"/>
  <c r="AF110"/>
  <c r="AH110" s="1"/>
  <c r="Y83"/>
  <c r="S83"/>
  <c r="M83"/>
  <c r="Y80"/>
  <c r="M80"/>
  <c r="G113"/>
  <c r="E116" l="1"/>
  <c r="E128"/>
  <c r="AI116"/>
  <c r="AI128"/>
  <c r="W116"/>
  <c r="Y116" s="1"/>
  <c r="X128"/>
  <c r="M119"/>
  <c r="G121"/>
  <c r="S119"/>
  <c r="Q128"/>
  <c r="N116"/>
  <c r="P116" s="1"/>
  <c r="G25"/>
  <c r="I155"/>
  <c r="AP131"/>
  <c r="AP142" s="1"/>
  <c r="AP152" s="1"/>
  <c r="AP130"/>
  <c r="AP137"/>
  <c r="P131"/>
  <c r="P119"/>
  <c r="R128"/>
  <c r="R141"/>
  <c r="R140" s="1"/>
  <c r="H116"/>
  <c r="AA116"/>
  <c r="AB116" s="1"/>
  <c r="K128"/>
  <c r="AO128"/>
  <c r="E132"/>
  <c r="Y128"/>
  <c r="AD128"/>
  <c r="AE128" s="1"/>
  <c r="L128"/>
  <c r="T128"/>
  <c r="AF128"/>
  <c r="AH128" s="1"/>
  <c r="J131"/>
  <c r="V131"/>
  <c r="Y131"/>
  <c r="J132"/>
  <c r="F132"/>
  <c r="G17"/>
  <c r="F83"/>
  <c r="F148"/>
  <c r="U141"/>
  <c r="U140" s="1"/>
  <c r="V140" s="1"/>
  <c r="U128"/>
  <c r="AP150"/>
  <c r="AQ140"/>
  <c r="H128"/>
  <c r="J128" s="1"/>
  <c r="N128"/>
  <c r="AA128"/>
  <c r="AB128" s="1"/>
  <c r="O128"/>
  <c r="M131"/>
  <c r="K116"/>
  <c r="M116" s="1"/>
  <c r="Q116"/>
  <c r="AO116"/>
  <c r="S116"/>
  <c r="AD116"/>
  <c r="AE116" s="1"/>
  <c r="T116"/>
  <c r="V116" s="1"/>
  <c r="AF116"/>
  <c r="Z155" s="1"/>
  <c r="J119"/>
  <c r="V119"/>
  <c r="Y119"/>
  <c r="AI155" l="1"/>
  <c r="AH116"/>
  <c r="S128"/>
  <c r="V128"/>
  <c r="M128"/>
  <c r="G83"/>
  <c r="F119"/>
  <c r="P128"/>
  <c r="G132"/>
  <c r="G148"/>
  <c r="F145"/>
  <c r="G145" s="1"/>
  <c r="AP141"/>
  <c r="AP151" s="1"/>
  <c r="AP128"/>
  <c r="G14"/>
  <c r="F80"/>
  <c r="G80" s="1"/>
  <c r="Q155"/>
  <c r="H155"/>
  <c r="J116"/>
  <c r="J155" s="1"/>
  <c r="E155" l="1"/>
  <c r="AP139"/>
  <c r="AP149" s="1"/>
  <c r="AP126"/>
  <c r="F126" s="1"/>
  <c r="G126" s="1"/>
  <c r="F131"/>
  <c r="G119"/>
  <c r="F116"/>
  <c r="G116" s="1"/>
  <c r="G131" l="1"/>
  <c r="F128"/>
  <c r="G128" s="1"/>
</calcChain>
</file>

<file path=xl/sharedStrings.xml><?xml version="1.0" encoding="utf-8"?>
<sst xmlns="http://schemas.openxmlformats.org/spreadsheetml/2006/main" count="289" uniqueCount="111">
  <si>
    <t>№</t>
  </si>
  <si>
    <t>Исполнитель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</si>
  <si>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</si>
  <si>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</si>
  <si>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</si>
  <si>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</si>
  <si>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</si>
  <si>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</si>
  <si>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</si>
  <si>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</si>
  <si>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</si>
  <si>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</si>
  <si>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</si>
  <si>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</si>
  <si>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</si>
  <si>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</si>
  <si>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</si>
  <si>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</si>
  <si>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</si>
  <si>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</si>
  <si>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</si>
  <si>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</si>
  <si>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</si>
  <si>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</si>
  <si>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</si>
  <si>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</si>
  <si>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</si>
  <si>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</si>
  <si>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</si>
  <si>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Подпрограмма 1 "Дорожное хозяйство"</t>
  </si>
  <si>
    <t>1.2.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</si>
  <si>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</si>
  <si>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</si>
  <si>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</si>
  <si>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</si>
  <si>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</si>
  <si>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</si>
  <si>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</si>
  <si>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</si>
  <si>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</si>
  <si>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</si>
  <si>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</si>
  <si>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</si>
  <si>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</si>
  <si>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 xml:space="preserve">                                                                                           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</si>
  <si>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</si>
  <si>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</si>
  <si>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</si>
  <si>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</si>
  <si>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</si>
  <si>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</si>
  <si>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</si>
  <si>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</si>
  <si>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</si>
  <si>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</si>
  <si>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</si>
  <si>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</si>
  <si>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</si>
  <si>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</si>
  <si>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</si>
  <si>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</si>
  <si>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</si>
  <si>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</si>
  <si>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</si>
  <si>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</si>
  <si>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</si>
  <si>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</si>
  <si>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</si>
  <si>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</si>
  <si>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</si>
  <si>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</si>
  <si>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</si>
  <si>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</si>
  <si>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</si>
  <si>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</si>
  <si>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</si>
  <si>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</si>
  <si>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</si>
  <si>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МКУ «УКС г.Урай» </t>
  </si>
  <si>
    <t>кроме того, местный бюджет, за счёт остатков прошлых лет</t>
  </si>
  <si>
    <t>управление по информационным технологиям и связи администрации города Урай</t>
  </si>
  <si>
    <t>1.1.5.</t>
  </si>
  <si>
    <t>Строительство проезда к стационару</t>
  </si>
  <si>
    <t>1.1.6.</t>
  </si>
  <si>
    <t>Устройство тротуара и проезда от улицы Южная до станции «Орбита»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</si>
  <si>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"Объездная автомобильная дорога г.Урай"  в сумме 6 480,4 тыс. руб. Средства предусмотрены на корректировку проектной документации в 4 квартале 2022 г.;                                                   </t>
  </si>
  <si>
    <t xml:space="preserve">  </t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</si>
  <si>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</si>
  <si>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</si>
  <si>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</si>
  <si>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«__»_________2022г. _________________</t>
  </si>
  <si>
    <t>«____»_________2022г. ______________________</t>
  </si>
  <si>
    <t>подпись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</si>
  <si>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</si>
  <si>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</si>
  <si>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 xml:space="preserve">Отвтственный исполнитель программы начальниак  ОДХиТ  В.В.Покровский       </t>
  </si>
  <si>
    <t>По плану произведена 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</si>
  <si>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</si>
  <si>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>заключено  Соглашенияе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</si>
  <si>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>Выполнены работы по изготовлению технических паспортов дорог мкр.Южный. Оплата произведена в октябре месяце.</t>
  </si>
  <si>
    <t>Заключен  договор на выполнение работ по ремонту  автомобильных дорог местного значения  . Место выполнения работ: ХМАО - Югра, город Урай, ул. Узбекистанская, ул. Яковлева, проезд Кольцевой - 16 859,2 тыс.руб.</t>
  </si>
  <si>
    <t xml:space="preserve">В рамках данного мероприятия финансируется объект:                                                                               "Объездная автомобильная дорога г.Урай" (содержание) в сумме 2 598,0 тыс. руб., средства на содержание дороги.  Оплата за выполненные работы произведена в сумме 1 909,1 тыс.руб.                                                                                                                                       </t>
  </si>
  <si>
    <t>За счет остатков средств прошлого года финансируется объект "Капитальный ремонт моста через р.Колосья" в сумме 2 116,0 тыс. руб. В январе  оплачены работы по инженерным изысканиям в сумме 762,3 тыс. руб. Заключен МК 619 на выполнение работ по подготовке проектной документации в сумме 1 353,4 тыс. руб. работы выполнены и оплачены. Заключен договор на тех.присоединение с ООО "ЮТЭК-РС"</t>
  </si>
  <si>
    <t>Исполнитель: ведущий инженер ППО МКУ "УКС г.Урай" Демакова Е.Н., тел.2-65-88, доб.448</t>
  </si>
  <si>
    <t xml:space="preserve">За счет остатков средств прошлого года финансируются следующие объекты:  "Устройство проездов в микрорайоне Солнечный"  в сумме 1 359,9 тыс. руб., работы по устройству проездов в мкр. Солнечный выполнены и оплачены в сумме 1 359,5 тыс.руб.                                                                                                  "Устройство проезда в микрорайоне "Лесной" геодезические изыскания в сумме 160,0 тыс.руб. выполнены и оплачены;                                                            "Устройство тротуара и проезда от улицы Южная до станции «Орбита» в сумме 412,4 тыс. руб., средства предусмотрены на выполнение работ по сетям освещения.                                             </t>
  </si>
  <si>
    <t>Оплата осуществляется по фактически поставленным энергоресурсам</t>
  </si>
  <si>
    <t>Не освоение средств  местного бюджета: 1.На выполнение работ по ремонту  автомобильных дорог местного значения  по адресу: микрорайон Первомайский, ул. Березовая, ул. Цветочная в связи с  длительной процедурой согласования  объема работ и процедурой электронного аукциона, в связи с этим контракт заключен 24.09.2022 г . Срок выполнения работ до 15.10.2022 г. Оплата за выполнение работ будет произведена в октябре - ноябре 2022;       2.На выполнение работ по ремонту  автомобильных дорог местного значения  по адресам : ул. Ивана Шестакова, дороги производственной зоны, ул. Береговая, проезд Речной  в связи с  длительной процедурой согласования  объема работ и процедурой электронного аукциона, в связи с этим контракт заключен 24.09.2022 г . Срок выполнения работ до 15.10.2022 г. Оплата за выполнение работ будет произведена в октябре - ноябре 2022;                                                                                                               3.  Электронный аукцион  на выполнение работ по замене бортовых камней по  ул. Шаимская не состоялся, в связи с отсутствием заявок на участие к аукционе.  Готовится новый пакет документов для проведения электронного аукцион</t>
  </si>
  <si>
    <t>Кассовое недоисполнение по мероприятию  обусловлено тем, что  финансирование запланированных  первоначально объемов перевозок на дачных маршрутах неоднократно корректировались в связи с отсутствием предложений перевозчиков на предложенные цены, так же корректировалось расписание движения дачных мпршрутов в сторону уменьшения колличества рейсов  дачных маршрутов №5, 6, 8, кроме того период работы маршрута №7 (Урай - СОНТ Рябинушка) изменен с сезонного на круглогодичный.</t>
  </si>
  <si>
    <t xml:space="preserve">Отчет  (сетевой график) по  реализации финансовых средств муниципальной программы  "Развитие транспортной системы города Урай" за январь-сентябрь 2022 года </t>
  </si>
  <si>
    <t>Всего на объект предусмотрено финансирование  в сумме 7 479,9 тыс. руб., за счет средств местного бюджета, оплачено всего 6 138,2 тыс.руб., в том числе:
Заключен МК № 081 от 23.04.2022 г. на строительство проезда в сумме 5 604,4 тыс.руб, работы выполнены и оплачены.                                                                                                                                                                     Заключен договор УКС/37/К/2022 от 22.07.2022 г.  на выполнение работ по водопонижению в сумме 533,8тыс.руб., работы выполнены и оплачены.                                                                               Заключен МК № 226 от 01.08.2022 г. на сумму 827,3 тыс.руб. на выполнение работ по устройству тротуара.         
Заключен договор УКС/43/К/2022 от 29.08.2022  на выполнение кадастровых работ по изготовлению технического плана на проезд (протяженность – 620 м) на сумму 35,0 тыс.руб.</t>
  </si>
  <si>
    <t xml:space="preserve">Отклонение по объекту составило 1 341,7 тыс. руб. в том числе:                                                                                                                 В рамках заключенного МК №226 на сумму 827,3тыс.руб., срок выполнения работ  до 14.09.2022г., фактически  работы по устройству тротуара выполнены, подрядчиком устранялись замечания по оформлению документов. Оплата пройдет в октябре 2022 года. 
В рамках договора №УКС/43/К/2022  в сумме 35,0 тыс.руб. на  выполнение кадастровых работ по изготовлению технического плана на проезд (протяженность – 620 м),  приемка работ по договору до 07.10.2022г. Оплата будет произведена по факту выполненых работ.                                                                                                 Остаток средств в сумме 479,4 тыс.руб.планируется перераспределить на другие муниципальные программы для завершения СМР. Средства в сумме 412,4 тыс.рублей за счёт остатков прошлых лет также планируется перераспределить.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</si>
</sst>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167" fontId="5" fillId="2" borderId="0" xfId="0" applyNumberFormat="1" applyFont="1" applyFill="1"/>
    <xf numFmtId="166" fontId="5" fillId="2" borderId="0" xfId="0" applyNumberFormat="1" applyFont="1" applyFill="1"/>
    <xf numFmtId="167" fontId="5" fillId="2" borderId="0" xfId="0" applyNumberFormat="1" applyFont="1" applyFill="1" applyAlignment="1"/>
    <xf numFmtId="167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5" fillId="2" borderId="0" xfId="0" applyNumberFormat="1" applyFont="1" applyFill="1" applyAlignment="1"/>
    <xf numFmtId="166" fontId="4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167" fontId="4" fillId="2" borderId="0" xfId="0" applyNumberFormat="1" applyFont="1" applyFill="1"/>
    <xf numFmtId="0" fontId="5" fillId="2" borderId="0" xfId="0" applyFont="1" applyFill="1" applyBorder="1"/>
    <xf numFmtId="167" fontId="5" fillId="2" borderId="0" xfId="0" applyNumberFormat="1" applyFont="1" applyFill="1" applyBorder="1"/>
    <xf numFmtId="166" fontId="5" fillId="2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 applyAlignment="1">
      <alignment horizontal="center" vertical="center"/>
    </xf>
    <xf numFmtId="167" fontId="5" fillId="0" borderId="0" xfId="0" applyNumberFormat="1" applyFont="1" applyFill="1"/>
    <xf numFmtId="167" fontId="5" fillId="0" borderId="0" xfId="0" applyNumberFormat="1" applyFont="1" applyFill="1" applyAlignment="1"/>
    <xf numFmtId="49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166" fontId="5" fillId="0" borderId="0" xfId="0" applyNumberFormat="1" applyFont="1" applyFill="1"/>
    <xf numFmtId="166" fontId="4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/>
    <xf numFmtId="0" fontId="5" fillId="0" borderId="0" xfId="0" applyFont="1" applyFill="1" applyAlignment="1"/>
    <xf numFmtId="166" fontId="5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/>
    </xf>
    <xf numFmtId="167" fontId="10" fillId="2" borderId="0" xfId="0" applyNumberFormat="1" applyFont="1" applyFill="1"/>
    <xf numFmtId="166" fontId="2" fillId="2" borderId="0" xfId="0" applyNumberFormat="1" applyFont="1" applyFill="1"/>
    <xf numFmtId="167" fontId="2" fillId="2" borderId="0" xfId="0" applyNumberFormat="1" applyFont="1" applyFill="1"/>
    <xf numFmtId="167" fontId="2" fillId="0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0" fontId="2" fillId="2" borderId="0" xfId="0" applyFont="1" applyFill="1"/>
    <xf numFmtId="166" fontId="2" fillId="2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0" fillId="2" borderId="0" xfId="0" applyFont="1" applyFill="1"/>
    <xf numFmtId="166" fontId="10" fillId="2" borderId="0" xfId="0" applyNumberFormat="1" applyFont="1" applyFill="1"/>
    <xf numFmtId="166" fontId="4" fillId="2" borderId="0" xfId="0" applyNumberFormat="1" applyFont="1" applyFill="1" applyBorder="1"/>
    <xf numFmtId="167" fontId="2" fillId="2" borderId="0" xfId="0" applyNumberFormat="1" applyFont="1" applyFill="1" applyBorder="1"/>
    <xf numFmtId="166" fontId="4" fillId="2" borderId="0" xfId="0" applyNumberFormat="1" applyFont="1" applyFill="1"/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top" wrapText="1"/>
    </xf>
    <xf numFmtId="167" fontId="4" fillId="2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/>
    <xf numFmtId="168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left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top" wrapText="1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167" fontId="4" fillId="2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7" fontId="10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10" fillId="2" borderId="0" xfId="0" applyFont="1" applyFill="1" applyAlignment="1">
      <alignment horizontal="justify" wrapText="1"/>
    </xf>
    <xf numFmtId="0" fontId="10" fillId="2" borderId="0" xfId="0" applyFont="1" applyFill="1" applyAlignment="1">
      <alignment wrapText="1"/>
    </xf>
    <xf numFmtId="167" fontId="10" fillId="2" borderId="0" xfId="0" applyNumberFormat="1" applyFont="1" applyFill="1" applyAlignment="1"/>
    <xf numFmtId="167" fontId="10" fillId="2" borderId="0" xfId="0" applyNumberFormat="1" applyFont="1" applyFill="1" applyAlignment="1">
      <alignment wrapText="1"/>
    </xf>
    <xf numFmtId="4" fontId="3" fillId="3" borderId="3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6"/>
  <sheetViews>
    <sheetView tabSelected="1" view="pageBreakPreview" topLeftCell="AC6" zoomScale="85" zoomScaleNormal="55" zoomScaleSheetLayoutView="85" zoomScalePageLayoutView="10" workbookViewId="0">
      <selection activeCell="AX6" sqref="AX6"/>
    </sheetView>
  </sheetViews>
  <sheetFormatPr defaultColWidth="9.125" defaultRowHeight="11.55"/>
  <cols>
    <col min="1" max="1" width="7.375" style="23" customWidth="1"/>
    <col min="2" max="2" width="29.375" style="15" customWidth="1"/>
    <col min="3" max="3" width="9.875" style="15" customWidth="1"/>
    <col min="4" max="4" width="17" style="15" customWidth="1"/>
    <col min="5" max="5" width="10.375" style="16" customWidth="1"/>
    <col min="6" max="6" width="7.875" style="16" customWidth="1"/>
    <col min="7" max="7" width="8.375" style="16" customWidth="1"/>
    <col min="8" max="8" width="7.875" style="48" customWidth="1"/>
    <col min="9" max="9" width="9" style="48" customWidth="1"/>
    <col min="10" max="10" width="9.375" style="53" customWidth="1"/>
    <col min="11" max="11" width="8.375" style="48" customWidth="1"/>
    <col min="12" max="12" width="7.375" style="48" customWidth="1"/>
    <col min="13" max="13" width="7.625" style="53" customWidth="1"/>
    <col min="14" max="14" width="7.625" style="48" customWidth="1"/>
    <col min="15" max="15" width="8.375" style="48" customWidth="1"/>
    <col min="16" max="16" width="8.375" style="53" customWidth="1"/>
    <col min="17" max="17" width="8.125" style="48" customWidth="1"/>
    <col min="18" max="18" width="7.875" style="48" customWidth="1"/>
    <col min="19" max="19" width="9.375" style="53" customWidth="1"/>
    <col min="20" max="20" width="8" style="48" customWidth="1"/>
    <col min="21" max="21" width="7.25" style="48" customWidth="1"/>
    <col min="22" max="22" width="7.625" style="53" customWidth="1"/>
    <col min="23" max="23" width="8.375" style="48" customWidth="1"/>
    <col min="24" max="24" width="7.375" style="59" customWidth="1"/>
    <col min="25" max="25" width="7.625" style="53" customWidth="1"/>
    <col min="26" max="26" width="10" style="48" customWidth="1"/>
    <col min="27" max="27" width="7.375" style="48" customWidth="1"/>
    <col min="28" max="28" width="7.625" style="48" customWidth="1"/>
    <col min="29" max="29" width="8.375" style="48" customWidth="1"/>
    <col min="30" max="30" width="7.125" style="48" customWidth="1"/>
    <col min="31" max="31" width="7.375" style="48" customWidth="1"/>
    <col min="32" max="32" width="8.625" style="48" customWidth="1"/>
    <col min="33" max="33" width="7.625" style="16" customWidth="1"/>
    <col min="34" max="34" width="7.125" style="16" customWidth="1"/>
    <col min="35" max="35" width="9.625" style="16" customWidth="1"/>
    <col min="36" max="36" width="8.875" style="16" hidden="1" customWidth="1"/>
    <col min="37" max="37" width="8.375" style="16" hidden="1" customWidth="1"/>
    <col min="38" max="38" width="9.625" style="16" customWidth="1"/>
    <col min="39" max="39" width="9.375" style="17" hidden="1" customWidth="1"/>
    <col min="40" max="40" width="8" style="16" hidden="1" customWidth="1"/>
    <col min="41" max="41" width="8.375" style="16" customWidth="1"/>
    <col min="42" max="42" width="8.625" style="17" customWidth="1"/>
    <col min="43" max="43" width="8.25" style="17" customWidth="1"/>
    <col min="44" max="44" width="47.25" style="15" customWidth="1"/>
    <col min="45" max="45" width="50.25" style="15" customWidth="1"/>
    <col min="46" max="48" width="6.875" style="15" customWidth="1"/>
    <col min="49" max="16384" width="9.125" style="15"/>
  </cols>
  <sheetData>
    <row r="1" spans="1:48">
      <c r="A1" s="14"/>
      <c r="M1" s="54"/>
      <c r="U1" s="49"/>
      <c r="AJ1" s="178" t="s">
        <v>54</v>
      </c>
      <c r="AK1" s="178"/>
      <c r="AL1" s="178"/>
      <c r="AM1" s="178"/>
      <c r="AN1" s="178"/>
      <c r="AO1" s="178"/>
      <c r="AP1" s="178"/>
      <c r="AQ1" s="178"/>
      <c r="AR1" s="178"/>
    </row>
    <row r="2" spans="1:48">
      <c r="A2" s="20"/>
      <c r="B2" s="89"/>
      <c r="C2" s="89"/>
      <c r="D2" s="89"/>
      <c r="E2" s="18"/>
      <c r="F2" s="18"/>
      <c r="G2" s="18"/>
      <c r="H2" s="49"/>
      <c r="I2" s="49"/>
      <c r="J2" s="55"/>
      <c r="K2" s="49"/>
      <c r="L2" s="49"/>
      <c r="M2" s="55"/>
      <c r="U2" s="49"/>
      <c r="V2" s="55"/>
      <c r="W2" s="49"/>
      <c r="Y2" s="55"/>
      <c r="Z2" s="49"/>
      <c r="AA2" s="49"/>
      <c r="AB2" s="49"/>
      <c r="AC2" s="49"/>
      <c r="AD2" s="49"/>
      <c r="AE2" s="49"/>
      <c r="AF2" s="49"/>
      <c r="AG2" s="18"/>
      <c r="AH2" s="18"/>
      <c r="AI2" s="18"/>
      <c r="AJ2" s="178"/>
      <c r="AK2" s="178"/>
      <c r="AL2" s="178"/>
      <c r="AM2" s="178"/>
      <c r="AN2" s="178"/>
      <c r="AO2" s="178"/>
      <c r="AP2" s="178"/>
      <c r="AQ2" s="178"/>
      <c r="AR2" s="178"/>
      <c r="AS2" s="89"/>
    </row>
    <row r="3" spans="1:48">
      <c r="A3" s="20"/>
      <c r="B3" s="89"/>
      <c r="C3" s="89"/>
      <c r="D3" s="89"/>
      <c r="E3" s="18"/>
      <c r="F3" s="18"/>
      <c r="G3" s="18"/>
      <c r="H3" s="49"/>
      <c r="I3" s="49"/>
      <c r="J3" s="55"/>
      <c r="K3" s="49"/>
      <c r="L3" s="49"/>
      <c r="M3" s="55"/>
      <c r="U3" s="49"/>
      <c r="V3" s="55"/>
      <c r="W3" s="49"/>
      <c r="Y3" s="55"/>
      <c r="Z3" s="49"/>
      <c r="AA3" s="49"/>
      <c r="AB3" s="49"/>
      <c r="AC3" s="49"/>
      <c r="AD3" s="49"/>
      <c r="AE3" s="49"/>
      <c r="AF3" s="49"/>
      <c r="AG3" s="18"/>
      <c r="AH3" s="18"/>
      <c r="AI3" s="18"/>
      <c r="AJ3" s="86"/>
      <c r="AK3" s="86"/>
      <c r="AL3" s="86"/>
      <c r="AM3" s="22"/>
      <c r="AN3" s="86"/>
      <c r="AO3" s="86"/>
      <c r="AP3" s="22"/>
      <c r="AQ3" s="22"/>
      <c r="AR3" s="86"/>
      <c r="AS3" s="89"/>
    </row>
    <row r="4" spans="1:48">
      <c r="B4" s="89"/>
      <c r="C4" s="89"/>
      <c r="D4" s="89"/>
      <c r="E4" s="21"/>
      <c r="F4" s="89"/>
      <c r="G4" s="21"/>
      <c r="H4" s="55"/>
      <c r="I4" s="56"/>
      <c r="J4" s="55"/>
      <c r="K4" s="56"/>
      <c r="L4" s="56"/>
      <c r="M4" s="55"/>
      <c r="N4" s="56"/>
      <c r="O4" s="56"/>
      <c r="P4" s="55"/>
      <c r="Q4" s="56"/>
      <c r="R4" s="56"/>
      <c r="S4" s="55"/>
      <c r="T4" s="56"/>
      <c r="U4" s="49"/>
      <c r="AO4" s="24"/>
      <c r="AR4" s="14" t="s">
        <v>55</v>
      </c>
    </row>
    <row r="5" spans="1:48">
      <c r="A5" s="179" t="s">
        <v>44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</row>
    <row r="6" spans="1:48" ht="14.3" customHeight="1">
      <c r="A6" s="180" t="s">
        <v>108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</row>
    <row r="7" spans="1:48">
      <c r="A7" s="87"/>
      <c r="B7" s="25"/>
      <c r="C7" s="25"/>
      <c r="D7" s="25"/>
      <c r="E7" s="26"/>
      <c r="F7" s="26"/>
      <c r="G7" s="2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/>
      <c r="U7" s="5"/>
      <c r="V7" s="6"/>
      <c r="W7" s="5"/>
      <c r="X7" s="60"/>
      <c r="Y7" s="6"/>
      <c r="Z7" s="5"/>
      <c r="AA7" s="5"/>
      <c r="AB7" s="5"/>
      <c r="AC7" s="5"/>
      <c r="AD7" s="5"/>
      <c r="AE7" s="5"/>
      <c r="AF7" s="5"/>
      <c r="AG7" s="26"/>
      <c r="AH7" s="26"/>
      <c r="AI7" s="26"/>
      <c r="AJ7" s="26"/>
      <c r="AK7" s="26"/>
      <c r="AL7" s="26"/>
      <c r="AM7" s="27"/>
      <c r="AN7" s="26"/>
      <c r="AO7" s="26"/>
      <c r="AP7" s="27"/>
      <c r="AQ7" s="27"/>
      <c r="AR7" s="25"/>
      <c r="AS7" s="25"/>
    </row>
    <row r="8" spans="1:48" ht="11.9" customHeight="1">
      <c r="A8" s="181" t="s">
        <v>0</v>
      </c>
      <c r="B8" s="181" t="s">
        <v>16</v>
      </c>
      <c r="C8" s="181" t="s">
        <v>1</v>
      </c>
      <c r="D8" s="181" t="s">
        <v>17</v>
      </c>
      <c r="E8" s="170" t="s">
        <v>2</v>
      </c>
      <c r="F8" s="170"/>
      <c r="G8" s="170"/>
      <c r="H8" s="170" t="s">
        <v>4</v>
      </c>
      <c r="I8" s="170"/>
      <c r="J8" s="170"/>
      <c r="K8" s="170"/>
      <c r="L8" s="170"/>
      <c r="M8" s="170"/>
      <c r="N8" s="170"/>
      <c r="O8" s="170"/>
      <c r="P8" s="170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1" t="s">
        <v>5</v>
      </c>
      <c r="AS8" s="184" t="s">
        <v>6</v>
      </c>
    </row>
    <row r="9" spans="1:48">
      <c r="A9" s="181"/>
      <c r="B9" s="182"/>
      <c r="C9" s="181"/>
      <c r="D9" s="182"/>
      <c r="E9" s="170" t="s">
        <v>3</v>
      </c>
      <c r="F9" s="170"/>
      <c r="G9" s="170"/>
      <c r="H9" s="175" t="s">
        <v>7</v>
      </c>
      <c r="I9" s="175"/>
      <c r="J9" s="175"/>
      <c r="K9" s="175" t="s">
        <v>18</v>
      </c>
      <c r="L9" s="175"/>
      <c r="M9" s="175"/>
      <c r="N9" s="175" t="s">
        <v>19</v>
      </c>
      <c r="O9" s="175"/>
      <c r="P9" s="175"/>
      <c r="Q9" s="175" t="s">
        <v>20</v>
      </c>
      <c r="R9" s="175"/>
      <c r="S9" s="175"/>
      <c r="T9" s="175" t="s">
        <v>21</v>
      </c>
      <c r="U9" s="175"/>
      <c r="V9" s="175"/>
      <c r="W9" s="175" t="s">
        <v>22</v>
      </c>
      <c r="X9" s="175"/>
      <c r="Y9" s="175"/>
      <c r="Z9" s="175" t="s">
        <v>23</v>
      </c>
      <c r="AA9" s="175"/>
      <c r="AB9" s="175"/>
      <c r="AC9" s="175" t="s">
        <v>24</v>
      </c>
      <c r="AD9" s="175"/>
      <c r="AE9" s="175"/>
      <c r="AF9" s="170" t="s">
        <v>25</v>
      </c>
      <c r="AG9" s="170"/>
      <c r="AH9" s="170"/>
      <c r="AI9" s="170" t="s">
        <v>26</v>
      </c>
      <c r="AJ9" s="170"/>
      <c r="AK9" s="170"/>
      <c r="AL9" s="170" t="s">
        <v>27</v>
      </c>
      <c r="AM9" s="170"/>
      <c r="AN9" s="170"/>
      <c r="AO9" s="170" t="s">
        <v>8</v>
      </c>
      <c r="AP9" s="170"/>
      <c r="AQ9" s="170"/>
      <c r="AR9" s="181"/>
      <c r="AS9" s="185"/>
    </row>
    <row r="10" spans="1:48">
      <c r="A10" s="181"/>
      <c r="B10" s="182"/>
      <c r="C10" s="181"/>
      <c r="D10" s="182"/>
      <c r="E10" s="170" t="s">
        <v>9</v>
      </c>
      <c r="F10" s="170" t="s">
        <v>10</v>
      </c>
      <c r="G10" s="174" t="s">
        <v>11</v>
      </c>
      <c r="H10" s="175" t="s">
        <v>9</v>
      </c>
      <c r="I10" s="175" t="s">
        <v>10</v>
      </c>
      <c r="J10" s="177" t="s">
        <v>11</v>
      </c>
      <c r="K10" s="175" t="s">
        <v>9</v>
      </c>
      <c r="L10" s="175" t="s">
        <v>10</v>
      </c>
      <c r="M10" s="177" t="s">
        <v>11</v>
      </c>
      <c r="N10" s="175" t="s">
        <v>9</v>
      </c>
      <c r="O10" s="175" t="s">
        <v>10</v>
      </c>
      <c r="P10" s="177" t="s">
        <v>11</v>
      </c>
      <c r="Q10" s="175" t="s">
        <v>9</v>
      </c>
      <c r="R10" s="175" t="s">
        <v>10</v>
      </c>
      <c r="S10" s="177" t="s">
        <v>11</v>
      </c>
      <c r="T10" s="175" t="s">
        <v>9</v>
      </c>
      <c r="U10" s="175" t="s">
        <v>10</v>
      </c>
      <c r="V10" s="177" t="s">
        <v>11</v>
      </c>
      <c r="W10" s="175" t="s">
        <v>9</v>
      </c>
      <c r="X10" s="175" t="s">
        <v>10</v>
      </c>
      <c r="Y10" s="177" t="s">
        <v>11</v>
      </c>
      <c r="Z10" s="175" t="s">
        <v>9</v>
      </c>
      <c r="AA10" s="175" t="s">
        <v>10</v>
      </c>
      <c r="AB10" s="176" t="s">
        <v>11</v>
      </c>
      <c r="AC10" s="175" t="s">
        <v>9</v>
      </c>
      <c r="AD10" s="175" t="s">
        <v>10</v>
      </c>
      <c r="AE10" s="176" t="s">
        <v>11</v>
      </c>
      <c r="AF10" s="175" t="s">
        <v>9</v>
      </c>
      <c r="AG10" s="170" t="s">
        <v>10</v>
      </c>
      <c r="AH10" s="174" t="s">
        <v>11</v>
      </c>
      <c r="AI10" s="170" t="s">
        <v>9</v>
      </c>
      <c r="AJ10" s="170" t="s">
        <v>10</v>
      </c>
      <c r="AK10" s="174" t="s">
        <v>11</v>
      </c>
      <c r="AL10" s="170" t="s">
        <v>9</v>
      </c>
      <c r="AM10" s="171" t="s">
        <v>10</v>
      </c>
      <c r="AN10" s="174" t="s">
        <v>11</v>
      </c>
      <c r="AO10" s="170" t="s">
        <v>9</v>
      </c>
      <c r="AP10" s="171" t="s">
        <v>10</v>
      </c>
      <c r="AQ10" s="172" t="s">
        <v>11</v>
      </c>
      <c r="AR10" s="181"/>
      <c r="AS10" s="185"/>
    </row>
    <row r="11" spans="1:48">
      <c r="A11" s="181"/>
      <c r="B11" s="182"/>
      <c r="C11" s="181"/>
      <c r="D11" s="182"/>
      <c r="E11" s="170"/>
      <c r="F11" s="170"/>
      <c r="G11" s="174"/>
      <c r="H11" s="175"/>
      <c r="I11" s="175"/>
      <c r="J11" s="177"/>
      <c r="K11" s="175"/>
      <c r="L11" s="175"/>
      <c r="M11" s="177"/>
      <c r="N11" s="175"/>
      <c r="O11" s="175"/>
      <c r="P11" s="177"/>
      <c r="Q11" s="175"/>
      <c r="R11" s="175"/>
      <c r="S11" s="177"/>
      <c r="T11" s="175"/>
      <c r="U11" s="175"/>
      <c r="V11" s="177"/>
      <c r="W11" s="175"/>
      <c r="X11" s="175"/>
      <c r="Y11" s="177"/>
      <c r="Z11" s="175"/>
      <c r="AA11" s="175"/>
      <c r="AB11" s="176"/>
      <c r="AC11" s="175"/>
      <c r="AD11" s="175"/>
      <c r="AE11" s="176"/>
      <c r="AF11" s="175"/>
      <c r="AG11" s="170"/>
      <c r="AH11" s="174"/>
      <c r="AI11" s="170"/>
      <c r="AJ11" s="170"/>
      <c r="AK11" s="174"/>
      <c r="AL11" s="170"/>
      <c r="AM11" s="171"/>
      <c r="AN11" s="174"/>
      <c r="AO11" s="170"/>
      <c r="AP11" s="171"/>
      <c r="AQ11" s="172"/>
      <c r="AR11" s="181"/>
      <c r="AS11" s="186"/>
    </row>
    <row r="12" spans="1:48" s="29" customFormat="1">
      <c r="A12" s="28">
        <v>1</v>
      </c>
      <c r="B12" s="28">
        <v>2</v>
      </c>
      <c r="C12" s="28">
        <v>3</v>
      </c>
      <c r="D12" s="28">
        <v>5</v>
      </c>
      <c r="E12" s="28">
        <v>6</v>
      </c>
      <c r="F12" s="28">
        <v>7</v>
      </c>
      <c r="G12" s="28" t="s">
        <v>12</v>
      </c>
      <c r="H12" s="50">
        <v>9</v>
      </c>
      <c r="I12" s="50">
        <v>10</v>
      </c>
      <c r="J12" s="12">
        <v>11</v>
      </c>
      <c r="K12" s="50">
        <v>12</v>
      </c>
      <c r="L12" s="50">
        <v>13</v>
      </c>
      <c r="M12" s="12">
        <v>14</v>
      </c>
      <c r="N12" s="50">
        <v>15</v>
      </c>
      <c r="O12" s="50">
        <v>16</v>
      </c>
      <c r="P12" s="12">
        <v>17</v>
      </c>
      <c r="Q12" s="50">
        <v>18</v>
      </c>
      <c r="R12" s="50">
        <v>19</v>
      </c>
      <c r="S12" s="12">
        <v>20</v>
      </c>
      <c r="T12" s="50">
        <v>21</v>
      </c>
      <c r="U12" s="50">
        <v>22</v>
      </c>
      <c r="V12" s="12">
        <v>23</v>
      </c>
      <c r="W12" s="50">
        <v>24</v>
      </c>
      <c r="X12" s="50">
        <v>25</v>
      </c>
      <c r="Y12" s="12">
        <v>26</v>
      </c>
      <c r="Z12" s="50">
        <v>27</v>
      </c>
      <c r="AA12" s="50">
        <v>28</v>
      </c>
      <c r="AB12" s="50">
        <v>29</v>
      </c>
      <c r="AC12" s="50">
        <v>30</v>
      </c>
      <c r="AD12" s="50">
        <v>31</v>
      </c>
      <c r="AE12" s="50">
        <v>32</v>
      </c>
      <c r="AF12" s="50">
        <v>33</v>
      </c>
      <c r="AG12" s="28">
        <v>34</v>
      </c>
      <c r="AH12" s="28">
        <v>35</v>
      </c>
      <c r="AI12" s="28">
        <v>36</v>
      </c>
      <c r="AJ12" s="28">
        <v>37</v>
      </c>
      <c r="AK12" s="28">
        <v>38</v>
      </c>
      <c r="AL12" s="28">
        <v>39</v>
      </c>
      <c r="AM12" s="85">
        <v>40</v>
      </c>
      <c r="AN12" s="28">
        <v>41</v>
      </c>
      <c r="AO12" s="28">
        <v>42</v>
      </c>
      <c r="AP12" s="85">
        <v>43</v>
      </c>
      <c r="AQ12" s="85">
        <v>44</v>
      </c>
      <c r="AR12" s="28">
        <v>45</v>
      </c>
      <c r="AS12" s="28">
        <v>46</v>
      </c>
    </row>
    <row r="13" spans="1:48">
      <c r="A13" s="88" t="s">
        <v>13</v>
      </c>
      <c r="B13" s="169" t="s">
        <v>29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</row>
    <row r="14" spans="1:48" s="31" customFormat="1" ht="12.25" customHeight="1">
      <c r="A14" s="201" t="s">
        <v>14</v>
      </c>
      <c r="B14" s="115" t="s">
        <v>67</v>
      </c>
      <c r="C14" s="122" t="s">
        <v>78</v>
      </c>
      <c r="D14" s="3" t="s">
        <v>34</v>
      </c>
      <c r="E14" s="2">
        <f>SUM(E20+E25+E31+E42)</f>
        <v>13975.3</v>
      </c>
      <c r="F14" s="2">
        <f>SUM(F20+F25+F31+F42)</f>
        <v>6153.2</v>
      </c>
      <c r="G14" s="79">
        <f>F14/E14*100</f>
        <v>44.029108498565328</v>
      </c>
      <c r="H14" s="2">
        <f t="shared" ref="H14:Y17" si="0">SUM(H20+H25+H31)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>SUM(Q20+Q25+Q31)</f>
        <v>15</v>
      </c>
      <c r="R14" s="2">
        <f t="shared" si="0"/>
        <v>15</v>
      </c>
      <c r="S14" s="80">
        <f>R14/Q14*100</f>
        <v>100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>SUM(Z20+Z25+Z31+Z42)</f>
        <v>5604.4</v>
      </c>
      <c r="AA14" s="2">
        <f>SUM(AA20+AA25+AA31+AA42)</f>
        <v>5604.4</v>
      </c>
      <c r="AB14" s="79">
        <f>AA14/Z14*100</f>
        <v>100</v>
      </c>
      <c r="AC14" s="2">
        <f t="shared" ref="AA14:AK17" si="1">SUM(AC20+AC25+AC31)</f>
        <v>0</v>
      </c>
      <c r="AD14" s="2">
        <f t="shared" si="1"/>
        <v>0</v>
      </c>
      <c r="AE14" s="2">
        <f t="shared" si="1"/>
        <v>0</v>
      </c>
      <c r="AF14" s="2">
        <f t="shared" ref="AF14:AG14" si="2">SUM(AF20+AF25+AF31+AF42)</f>
        <v>1875.5</v>
      </c>
      <c r="AG14" s="2">
        <f t="shared" si="2"/>
        <v>533.79999999999995</v>
      </c>
      <c r="AH14" s="79">
        <f>AG14/AF14*100</f>
        <v>28.461743535057316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>SUM(AL20+AL25+AL31+AL42)</f>
        <v>6480.4</v>
      </c>
      <c r="AM14" s="2">
        <f t="shared" ref="AM14:AQ17" si="3">SUM(AM20+AM25+AM31)</f>
        <v>0</v>
      </c>
      <c r="AN14" s="2">
        <f t="shared" si="3"/>
        <v>0</v>
      </c>
      <c r="AO14" s="2">
        <f t="shared" si="3"/>
        <v>0</v>
      </c>
      <c r="AP14" s="2">
        <f t="shared" si="3"/>
        <v>0</v>
      </c>
      <c r="AQ14" s="2">
        <f t="shared" si="3"/>
        <v>0</v>
      </c>
      <c r="AR14" s="109" t="s">
        <v>86</v>
      </c>
      <c r="AS14" s="103"/>
      <c r="AT14" s="47"/>
      <c r="AU14" s="47"/>
    </row>
    <row r="15" spans="1:48">
      <c r="A15" s="202"/>
      <c r="B15" s="116"/>
      <c r="C15" s="125"/>
      <c r="D15" s="3" t="s">
        <v>48</v>
      </c>
      <c r="E15" s="2">
        <f t="shared" ref="E15:G16" si="4">SUM(E21+E26+E32)</f>
        <v>0</v>
      </c>
      <c r="F15" s="2">
        <f t="shared" si="4"/>
        <v>0</v>
      </c>
      <c r="G15" s="2">
        <f t="shared" si="4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>SUM(Z21+Z26+Z32)</f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ref="AH15" si="5">SUM(AH21+AH26+AH32)</f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>SUM(AL21+AL26+AL32)</f>
        <v>0</v>
      </c>
      <c r="AM15" s="2">
        <f t="shared" si="3"/>
        <v>0</v>
      </c>
      <c r="AN15" s="2">
        <f t="shared" si="3"/>
        <v>0</v>
      </c>
      <c r="AO15" s="2">
        <f t="shared" si="3"/>
        <v>0</v>
      </c>
      <c r="AP15" s="2">
        <f t="shared" si="3"/>
        <v>0</v>
      </c>
      <c r="AQ15" s="2">
        <f t="shared" si="3"/>
        <v>0</v>
      </c>
      <c r="AR15" s="110"/>
      <c r="AS15" s="104"/>
      <c r="AT15" s="47"/>
      <c r="AU15" s="47"/>
      <c r="AV15" s="31"/>
    </row>
    <row r="16" spans="1:48" s="31" customFormat="1" ht="12.25" customHeight="1">
      <c r="A16" s="202"/>
      <c r="B16" s="116"/>
      <c r="C16" s="125"/>
      <c r="D16" s="4" t="s">
        <v>41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>SUM(Z22+Z27+Z33)</f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ref="AH16" si="6">SUM(AH22+AH27+AH33)</f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>SUM(AL22+AL27+AL33)</f>
        <v>0</v>
      </c>
      <c r="AM16" s="2">
        <f t="shared" si="3"/>
        <v>0</v>
      </c>
      <c r="AN16" s="2">
        <f t="shared" si="3"/>
        <v>0</v>
      </c>
      <c r="AO16" s="2">
        <f t="shared" si="3"/>
        <v>0</v>
      </c>
      <c r="AP16" s="2">
        <f t="shared" si="3"/>
        <v>0</v>
      </c>
      <c r="AQ16" s="2">
        <f t="shared" si="3"/>
        <v>0</v>
      </c>
      <c r="AR16" s="110"/>
      <c r="AS16" s="104"/>
      <c r="AT16" s="47"/>
      <c r="AU16" s="47"/>
    </row>
    <row r="17" spans="1:48" s="31" customFormat="1" ht="12.25" customHeight="1">
      <c r="A17" s="202"/>
      <c r="B17" s="116"/>
      <c r="C17" s="125"/>
      <c r="D17" s="4" t="s">
        <v>32</v>
      </c>
      <c r="E17" s="2">
        <f>SUM(E23+E28+E34+E45)</f>
        <v>13975.3</v>
      </c>
      <c r="F17" s="2">
        <f>SUM(F23+F28+F34+F45)</f>
        <v>6153.2</v>
      </c>
      <c r="G17" s="79">
        <f>F17/E17*100</f>
        <v>44.029108498565328</v>
      </c>
      <c r="H17" s="2">
        <f>H28+H34+H45</f>
        <v>0</v>
      </c>
      <c r="I17" s="2">
        <f>I28+I34+I45</f>
        <v>0</v>
      </c>
      <c r="J17" s="2">
        <f t="shared" si="0"/>
        <v>0</v>
      </c>
      <c r="K17" s="2">
        <f>K28+K34+K45</f>
        <v>0</v>
      </c>
      <c r="L17" s="2">
        <f>L28+L34+L45</f>
        <v>0</v>
      </c>
      <c r="M17" s="2">
        <f t="shared" si="0"/>
        <v>0</v>
      </c>
      <c r="N17" s="2">
        <f>N28+N34+N45</f>
        <v>0</v>
      </c>
      <c r="O17" s="2">
        <f>O28+O34+O45</f>
        <v>0</v>
      </c>
      <c r="P17" s="2">
        <f t="shared" si="0"/>
        <v>0</v>
      </c>
      <c r="Q17" s="2">
        <f>Q28+Q34+Q45</f>
        <v>15</v>
      </c>
      <c r="R17" s="2">
        <f>R28+R34+R45</f>
        <v>15</v>
      </c>
      <c r="S17" s="80">
        <f>R17/Q17*100</f>
        <v>100</v>
      </c>
      <c r="T17" s="2">
        <f>T28+T34+T45</f>
        <v>0</v>
      </c>
      <c r="U17" s="2">
        <f>U28+U34+U45</f>
        <v>0</v>
      </c>
      <c r="V17" s="2">
        <f t="shared" si="0"/>
        <v>0</v>
      </c>
      <c r="W17" s="2">
        <f>W28+W34+W45</f>
        <v>0</v>
      </c>
      <c r="X17" s="2">
        <f>X28+X34+X45</f>
        <v>0</v>
      </c>
      <c r="Y17" s="2">
        <f t="shared" si="0"/>
        <v>0</v>
      </c>
      <c r="Z17" s="2">
        <f>Z28+Z34+Z45</f>
        <v>5604.4</v>
      </c>
      <c r="AA17" s="2">
        <f>AA28+AA34+AA45</f>
        <v>5604.4</v>
      </c>
      <c r="AB17" s="79">
        <f>AA17/Z17*100</f>
        <v>100</v>
      </c>
      <c r="AC17" s="2">
        <f>AC28+AC34+AC45</f>
        <v>0</v>
      </c>
      <c r="AD17" s="2">
        <f>AD28+AD34+AD45</f>
        <v>0</v>
      </c>
      <c r="AE17" s="2">
        <f t="shared" si="1"/>
        <v>0</v>
      </c>
      <c r="AF17" s="2">
        <f>AF28+AF34+AF45</f>
        <v>1875.5</v>
      </c>
      <c r="AG17" s="2">
        <f>AG28+AG34+AG45</f>
        <v>533.79999999999995</v>
      </c>
      <c r="AH17" s="79">
        <f>AG17/AF17*100</f>
        <v>28.461743535057316</v>
      </c>
      <c r="AI17" s="2">
        <f t="shared" si="1"/>
        <v>0</v>
      </c>
      <c r="AJ17" s="2">
        <f t="shared" si="1"/>
        <v>0</v>
      </c>
      <c r="AK17" s="2">
        <f t="shared" si="1"/>
        <v>0</v>
      </c>
      <c r="AL17" s="2">
        <f>SUM(AL23+AL28+AL34+AL45)</f>
        <v>6480.4</v>
      </c>
      <c r="AM17" s="2">
        <f t="shared" si="3"/>
        <v>0</v>
      </c>
      <c r="AN17" s="2">
        <f t="shared" si="3"/>
        <v>0</v>
      </c>
      <c r="AO17" s="2">
        <f t="shared" si="3"/>
        <v>0</v>
      </c>
      <c r="AP17" s="2">
        <f t="shared" si="3"/>
        <v>0</v>
      </c>
      <c r="AQ17" s="2">
        <f t="shared" si="3"/>
        <v>0</v>
      </c>
      <c r="AR17" s="110"/>
      <c r="AS17" s="104"/>
      <c r="AT17" s="47"/>
      <c r="AU17" s="47"/>
    </row>
    <row r="18" spans="1:48" ht="27.2" customHeight="1">
      <c r="A18" s="202"/>
      <c r="B18" s="116"/>
      <c r="C18" s="125"/>
      <c r="D18" s="4" t="s">
        <v>49</v>
      </c>
      <c r="E18" s="2">
        <v>0</v>
      </c>
      <c r="F18" s="79">
        <f t="shared" ref="F18:F19" si="7">I18+L18+O18+R18+U18+X18+AA18+AD18+AG18+AJ18+AM18+AP18</f>
        <v>0</v>
      </c>
      <c r="G18" s="2">
        <v>0</v>
      </c>
      <c r="H18" s="2">
        <f>SUM(H23+H34+H45)</f>
        <v>0</v>
      </c>
      <c r="I18" s="2">
        <f>SUM(I23+I34+I45)</f>
        <v>0</v>
      </c>
      <c r="J18" s="2">
        <v>0</v>
      </c>
      <c r="K18" s="2">
        <f>SUM(K23+K34+K45)</f>
        <v>0</v>
      </c>
      <c r="L18" s="2">
        <f>SUM(L23+L34+L45)</f>
        <v>0</v>
      </c>
      <c r="M18" s="2">
        <v>0</v>
      </c>
      <c r="N18" s="2">
        <f>SUM(N23+N34+N45)</f>
        <v>0</v>
      </c>
      <c r="O18" s="2">
        <f>SUM(O23+O34+O45)</f>
        <v>0</v>
      </c>
      <c r="P18" s="2">
        <v>0</v>
      </c>
      <c r="Q18" s="2">
        <f>SUM(Q23+Q34+Q45)</f>
        <v>0</v>
      </c>
      <c r="R18" s="2">
        <f>SUM(R23+R34+R45)</f>
        <v>0</v>
      </c>
      <c r="S18" s="2">
        <v>0</v>
      </c>
      <c r="T18" s="2">
        <f>SUM(T23+T34+T45)</f>
        <v>0</v>
      </c>
      <c r="U18" s="2">
        <f>SUM(U23+U34+U45)</f>
        <v>0</v>
      </c>
      <c r="V18" s="2">
        <v>0</v>
      </c>
      <c r="W18" s="2">
        <f>SUM(W23+W34+W45)</f>
        <v>0</v>
      </c>
      <c r="X18" s="2">
        <f>SUM(X23+X34+X45)</f>
        <v>0</v>
      </c>
      <c r="Y18" s="2">
        <v>0</v>
      </c>
      <c r="Z18" s="2">
        <f>Z30+Z36+Z47</f>
        <v>0</v>
      </c>
      <c r="AA18" s="2">
        <f>AA30+AA36+AA47</f>
        <v>0</v>
      </c>
      <c r="AB18" s="2">
        <v>0</v>
      </c>
      <c r="AC18" s="2">
        <f>SUM(AC23+AC34+AC45)</f>
        <v>0</v>
      </c>
      <c r="AD18" s="2">
        <f>SUM(AD23+AD34+AD45)</f>
        <v>0</v>
      </c>
      <c r="AE18" s="2">
        <v>0</v>
      </c>
      <c r="AF18" s="2">
        <v>0</v>
      </c>
      <c r="AG18" s="2">
        <v>0</v>
      </c>
      <c r="AH18" s="2">
        <v>0</v>
      </c>
      <c r="AI18" s="2">
        <f>SUM(AI23+AI34+AI45)</f>
        <v>0</v>
      </c>
      <c r="AJ18" s="2">
        <f>SUM(AJ23+AJ34+AJ45)</f>
        <v>0</v>
      </c>
      <c r="AK18" s="2">
        <v>0</v>
      </c>
      <c r="AL18" s="2">
        <v>0</v>
      </c>
      <c r="AM18" s="2">
        <f>SUM(AM23+AM34+AM45)</f>
        <v>0</v>
      </c>
      <c r="AN18" s="2">
        <v>0</v>
      </c>
      <c r="AO18" s="2">
        <f>SUM(AO23+AO34+AO45)</f>
        <v>0</v>
      </c>
      <c r="AP18" s="2">
        <f>SUM(AP23+AP34+AP45)</f>
        <v>0</v>
      </c>
      <c r="AQ18" s="2">
        <v>0</v>
      </c>
      <c r="AR18" s="110"/>
      <c r="AS18" s="104"/>
      <c r="AT18" s="47"/>
      <c r="AU18" s="47"/>
      <c r="AV18" s="31"/>
    </row>
    <row r="19" spans="1:48" ht="33.450000000000003" customHeight="1">
      <c r="A19" s="203"/>
      <c r="B19" s="117"/>
      <c r="C19" s="204"/>
      <c r="D19" s="4" t="s">
        <v>79</v>
      </c>
      <c r="E19" s="79">
        <f>H19+K19+N19+Q19+T19+W19+Z19+AC19+AF19+AI19+AL19+AO19</f>
        <v>1932.3000000000002</v>
      </c>
      <c r="F19" s="79">
        <f t="shared" si="7"/>
        <v>1519.5</v>
      </c>
      <c r="G19" s="79">
        <f>F19/E19*100</f>
        <v>78.636857630802666</v>
      </c>
      <c r="H19" s="79">
        <f>H24+H29+H35+H46</f>
        <v>1359.9</v>
      </c>
      <c r="I19" s="79">
        <f>I24+I29+I35+I46</f>
        <v>1359.5</v>
      </c>
      <c r="J19" s="80">
        <f>I19/H19*100</f>
        <v>99.970586072505327</v>
      </c>
      <c r="K19" s="79">
        <f t="shared" ref="K19:L19" si="8">K24+K29+K35+K46</f>
        <v>0</v>
      </c>
      <c r="L19" s="79">
        <f t="shared" si="8"/>
        <v>0</v>
      </c>
      <c r="M19" s="80">
        <v>0</v>
      </c>
      <c r="N19" s="79">
        <f t="shared" ref="N19:O19" si="9">N24+N29+N35+N46</f>
        <v>160</v>
      </c>
      <c r="O19" s="79">
        <f t="shared" si="9"/>
        <v>0</v>
      </c>
      <c r="P19" s="79">
        <f>O19/N19*100</f>
        <v>0</v>
      </c>
      <c r="Q19" s="79">
        <f t="shared" ref="Q19:R19" si="10">Q24+Q29+Q35+Q46</f>
        <v>0</v>
      </c>
      <c r="R19" s="79">
        <f t="shared" si="10"/>
        <v>0</v>
      </c>
      <c r="S19" s="80">
        <v>0</v>
      </c>
      <c r="T19" s="79">
        <f t="shared" ref="T19:U19" si="11">T24+T29+T35+T46</f>
        <v>0</v>
      </c>
      <c r="U19" s="79">
        <f t="shared" si="11"/>
        <v>160</v>
      </c>
      <c r="V19" s="80">
        <v>100</v>
      </c>
      <c r="W19" s="79">
        <f t="shared" ref="W19:AO19" si="12">W24+W29+W35+W46</f>
        <v>0</v>
      </c>
      <c r="X19" s="79">
        <f t="shared" si="12"/>
        <v>0</v>
      </c>
      <c r="Y19" s="80">
        <v>0</v>
      </c>
      <c r="Z19" s="79">
        <f t="shared" si="12"/>
        <v>412.4</v>
      </c>
      <c r="AA19" s="79">
        <f t="shared" si="12"/>
        <v>0</v>
      </c>
      <c r="AB19" s="79">
        <f t="shared" si="12"/>
        <v>0</v>
      </c>
      <c r="AC19" s="79">
        <f t="shared" si="12"/>
        <v>0</v>
      </c>
      <c r="AD19" s="79">
        <f t="shared" si="12"/>
        <v>0</v>
      </c>
      <c r="AE19" s="79">
        <f t="shared" si="12"/>
        <v>0</v>
      </c>
      <c r="AF19" s="79">
        <f t="shared" si="12"/>
        <v>0</v>
      </c>
      <c r="AG19" s="79">
        <f t="shared" si="12"/>
        <v>0</v>
      </c>
      <c r="AH19" s="79">
        <f t="shared" si="12"/>
        <v>0</v>
      </c>
      <c r="AI19" s="79">
        <f t="shared" si="12"/>
        <v>0</v>
      </c>
      <c r="AJ19" s="79">
        <f t="shared" si="12"/>
        <v>0</v>
      </c>
      <c r="AK19" s="79">
        <f t="shared" si="12"/>
        <v>0</v>
      </c>
      <c r="AL19" s="79">
        <f t="shared" si="12"/>
        <v>0</v>
      </c>
      <c r="AM19" s="79">
        <f t="shared" si="12"/>
        <v>0</v>
      </c>
      <c r="AN19" s="79">
        <f t="shared" si="12"/>
        <v>0</v>
      </c>
      <c r="AO19" s="79">
        <f t="shared" si="12"/>
        <v>0</v>
      </c>
      <c r="AP19" s="37">
        <v>0</v>
      </c>
      <c r="AQ19" s="37">
        <v>0</v>
      </c>
      <c r="AR19" s="111"/>
      <c r="AS19" s="105"/>
      <c r="AT19" s="47"/>
      <c r="AU19" s="47"/>
      <c r="AV19" s="31"/>
    </row>
    <row r="20" spans="1:48" s="31" customFormat="1" hidden="1">
      <c r="A20" s="112" t="s">
        <v>15</v>
      </c>
      <c r="B20" s="116" t="s">
        <v>66</v>
      </c>
      <c r="C20" s="103" t="s">
        <v>53</v>
      </c>
      <c r="D20" s="3" t="s">
        <v>34</v>
      </c>
      <c r="E20" s="2">
        <f>SUM(E22:E23)</f>
        <v>0</v>
      </c>
      <c r="F20" s="2">
        <f t="shared" ref="F20" si="13">SUM(F22:F23)</f>
        <v>0</v>
      </c>
      <c r="G20" s="2">
        <v>0</v>
      </c>
      <c r="H20" s="2">
        <f>SUM(H54+H59+H64)</f>
        <v>0</v>
      </c>
      <c r="I20" s="2">
        <f>SUM(I54+I59+I64)</f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f>SUM(AO22:AO23)</f>
        <v>0</v>
      </c>
      <c r="AP20" s="2">
        <f>SUM(AP22:AP23)</f>
        <v>0</v>
      </c>
      <c r="AQ20" s="2">
        <v>0</v>
      </c>
      <c r="AR20" s="103"/>
      <c r="AS20" s="103"/>
      <c r="AT20" s="47"/>
      <c r="AU20" s="47"/>
    </row>
    <row r="21" spans="1:48" ht="14.3" hidden="1" customHeight="1">
      <c r="A21" s="113"/>
      <c r="B21" s="116"/>
      <c r="C21" s="104"/>
      <c r="D21" s="3" t="s">
        <v>48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104"/>
      <c r="AS21" s="104"/>
      <c r="AT21" s="47"/>
      <c r="AU21" s="47"/>
      <c r="AV21" s="31"/>
    </row>
    <row r="22" spans="1:48" s="31" customFormat="1" hidden="1">
      <c r="A22" s="113"/>
      <c r="B22" s="116"/>
      <c r="C22" s="104"/>
      <c r="D22" s="4" t="s">
        <v>41</v>
      </c>
      <c r="E22" s="2">
        <f>SUM(E55+E60+E65)</f>
        <v>0</v>
      </c>
      <c r="F22" s="2">
        <f>SUM(F55+F60+F65)</f>
        <v>0</v>
      </c>
      <c r="G22" s="2">
        <v>0</v>
      </c>
      <c r="H22" s="2">
        <f>SUM(H55+H60+H65)</f>
        <v>0</v>
      </c>
      <c r="I22" s="2">
        <f>SUM(I55+I60+I65)</f>
        <v>0</v>
      </c>
      <c r="J22" s="2">
        <v>0</v>
      </c>
      <c r="K22" s="2">
        <f>SUM(K55+K60+K65)</f>
        <v>0</v>
      </c>
      <c r="L22" s="2">
        <f>SUM(L55+L60+L65)</f>
        <v>0</v>
      </c>
      <c r="M22" s="2">
        <v>0</v>
      </c>
      <c r="N22" s="2">
        <f>SUM(N55+N60+N65)</f>
        <v>0</v>
      </c>
      <c r="O22" s="2">
        <f>SUM(O55+O60+O65)</f>
        <v>0</v>
      </c>
      <c r="P22" s="2">
        <v>0</v>
      </c>
      <c r="Q22" s="2">
        <f>SUM(Q55+Q60+Q65)</f>
        <v>0</v>
      </c>
      <c r="R22" s="2">
        <f>SUM(R55+R60+R65)</f>
        <v>0</v>
      </c>
      <c r="S22" s="2">
        <v>0</v>
      </c>
      <c r="T22" s="2">
        <f>SUM(T55+T60+T65)</f>
        <v>0</v>
      </c>
      <c r="U22" s="2">
        <f>SUM(U55+U60+U65)</f>
        <v>0</v>
      </c>
      <c r="V22" s="2">
        <v>0</v>
      </c>
      <c r="W22" s="2">
        <f>SUM(W55+W60+W65)</f>
        <v>0</v>
      </c>
      <c r="X22" s="2">
        <f>SUM(X55+X60+X65)</f>
        <v>0</v>
      </c>
      <c r="Y22" s="2">
        <v>0</v>
      </c>
      <c r="Z22" s="2">
        <f>SUM(Z55+Z60+Z65)</f>
        <v>0</v>
      </c>
      <c r="AA22" s="2">
        <f>SUM(AA55+AA60+AA65)</f>
        <v>0</v>
      </c>
      <c r="AB22" s="2">
        <v>0</v>
      </c>
      <c r="AC22" s="2">
        <f>SUM(AC55+AC60+AC65)</f>
        <v>0</v>
      </c>
      <c r="AD22" s="2">
        <f>SUM(AD55+AD60+AD65)</f>
        <v>0</v>
      </c>
      <c r="AE22" s="2">
        <v>0</v>
      </c>
      <c r="AF22" s="2">
        <f>SUM(AF55+AF60+AF65)</f>
        <v>0</v>
      </c>
      <c r="AG22" s="2">
        <f>SUM(AG55+AG60+AG65)</f>
        <v>0</v>
      </c>
      <c r="AH22" s="2">
        <v>0</v>
      </c>
      <c r="AI22" s="2">
        <f>SUM(AI55+AI60+AI65)</f>
        <v>0</v>
      </c>
      <c r="AJ22" s="2">
        <f>SUM(AJ55+AJ60+AJ65)</f>
        <v>0</v>
      </c>
      <c r="AK22" s="2">
        <v>0</v>
      </c>
      <c r="AL22" s="2">
        <f>SUM(AL55+AL60+AL65)</f>
        <v>0</v>
      </c>
      <c r="AM22" s="2">
        <f>SUM(AM55+AM60+AM65)</f>
        <v>0</v>
      </c>
      <c r="AN22" s="2">
        <v>0</v>
      </c>
      <c r="AO22" s="2">
        <f>SUM(AO55+AO60+AO65)</f>
        <v>0</v>
      </c>
      <c r="AP22" s="2">
        <f>SUM(AP55+AP60+AP65)</f>
        <v>0</v>
      </c>
      <c r="AQ22" s="2">
        <v>0</v>
      </c>
      <c r="AR22" s="104"/>
      <c r="AS22" s="104"/>
      <c r="AT22" s="47"/>
      <c r="AU22" s="47"/>
    </row>
    <row r="23" spans="1:48" s="31" customFormat="1" hidden="1">
      <c r="A23" s="113"/>
      <c r="B23" s="116"/>
      <c r="C23" s="104"/>
      <c r="D23" s="4" t="s">
        <v>32</v>
      </c>
      <c r="E23" s="36">
        <f>H23+K23+N23+Q23+T23+W23+Z23+AC23+AF23+AI23+AL23+AO23</f>
        <v>0</v>
      </c>
      <c r="F23" s="36">
        <f>I23+L23+O23+R23+U23+X23+AA23+AD23+AG23+AJ23+AM23+AP23</f>
        <v>0</v>
      </c>
      <c r="G23" s="2">
        <v>0</v>
      </c>
      <c r="H23" s="2">
        <f>SUM(H56+H61+H66)</f>
        <v>0</v>
      </c>
      <c r="I23" s="2">
        <f>SUM(I56+I61+I66)</f>
        <v>0</v>
      </c>
      <c r="J23" s="2">
        <v>0</v>
      </c>
      <c r="K23" s="2">
        <f>SUM(K56+K61+K66)</f>
        <v>0</v>
      </c>
      <c r="L23" s="2">
        <f>SUM(L56+L61+L66)</f>
        <v>0</v>
      </c>
      <c r="M23" s="2">
        <v>0</v>
      </c>
      <c r="N23" s="2">
        <f>SUM(N56+N61+N66)</f>
        <v>0</v>
      </c>
      <c r="O23" s="2">
        <f>SUM(O56+O61+O66)</f>
        <v>0</v>
      </c>
      <c r="P23" s="2">
        <v>0</v>
      </c>
      <c r="Q23" s="2">
        <f>SUM(Q56+Q61+Q66)</f>
        <v>0</v>
      </c>
      <c r="R23" s="2">
        <f>SUM(R56+R61+R66)</f>
        <v>0</v>
      </c>
      <c r="S23" s="2">
        <v>0</v>
      </c>
      <c r="T23" s="2">
        <f>SUM(T56+T61+T66)</f>
        <v>0</v>
      </c>
      <c r="U23" s="2">
        <f>SUM(U56+U61+U66)</f>
        <v>0</v>
      </c>
      <c r="V23" s="2">
        <v>0</v>
      </c>
      <c r="W23" s="2">
        <f>SUM(W56+W61+W66)</f>
        <v>0</v>
      </c>
      <c r="X23" s="2">
        <f>SUM(X56+X61+X66)</f>
        <v>0</v>
      </c>
      <c r="Y23" s="2">
        <v>0</v>
      </c>
      <c r="Z23" s="2">
        <f>SUM(Z56+Z61+Z66)</f>
        <v>0</v>
      </c>
      <c r="AA23" s="2">
        <f>SUM(AA56+AA61+AA66)</f>
        <v>0</v>
      </c>
      <c r="AB23" s="2">
        <v>0</v>
      </c>
      <c r="AC23" s="2">
        <f>SUM(AC56+AC61+AC66)</f>
        <v>0</v>
      </c>
      <c r="AD23" s="2">
        <f>SUM(AD56+AD61+AD66)</f>
        <v>0</v>
      </c>
      <c r="AE23" s="2">
        <v>0</v>
      </c>
      <c r="AF23" s="2">
        <f>SUM(AF56+AF61+AF66)</f>
        <v>0</v>
      </c>
      <c r="AG23" s="2">
        <f>SUM(AG56+AG61+AG66)</f>
        <v>0</v>
      </c>
      <c r="AH23" s="2">
        <v>0</v>
      </c>
      <c r="AI23" s="2">
        <f>SUM(AI56+AI61+AI66)</f>
        <v>0</v>
      </c>
      <c r="AJ23" s="2">
        <f>SUM(AJ56+AJ61+AJ66)</f>
        <v>0</v>
      </c>
      <c r="AK23" s="2">
        <v>0</v>
      </c>
      <c r="AL23" s="2">
        <f>SUM(AL56+AL61+AL66)</f>
        <v>0</v>
      </c>
      <c r="AM23" s="2">
        <f>SUM(AM56+AM61+AM66)</f>
        <v>0</v>
      </c>
      <c r="AN23" s="2">
        <v>0</v>
      </c>
      <c r="AO23" s="2">
        <v>0</v>
      </c>
      <c r="AP23" s="2">
        <v>0</v>
      </c>
      <c r="AQ23" s="2">
        <v>0</v>
      </c>
      <c r="AR23" s="104"/>
      <c r="AS23" s="104"/>
      <c r="AT23" s="47"/>
      <c r="AU23" s="47"/>
    </row>
    <row r="24" spans="1:48" ht="23.1" hidden="1">
      <c r="A24" s="114"/>
      <c r="B24" s="117"/>
      <c r="C24" s="105"/>
      <c r="D24" s="4" t="s">
        <v>49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105"/>
      <c r="AS24" s="105"/>
      <c r="AT24" s="47"/>
      <c r="AU24" s="47"/>
      <c r="AV24" s="31"/>
    </row>
    <row r="25" spans="1:48" s="31" customFormat="1">
      <c r="A25" s="112" t="s">
        <v>68</v>
      </c>
      <c r="B25" s="115" t="s">
        <v>74</v>
      </c>
      <c r="C25" s="103" t="s">
        <v>78</v>
      </c>
      <c r="D25" s="3" t="s">
        <v>34</v>
      </c>
      <c r="E25" s="2">
        <f>SUM(E27:E28)</f>
        <v>15</v>
      </c>
      <c r="F25" s="2">
        <f>SUM(F27:F28)</f>
        <v>15</v>
      </c>
      <c r="G25" s="79">
        <f>F25/E25*100</f>
        <v>100</v>
      </c>
      <c r="H25" s="2">
        <f t="shared" ref="H25:AO25" si="14">SUM(H27:H28)</f>
        <v>0</v>
      </c>
      <c r="I25" s="2">
        <f t="shared" si="14"/>
        <v>0</v>
      </c>
      <c r="J25" s="2">
        <v>0</v>
      </c>
      <c r="K25" s="2">
        <f t="shared" si="14"/>
        <v>0</v>
      </c>
      <c r="L25" s="2">
        <f t="shared" si="14"/>
        <v>0</v>
      </c>
      <c r="M25" s="2">
        <v>0</v>
      </c>
      <c r="N25" s="2">
        <f t="shared" si="14"/>
        <v>0</v>
      </c>
      <c r="O25" s="2">
        <f t="shared" si="14"/>
        <v>0</v>
      </c>
      <c r="P25" s="2">
        <v>0</v>
      </c>
      <c r="Q25" s="2">
        <f t="shared" si="14"/>
        <v>15</v>
      </c>
      <c r="R25" s="2">
        <f t="shared" si="14"/>
        <v>15</v>
      </c>
      <c r="S25" s="2">
        <v>0</v>
      </c>
      <c r="T25" s="2">
        <f t="shared" si="14"/>
        <v>0</v>
      </c>
      <c r="U25" s="2">
        <f t="shared" si="14"/>
        <v>0</v>
      </c>
      <c r="V25" s="2">
        <v>0</v>
      </c>
      <c r="W25" s="2">
        <f t="shared" si="14"/>
        <v>0</v>
      </c>
      <c r="X25" s="2">
        <f t="shared" si="14"/>
        <v>0</v>
      </c>
      <c r="Y25" s="2">
        <v>0</v>
      </c>
      <c r="Z25" s="2">
        <f t="shared" si="14"/>
        <v>0</v>
      </c>
      <c r="AA25" s="2">
        <f t="shared" si="14"/>
        <v>0</v>
      </c>
      <c r="AB25" s="2">
        <v>0</v>
      </c>
      <c r="AC25" s="2">
        <f t="shared" si="14"/>
        <v>0</v>
      </c>
      <c r="AD25" s="2">
        <f t="shared" si="14"/>
        <v>0</v>
      </c>
      <c r="AE25" s="2">
        <v>0</v>
      </c>
      <c r="AF25" s="2">
        <f t="shared" si="14"/>
        <v>0</v>
      </c>
      <c r="AG25" s="2">
        <f t="shared" si="14"/>
        <v>0</v>
      </c>
      <c r="AH25" s="2">
        <v>0</v>
      </c>
      <c r="AI25" s="2">
        <f t="shared" si="14"/>
        <v>0</v>
      </c>
      <c r="AJ25" s="2">
        <f t="shared" si="14"/>
        <v>0</v>
      </c>
      <c r="AK25" s="2">
        <v>0</v>
      </c>
      <c r="AL25" s="2">
        <f t="shared" si="14"/>
        <v>0</v>
      </c>
      <c r="AM25" s="2">
        <f t="shared" si="14"/>
        <v>0</v>
      </c>
      <c r="AN25" s="2">
        <v>0</v>
      </c>
      <c r="AO25" s="2">
        <f t="shared" si="14"/>
        <v>0</v>
      </c>
      <c r="AP25" s="2">
        <f t="shared" ref="AP25" si="15">SUM(AP27:AP28)</f>
        <v>0</v>
      </c>
      <c r="AQ25" s="2">
        <v>0</v>
      </c>
      <c r="AR25" s="118" t="s">
        <v>104</v>
      </c>
      <c r="AS25" s="103"/>
      <c r="AT25" s="47"/>
      <c r="AU25" s="47"/>
    </row>
    <row r="26" spans="1:48" ht="17.7" customHeight="1">
      <c r="A26" s="113"/>
      <c r="B26" s="116"/>
      <c r="C26" s="104"/>
      <c r="D26" s="3" t="s">
        <v>48</v>
      </c>
      <c r="E26" s="2">
        <f>SUM(E60+E65+E71)</f>
        <v>0</v>
      </c>
      <c r="F26" s="2">
        <f>SUM(F60+F65+F71)</f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119"/>
      <c r="AS26" s="104"/>
      <c r="AT26" s="47"/>
      <c r="AU26" s="47"/>
      <c r="AV26" s="31"/>
    </row>
    <row r="27" spans="1:48" s="31" customFormat="1">
      <c r="A27" s="113"/>
      <c r="B27" s="116"/>
      <c r="C27" s="104"/>
      <c r="D27" s="4" t="s">
        <v>41</v>
      </c>
      <c r="E27" s="2">
        <f>SUM(E61+E66+E72)</f>
        <v>0</v>
      </c>
      <c r="F27" s="2">
        <f>SUM(F61+F66+F72)</f>
        <v>0</v>
      </c>
      <c r="G27" s="2">
        <v>0</v>
      </c>
      <c r="H27" s="2">
        <f>SUM(H61+H66+H72)</f>
        <v>0</v>
      </c>
      <c r="I27" s="2">
        <f>SUM(I61+I66+I72)</f>
        <v>0</v>
      </c>
      <c r="J27" s="2">
        <v>0</v>
      </c>
      <c r="K27" s="2">
        <f>SUM(K61+K66+K72)</f>
        <v>0</v>
      </c>
      <c r="L27" s="2">
        <f>SUM(L61+L66+L72)</f>
        <v>0</v>
      </c>
      <c r="M27" s="2">
        <v>0</v>
      </c>
      <c r="N27" s="2">
        <f>SUM(N61+N66+N72)</f>
        <v>0</v>
      </c>
      <c r="O27" s="2">
        <f>SUM(O61+O66+O72)</f>
        <v>0</v>
      </c>
      <c r="P27" s="2">
        <v>0</v>
      </c>
      <c r="Q27" s="2">
        <f>SUM(Q61+Q66+Q72)</f>
        <v>0</v>
      </c>
      <c r="R27" s="2">
        <f>SUM(R61+R66+R72)</f>
        <v>0</v>
      </c>
      <c r="S27" s="2">
        <v>0</v>
      </c>
      <c r="T27" s="2">
        <f>SUM(T61+T66+T72)</f>
        <v>0</v>
      </c>
      <c r="U27" s="2">
        <f>SUM(U61+U66+U72)</f>
        <v>0</v>
      </c>
      <c r="V27" s="2">
        <v>0</v>
      </c>
      <c r="W27" s="2">
        <f>SUM(W61+W66+W72)</f>
        <v>0</v>
      </c>
      <c r="X27" s="2">
        <f>SUM(X61+X66+X72)</f>
        <v>0</v>
      </c>
      <c r="Y27" s="2">
        <v>0</v>
      </c>
      <c r="Z27" s="2">
        <f>SUM(Z61+Z66+Z72)</f>
        <v>0</v>
      </c>
      <c r="AA27" s="2">
        <f>SUM(AA61+AA66+AA72)</f>
        <v>0</v>
      </c>
      <c r="AB27" s="2">
        <v>0</v>
      </c>
      <c r="AC27" s="2">
        <f>SUM(AC61+AC66+AC72)</f>
        <v>0</v>
      </c>
      <c r="AD27" s="2">
        <f>SUM(AD61+AD66+AD72)</f>
        <v>0</v>
      </c>
      <c r="AE27" s="2">
        <v>0</v>
      </c>
      <c r="AF27" s="2">
        <f>SUM(AF61+AF66+AF72)</f>
        <v>0</v>
      </c>
      <c r="AG27" s="2">
        <f>SUM(AG61+AG66+AG72)</f>
        <v>0</v>
      </c>
      <c r="AH27" s="2">
        <v>0</v>
      </c>
      <c r="AI27" s="2">
        <f>SUM(AI61+AI66+AI72)</f>
        <v>0</v>
      </c>
      <c r="AJ27" s="2">
        <f>SUM(AJ61+AJ66+AJ72)</f>
        <v>0</v>
      </c>
      <c r="AK27" s="2">
        <v>0</v>
      </c>
      <c r="AL27" s="2">
        <f>SUM(AL61+AL66+AL72)</f>
        <v>0</v>
      </c>
      <c r="AM27" s="2">
        <f>SUM(AM61+AM66+AM72)</f>
        <v>0</v>
      </c>
      <c r="AN27" s="2">
        <v>0</v>
      </c>
      <c r="AO27" s="2">
        <f>SUM(AO61+AO66+AO72)</f>
        <v>0</v>
      </c>
      <c r="AP27" s="2">
        <f>SUM(AP61+AP66+AP72)</f>
        <v>0</v>
      </c>
      <c r="AQ27" s="2">
        <v>0</v>
      </c>
      <c r="AR27" s="119"/>
      <c r="AS27" s="104"/>
      <c r="AT27" s="47"/>
      <c r="AU27" s="47"/>
    </row>
    <row r="28" spans="1:48" s="31" customFormat="1">
      <c r="A28" s="113"/>
      <c r="B28" s="116"/>
      <c r="C28" s="104"/>
      <c r="D28" s="4" t="s">
        <v>32</v>
      </c>
      <c r="E28" s="2">
        <f>H28+K28+N28+Q28+T28+W28+Z28+AC28+AF28+AI28+AL28+AO28</f>
        <v>15</v>
      </c>
      <c r="F28" s="36">
        <f>I28+L28+O28+R28+U28+X28+AA28+AD28+AG28+AJ28+AM28+AP28</f>
        <v>15</v>
      </c>
      <c r="G28" s="79">
        <f>F28/E28*100</f>
        <v>100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15</v>
      </c>
      <c r="R28" s="2">
        <v>15</v>
      </c>
      <c r="S28" s="80">
        <f>R28/Q28*100</f>
        <v>100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f>SUM(AJ62+AJ67+AJ73)</f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119"/>
      <c r="AS28" s="104"/>
      <c r="AT28" s="47"/>
      <c r="AU28" s="47"/>
    </row>
    <row r="29" spans="1:48" ht="39.4" customHeight="1">
      <c r="A29" s="113"/>
      <c r="B29" s="116"/>
      <c r="C29" s="104"/>
      <c r="D29" s="4" t="s">
        <v>79</v>
      </c>
      <c r="E29" s="79">
        <f>H29+K29+N29+Q29+T29+W29+Z29+AC29+AF29+AI29+AL29+AO29</f>
        <v>1519.9</v>
      </c>
      <c r="F29" s="79">
        <f>I29+L29+O29+R29+U29+X29+AA29+AD29+AG29+AJ29+AM29+AP29</f>
        <v>1519.5</v>
      </c>
      <c r="G29" s="79">
        <f>F29/E29*100</f>
        <v>99.973682479110465</v>
      </c>
      <c r="H29" s="79">
        <f>1369.9-10</f>
        <v>1359.9</v>
      </c>
      <c r="I29" s="79">
        <v>1359.5</v>
      </c>
      <c r="J29" s="79">
        <f>I29/H29*100</f>
        <v>99.970586072505327</v>
      </c>
      <c r="K29" s="79">
        <v>0</v>
      </c>
      <c r="L29" s="79">
        <v>0</v>
      </c>
      <c r="M29" s="79">
        <v>0</v>
      </c>
      <c r="N29" s="79">
        <v>160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160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119"/>
      <c r="AS29" s="104"/>
      <c r="AT29" s="47"/>
      <c r="AU29" s="47"/>
      <c r="AV29" s="31"/>
    </row>
    <row r="30" spans="1:48" ht="42.8" customHeight="1">
      <c r="A30" s="114"/>
      <c r="B30" s="117"/>
      <c r="C30" s="105"/>
      <c r="D30" s="4" t="s">
        <v>49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119"/>
      <c r="AS30" s="105"/>
      <c r="AT30" s="47"/>
      <c r="AU30" s="47"/>
      <c r="AV30" s="31"/>
    </row>
    <row r="31" spans="1:48" s="31" customFormat="1" ht="11.9" customHeight="1">
      <c r="A31" s="112" t="s">
        <v>73</v>
      </c>
      <c r="B31" s="115" t="s">
        <v>75</v>
      </c>
      <c r="C31" s="103" t="s">
        <v>78</v>
      </c>
      <c r="D31" s="3" t="s">
        <v>34</v>
      </c>
      <c r="E31" s="2">
        <f>SUM(E33:E34)</f>
        <v>6480.4</v>
      </c>
      <c r="F31" s="2">
        <f>SUM(F33:F34)</f>
        <v>0</v>
      </c>
      <c r="G31" s="2">
        <v>0</v>
      </c>
      <c r="H31" s="2">
        <f t="shared" ref="H31:AP31" si="16">SUM(H33:H34)</f>
        <v>0</v>
      </c>
      <c r="I31" s="2">
        <f t="shared" si="16"/>
        <v>0</v>
      </c>
      <c r="J31" s="2">
        <v>0</v>
      </c>
      <c r="K31" s="2">
        <f t="shared" si="16"/>
        <v>0</v>
      </c>
      <c r="L31" s="2">
        <f t="shared" si="16"/>
        <v>0</v>
      </c>
      <c r="M31" s="2">
        <v>0</v>
      </c>
      <c r="N31" s="2">
        <f t="shared" si="16"/>
        <v>0</v>
      </c>
      <c r="O31" s="2">
        <f t="shared" si="16"/>
        <v>0</v>
      </c>
      <c r="P31" s="2">
        <v>0</v>
      </c>
      <c r="Q31" s="2">
        <f t="shared" si="16"/>
        <v>0</v>
      </c>
      <c r="R31" s="2">
        <f t="shared" si="16"/>
        <v>0</v>
      </c>
      <c r="S31" s="2">
        <v>0</v>
      </c>
      <c r="T31" s="2">
        <f t="shared" si="16"/>
        <v>0</v>
      </c>
      <c r="U31" s="2">
        <f t="shared" si="16"/>
        <v>0</v>
      </c>
      <c r="V31" s="2">
        <v>0</v>
      </c>
      <c r="W31" s="2">
        <f t="shared" si="16"/>
        <v>0</v>
      </c>
      <c r="X31" s="2">
        <f t="shared" si="16"/>
        <v>0</v>
      </c>
      <c r="Y31" s="2">
        <v>0</v>
      </c>
      <c r="Z31" s="2">
        <f t="shared" si="16"/>
        <v>0</v>
      </c>
      <c r="AA31" s="2">
        <f t="shared" si="16"/>
        <v>0</v>
      </c>
      <c r="AB31" s="2">
        <v>0</v>
      </c>
      <c r="AC31" s="2">
        <f t="shared" si="16"/>
        <v>0</v>
      </c>
      <c r="AD31" s="2">
        <f t="shared" si="16"/>
        <v>0</v>
      </c>
      <c r="AE31" s="2">
        <v>0</v>
      </c>
      <c r="AF31" s="2">
        <f t="shared" si="16"/>
        <v>0</v>
      </c>
      <c r="AG31" s="2">
        <f t="shared" si="16"/>
        <v>0</v>
      </c>
      <c r="AH31" s="2">
        <v>0</v>
      </c>
      <c r="AI31" s="2">
        <f t="shared" si="16"/>
        <v>0</v>
      </c>
      <c r="AJ31" s="2">
        <f t="shared" si="16"/>
        <v>0</v>
      </c>
      <c r="AK31" s="2">
        <v>0</v>
      </c>
      <c r="AL31" s="2">
        <f t="shared" si="16"/>
        <v>6480.4</v>
      </c>
      <c r="AM31" s="2">
        <f t="shared" si="16"/>
        <v>0</v>
      </c>
      <c r="AN31" s="2">
        <v>0</v>
      </c>
      <c r="AO31" s="2">
        <f t="shared" si="16"/>
        <v>0</v>
      </c>
      <c r="AP31" s="2">
        <f t="shared" si="16"/>
        <v>0</v>
      </c>
      <c r="AQ31" s="2">
        <v>0</v>
      </c>
      <c r="AR31" s="109" t="s">
        <v>85</v>
      </c>
      <c r="AS31" s="103"/>
      <c r="AT31" s="47"/>
      <c r="AU31" s="47"/>
    </row>
    <row r="32" spans="1:48" ht="15.65" customHeight="1">
      <c r="A32" s="113"/>
      <c r="B32" s="116"/>
      <c r="C32" s="104"/>
      <c r="D32" s="3" t="s">
        <v>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110"/>
      <c r="AS32" s="104"/>
      <c r="AT32" s="47"/>
      <c r="AU32" s="47"/>
      <c r="AV32" s="31"/>
    </row>
    <row r="33" spans="1:48">
      <c r="A33" s="113"/>
      <c r="B33" s="116"/>
      <c r="C33" s="104"/>
      <c r="D33" s="4" t="s">
        <v>41</v>
      </c>
      <c r="E33" s="2">
        <f>SUM(E66+E72+E77)</f>
        <v>0</v>
      </c>
      <c r="F33" s="2">
        <f>SUM(F66+F72+F77)</f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1">
        <v>0</v>
      </c>
      <c r="AD33" s="1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f>AJ24</f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110"/>
      <c r="AS33" s="104"/>
      <c r="AT33" s="47"/>
      <c r="AU33" s="47"/>
      <c r="AV33" s="31"/>
    </row>
    <row r="34" spans="1:48">
      <c r="A34" s="113"/>
      <c r="B34" s="116"/>
      <c r="C34" s="104"/>
      <c r="D34" s="4" t="s">
        <v>32</v>
      </c>
      <c r="E34" s="2">
        <f>H34+K34+N34+Q34+T34+W34+Z34+AC34+AF34+AI34+AL34+AO34</f>
        <v>6480.4</v>
      </c>
      <c r="F34" s="2">
        <f>I34+L34+O34+R34+U34+X34+AA34+AD34+AG34+AJ34+AM34+AP34</f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1">
        <v>0</v>
      </c>
      <c r="AD34" s="1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90">
        <v>6480.4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110"/>
      <c r="AS34" s="104"/>
      <c r="AT34" s="47"/>
      <c r="AU34" s="47"/>
      <c r="AV34" s="31"/>
    </row>
    <row r="35" spans="1:48" ht="37.549999999999997" customHeight="1">
      <c r="A35" s="113"/>
      <c r="B35" s="116"/>
      <c r="C35" s="104"/>
      <c r="D35" s="4" t="s">
        <v>79</v>
      </c>
      <c r="E35" s="77">
        <f>H35+K35+N35+Q35+T35+W35+Z35+AC35+AF35+AI35+AL35+AO35</f>
        <v>0</v>
      </c>
      <c r="F35" s="77">
        <f t="shared" ref="F35" si="17">I35+L35+O35+R35+U35+X35+AA35+AD35+AG35+AJ35+AM35+AP35</f>
        <v>0</v>
      </c>
      <c r="G35" s="77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8">
        <v>0</v>
      </c>
      <c r="AN35" s="77">
        <v>0</v>
      </c>
      <c r="AO35" s="77">
        <v>0</v>
      </c>
      <c r="AP35" s="39">
        <v>0</v>
      </c>
      <c r="AQ35" s="39">
        <v>0</v>
      </c>
      <c r="AR35" s="110"/>
      <c r="AS35" s="104"/>
      <c r="AT35" s="47"/>
      <c r="AU35" s="47"/>
      <c r="AV35" s="31"/>
    </row>
    <row r="36" spans="1:48" ht="24.8" customHeight="1">
      <c r="A36" s="114"/>
      <c r="B36" s="117"/>
      <c r="C36" s="105"/>
      <c r="D36" s="4" t="s">
        <v>49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111"/>
      <c r="AS36" s="105"/>
      <c r="AT36" s="47"/>
      <c r="AU36" s="47"/>
      <c r="AV36" s="31"/>
    </row>
    <row r="37" spans="1:48" s="31" customFormat="1" ht="18" hidden="1" customHeight="1">
      <c r="A37" s="112" t="s">
        <v>81</v>
      </c>
      <c r="B37" s="115" t="s">
        <v>82</v>
      </c>
      <c r="C37" s="103" t="s">
        <v>78</v>
      </c>
      <c r="D37" s="3" t="s">
        <v>34</v>
      </c>
      <c r="E37" s="2">
        <f>SUM(E39:E40)</f>
        <v>0</v>
      </c>
      <c r="F37" s="2">
        <f>SUM(F39:F40)</f>
        <v>0</v>
      </c>
      <c r="G37" s="2">
        <v>0</v>
      </c>
      <c r="H37" s="2">
        <f t="shared" ref="H37:I37" si="18">SUM(H39:H40)</f>
        <v>0</v>
      </c>
      <c r="I37" s="2">
        <f t="shared" si="18"/>
        <v>0</v>
      </c>
      <c r="J37" s="2">
        <v>0</v>
      </c>
      <c r="K37" s="2">
        <f t="shared" ref="K37:L37" si="19">SUM(K39:K40)</f>
        <v>0</v>
      </c>
      <c r="L37" s="2">
        <f t="shared" si="19"/>
        <v>0</v>
      </c>
      <c r="M37" s="2">
        <v>0</v>
      </c>
      <c r="N37" s="2">
        <f t="shared" ref="N37:O37" si="20">SUM(N39:N40)</f>
        <v>0</v>
      </c>
      <c r="O37" s="2">
        <f t="shared" si="20"/>
        <v>0</v>
      </c>
      <c r="P37" s="2">
        <v>0</v>
      </c>
      <c r="Q37" s="2">
        <f t="shared" ref="Q37:R37" si="21">SUM(Q39:Q40)</f>
        <v>0</v>
      </c>
      <c r="R37" s="2">
        <f t="shared" si="21"/>
        <v>0</v>
      </c>
      <c r="S37" s="2">
        <v>0</v>
      </c>
      <c r="T37" s="2">
        <f t="shared" ref="T37:U37" si="22">SUM(T39:T40)</f>
        <v>0</v>
      </c>
      <c r="U37" s="2">
        <f t="shared" si="22"/>
        <v>0</v>
      </c>
      <c r="V37" s="2">
        <v>0</v>
      </c>
      <c r="W37" s="2">
        <f t="shared" ref="W37:X37" si="23">SUM(W39:W40)</f>
        <v>0</v>
      </c>
      <c r="X37" s="2">
        <f t="shared" si="23"/>
        <v>0</v>
      </c>
      <c r="Y37" s="2">
        <v>0</v>
      </c>
      <c r="Z37" s="2">
        <f t="shared" ref="Z37:AA37" si="24">SUM(Z39:Z40)</f>
        <v>0</v>
      </c>
      <c r="AA37" s="2">
        <f t="shared" si="24"/>
        <v>0</v>
      </c>
      <c r="AB37" s="2">
        <v>0</v>
      </c>
      <c r="AC37" s="2">
        <f t="shared" ref="AC37:AD37" si="25">SUM(AC39:AC40)</f>
        <v>0</v>
      </c>
      <c r="AD37" s="2">
        <f t="shared" si="25"/>
        <v>0</v>
      </c>
      <c r="AE37" s="2">
        <v>0</v>
      </c>
      <c r="AF37" s="2">
        <f t="shared" ref="AF37:AG37" si="26">SUM(AF39:AF40)</f>
        <v>0</v>
      </c>
      <c r="AG37" s="2">
        <f t="shared" si="26"/>
        <v>0</v>
      </c>
      <c r="AH37" s="2">
        <v>0</v>
      </c>
      <c r="AI37" s="2">
        <f t="shared" ref="AI37:AJ37" si="27">SUM(AI39:AI40)</f>
        <v>0</v>
      </c>
      <c r="AJ37" s="2">
        <f t="shared" si="27"/>
        <v>0</v>
      </c>
      <c r="AK37" s="2">
        <v>0</v>
      </c>
      <c r="AL37" s="2">
        <f t="shared" ref="AL37:AM37" si="28">SUM(AL39:AL40)</f>
        <v>0</v>
      </c>
      <c r="AM37" s="2">
        <f t="shared" si="28"/>
        <v>0</v>
      </c>
      <c r="AN37" s="2">
        <v>0</v>
      </c>
      <c r="AO37" s="2">
        <f t="shared" ref="AO37:AP37" si="29">SUM(AO39:AO40)</f>
        <v>0</v>
      </c>
      <c r="AP37" s="2">
        <f t="shared" si="29"/>
        <v>0</v>
      </c>
      <c r="AQ37" s="2">
        <v>0</v>
      </c>
      <c r="AR37" s="103"/>
      <c r="AS37" s="103"/>
      <c r="AT37" s="47"/>
      <c r="AU37" s="47"/>
    </row>
    <row r="38" spans="1:48" ht="14.3" hidden="1" customHeight="1">
      <c r="A38" s="113"/>
      <c r="B38" s="116"/>
      <c r="C38" s="104"/>
      <c r="D38" s="3" t="s">
        <v>48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104"/>
      <c r="AS38" s="104"/>
      <c r="AT38" s="47"/>
      <c r="AU38" s="47"/>
      <c r="AV38" s="31"/>
    </row>
    <row r="39" spans="1:48" s="31" customFormat="1" ht="13.95" hidden="1" customHeight="1">
      <c r="A39" s="113"/>
      <c r="B39" s="116"/>
      <c r="C39" s="104"/>
      <c r="D39" s="4" t="s">
        <v>41</v>
      </c>
      <c r="E39" s="2">
        <f t="shared" ref="E39:F40" si="30">SUM(E66+E72+E77)</f>
        <v>0</v>
      </c>
      <c r="F39" s="2">
        <f t="shared" si="30"/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1">
        <v>0</v>
      </c>
      <c r="AD39" s="1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f>AJ24</f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104"/>
      <c r="AS39" s="104"/>
      <c r="AT39" s="47"/>
      <c r="AU39" s="47"/>
    </row>
    <row r="40" spans="1:48" s="31" customFormat="1" ht="14.3" hidden="1" customHeight="1">
      <c r="A40" s="113"/>
      <c r="B40" s="116"/>
      <c r="C40" s="104"/>
      <c r="D40" s="4" t="s">
        <v>32</v>
      </c>
      <c r="E40" s="2">
        <f>H40+K40+N40+Q40+T40+W40+Z40+AC40+AF40+AI40+AL40+AO40</f>
        <v>0</v>
      </c>
      <c r="F40" s="2">
        <f t="shared" si="30"/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1">
        <v>0</v>
      </c>
      <c r="AD40" s="1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90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104"/>
      <c r="AS40" s="104"/>
      <c r="AT40" s="47"/>
      <c r="AU40" s="47"/>
    </row>
    <row r="41" spans="1:48" ht="24.8" hidden="1" customHeight="1">
      <c r="A41" s="114"/>
      <c r="B41" s="117"/>
      <c r="C41" s="105"/>
      <c r="D41" s="4" t="s">
        <v>49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105"/>
      <c r="AS41" s="105"/>
      <c r="AT41" s="47"/>
      <c r="AU41" s="47"/>
      <c r="AV41" s="31"/>
    </row>
    <row r="42" spans="1:48" s="31" customFormat="1" ht="16.3" customHeight="1">
      <c r="A42" s="112" t="s">
        <v>83</v>
      </c>
      <c r="B42" s="115" t="s">
        <v>84</v>
      </c>
      <c r="C42" s="103" t="s">
        <v>78</v>
      </c>
      <c r="D42" s="3" t="s">
        <v>34</v>
      </c>
      <c r="E42" s="2">
        <f>SUM(E44:E45)</f>
        <v>7479.9</v>
      </c>
      <c r="F42" s="2">
        <f>SUM(F44:F45)</f>
        <v>6138.2</v>
      </c>
      <c r="G42" s="79">
        <f>F42/E42*100</f>
        <v>82.062594419711502</v>
      </c>
      <c r="H42" s="2">
        <f t="shared" ref="H42:I42" si="31">SUM(H44:H45)</f>
        <v>0</v>
      </c>
      <c r="I42" s="2">
        <f t="shared" si="31"/>
        <v>0</v>
      </c>
      <c r="J42" s="2">
        <v>0</v>
      </c>
      <c r="K42" s="2">
        <f t="shared" ref="K42:L42" si="32">SUM(K44:K45)</f>
        <v>0</v>
      </c>
      <c r="L42" s="2">
        <f t="shared" si="32"/>
        <v>0</v>
      </c>
      <c r="M42" s="2">
        <v>0</v>
      </c>
      <c r="N42" s="2">
        <f t="shared" ref="N42:O42" si="33">SUM(N44:N45)</f>
        <v>0</v>
      </c>
      <c r="O42" s="2">
        <f t="shared" si="33"/>
        <v>0</v>
      </c>
      <c r="P42" s="2">
        <v>0</v>
      </c>
      <c r="Q42" s="2">
        <f t="shared" ref="Q42:R42" si="34">SUM(Q44:Q45)</f>
        <v>0</v>
      </c>
      <c r="R42" s="2">
        <f t="shared" si="34"/>
        <v>0</v>
      </c>
      <c r="S42" s="2">
        <v>0</v>
      </c>
      <c r="T42" s="2">
        <f t="shared" ref="T42:U42" si="35">SUM(T44:T45)</f>
        <v>0</v>
      </c>
      <c r="U42" s="2">
        <f t="shared" si="35"/>
        <v>0</v>
      </c>
      <c r="V42" s="2">
        <v>0</v>
      </c>
      <c r="W42" s="2">
        <f t="shared" ref="W42:X42" si="36">SUM(W44:W45)</f>
        <v>0</v>
      </c>
      <c r="X42" s="2">
        <f t="shared" si="36"/>
        <v>0</v>
      </c>
      <c r="Y42" s="2">
        <v>0</v>
      </c>
      <c r="Z42" s="2">
        <f t="shared" ref="Z42:AA42" si="37">SUM(Z44:Z45)</f>
        <v>5604.4</v>
      </c>
      <c r="AA42" s="2">
        <f t="shared" si="37"/>
        <v>5604.4</v>
      </c>
      <c r="AB42" s="37">
        <f>AA42/Z42*100</f>
        <v>100</v>
      </c>
      <c r="AC42" s="2">
        <f t="shared" ref="AC42:AD42" si="38">SUM(AC44:AC45)</f>
        <v>0</v>
      </c>
      <c r="AD42" s="2">
        <f t="shared" si="38"/>
        <v>0</v>
      </c>
      <c r="AE42" s="2">
        <v>0</v>
      </c>
      <c r="AF42" s="2">
        <f t="shared" ref="AF42:AG42" si="39">SUM(AF44:AF45)</f>
        <v>1875.5</v>
      </c>
      <c r="AG42" s="2">
        <f t="shared" si="39"/>
        <v>533.79999999999995</v>
      </c>
      <c r="AH42" s="37">
        <f>AG42/AF42*100</f>
        <v>28.461743535057316</v>
      </c>
      <c r="AI42" s="2">
        <f t="shared" ref="AI42:AJ42" si="40">SUM(AI44:AI45)</f>
        <v>0</v>
      </c>
      <c r="AJ42" s="2">
        <f t="shared" si="40"/>
        <v>0</v>
      </c>
      <c r="AK42" s="2">
        <v>0</v>
      </c>
      <c r="AL42" s="2">
        <f t="shared" ref="AL42:AM42" si="41">SUM(AL44:AL45)</f>
        <v>0</v>
      </c>
      <c r="AM42" s="2">
        <f t="shared" si="41"/>
        <v>0</v>
      </c>
      <c r="AN42" s="2">
        <v>0</v>
      </c>
      <c r="AO42" s="2">
        <f t="shared" ref="AO42:AP42" si="42">SUM(AO44:AO45)</f>
        <v>0</v>
      </c>
      <c r="AP42" s="2">
        <f t="shared" si="42"/>
        <v>0</v>
      </c>
      <c r="AQ42" s="2">
        <v>0</v>
      </c>
      <c r="AR42" s="109" t="s">
        <v>109</v>
      </c>
      <c r="AS42" s="109" t="s">
        <v>110</v>
      </c>
      <c r="AT42" s="47"/>
      <c r="AU42" s="47"/>
    </row>
    <row r="43" spans="1:48" ht="14.3" customHeight="1">
      <c r="A43" s="113"/>
      <c r="B43" s="116"/>
      <c r="C43" s="104"/>
      <c r="D43" s="3" t="s">
        <v>48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110"/>
      <c r="AS43" s="110"/>
      <c r="AT43" s="47"/>
      <c r="AU43" s="47"/>
      <c r="AV43" s="31"/>
    </row>
    <row r="44" spans="1:48" s="31" customFormat="1" ht="13.95" customHeight="1">
      <c r="A44" s="113"/>
      <c r="B44" s="116"/>
      <c r="C44" s="104"/>
      <c r="D44" s="4" t="s">
        <v>41</v>
      </c>
      <c r="E44" s="2">
        <f>SUM(E72+E77+E82)</f>
        <v>0</v>
      </c>
      <c r="F44" s="2">
        <f>SUM(F72+F77+F82)</f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1">
        <v>0</v>
      </c>
      <c r="AD44" s="1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f>AJ30</f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110"/>
      <c r="AS44" s="110"/>
      <c r="AT44" s="47"/>
      <c r="AU44" s="47"/>
    </row>
    <row r="45" spans="1:48" s="31" customFormat="1" ht="14.3" customHeight="1">
      <c r="A45" s="113"/>
      <c r="B45" s="116"/>
      <c r="C45" s="104"/>
      <c r="D45" s="4" t="s">
        <v>32</v>
      </c>
      <c r="E45" s="2">
        <f>H45+K45+N45+Q45+T45+W45+Z45+AC45+AF45+AI45+AL45+AO45</f>
        <v>7479.9</v>
      </c>
      <c r="F45" s="2">
        <f>I45+L45+O45+R45+U45+X45+AA45+AD45+AG45+AJ45+AM45+AP45</f>
        <v>6138.2</v>
      </c>
      <c r="G45" s="79">
        <f>F45/E45*100</f>
        <v>82.062594419711502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37">
        <f>7479.9-1875.5</f>
        <v>5604.4</v>
      </c>
      <c r="AA45" s="37">
        <v>5604.4</v>
      </c>
      <c r="AB45" s="37">
        <f>AA45/Z45*100</f>
        <v>100</v>
      </c>
      <c r="AC45" s="37">
        <v>0</v>
      </c>
      <c r="AD45" s="37">
        <v>0</v>
      </c>
      <c r="AE45" s="37">
        <v>0</v>
      </c>
      <c r="AF45" s="37">
        <v>1875.5</v>
      </c>
      <c r="AG45" s="37">
        <v>533.79999999999995</v>
      </c>
      <c r="AH45" s="37">
        <f>AG45/AF45*100</f>
        <v>28.461743535057316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110"/>
      <c r="AS45" s="110"/>
      <c r="AT45" s="47"/>
      <c r="AU45" s="47"/>
    </row>
    <row r="46" spans="1:48" ht="41.3" customHeight="1">
      <c r="A46" s="113"/>
      <c r="B46" s="116"/>
      <c r="C46" s="104"/>
      <c r="D46" s="4" t="s">
        <v>79</v>
      </c>
      <c r="E46" s="77">
        <f>H46+K46+N46+Q46+T46+W46+Z46+AC46+AF46+AI46+AL46+AO46</f>
        <v>412.4</v>
      </c>
      <c r="F46" s="77">
        <f t="shared" ref="F46" si="43">I46+L46+O46+R46+U46+X46+AA46+AD46+AG46+AJ46+AM46+AP46</f>
        <v>0</v>
      </c>
      <c r="G46" s="77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412.4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8">
        <v>0</v>
      </c>
      <c r="AN46" s="77">
        <v>0</v>
      </c>
      <c r="AO46" s="77">
        <v>0</v>
      </c>
      <c r="AP46" s="39">
        <v>0</v>
      </c>
      <c r="AQ46" s="39">
        <v>0</v>
      </c>
      <c r="AR46" s="110"/>
      <c r="AS46" s="110"/>
      <c r="AT46" s="47"/>
      <c r="AU46" s="47"/>
      <c r="AV46" s="31"/>
    </row>
    <row r="47" spans="1:48" ht="127.7" customHeight="1">
      <c r="A47" s="114"/>
      <c r="B47" s="117"/>
      <c r="C47" s="105"/>
      <c r="D47" s="4" t="s">
        <v>49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111"/>
      <c r="AS47" s="111"/>
      <c r="AT47" s="47"/>
      <c r="AU47" s="47"/>
      <c r="AV47" s="31"/>
    </row>
    <row r="48" spans="1:48" s="31" customFormat="1" ht="13.75" customHeight="1">
      <c r="A48" s="112" t="s">
        <v>30</v>
      </c>
      <c r="B48" s="115" t="s">
        <v>70</v>
      </c>
      <c r="C48" s="103" t="s">
        <v>53</v>
      </c>
      <c r="D48" s="3" t="s">
        <v>34</v>
      </c>
      <c r="E48" s="2">
        <f t="shared" ref="E48:F51" si="44">SUM(E54+E59+E64)</f>
        <v>35870.600000000006</v>
      </c>
      <c r="F48" s="2">
        <f t="shared" si="44"/>
        <v>18768.3</v>
      </c>
      <c r="G48" s="2">
        <f>SUM(F48/E48*100)</f>
        <v>52.322236037311889</v>
      </c>
      <c r="H48" s="2">
        <f t="shared" ref="H48:I50" si="45">SUM(H54+H59+H64)</f>
        <v>0</v>
      </c>
      <c r="I48" s="2">
        <f t="shared" si="45"/>
        <v>0</v>
      </c>
      <c r="J48" s="2">
        <v>0</v>
      </c>
      <c r="K48" s="2">
        <f t="shared" ref="K48:L50" si="46">SUM(K54+K59+K64)</f>
        <v>217.8</v>
      </c>
      <c r="L48" s="2">
        <f t="shared" si="46"/>
        <v>165.5</v>
      </c>
      <c r="M48" s="2">
        <f>SUM(L48/K48*100)</f>
        <v>75.987144168962345</v>
      </c>
      <c r="N48" s="2">
        <f t="shared" ref="N48:O50" si="47">SUM(N54+N59+N64)</f>
        <v>217.8</v>
      </c>
      <c r="O48" s="2">
        <f t="shared" si="47"/>
        <v>165.1</v>
      </c>
      <c r="P48" s="2">
        <f>SUM(O48/N48*100)</f>
        <v>75.803489439853067</v>
      </c>
      <c r="Q48" s="2">
        <f t="shared" ref="Q48:R50" si="48">SUM(Q54+Q59+Q64)</f>
        <v>217.8</v>
      </c>
      <c r="R48" s="2">
        <f t="shared" si="48"/>
        <v>158</v>
      </c>
      <c r="S48" s="2">
        <f>SUM(R48/Q48*100)</f>
        <v>72.543617998163441</v>
      </c>
      <c r="T48" s="2">
        <f t="shared" ref="T48:U50" si="49">SUM(T54+T59+T64)</f>
        <v>160</v>
      </c>
      <c r="U48" s="2">
        <f t="shared" si="49"/>
        <v>114.6</v>
      </c>
      <c r="V48" s="2">
        <f>SUM(U48/T48*100)</f>
        <v>71.625</v>
      </c>
      <c r="W48" s="2">
        <f t="shared" ref="W48:X50" si="50">SUM(W54+W59+W64)</f>
        <v>160</v>
      </c>
      <c r="X48" s="2">
        <f t="shared" si="50"/>
        <v>316.2</v>
      </c>
      <c r="Y48" s="2">
        <f>SUM(X48/W48*100)</f>
        <v>197.62499999999997</v>
      </c>
      <c r="Z48" s="2">
        <f t="shared" ref="Z48:AA50" si="51">SUM(Z54+Z59+Z64)</f>
        <v>2846.9</v>
      </c>
      <c r="AA48" s="2">
        <f t="shared" si="51"/>
        <v>576.5</v>
      </c>
      <c r="AB48" s="2">
        <f>SUM(AA48/Z48*100)</f>
        <v>20.250096596297727</v>
      </c>
      <c r="AC48" s="2">
        <f t="shared" ref="AC48:AD50" si="52">SUM(AC54+AC59+AC64)</f>
        <v>18260.7</v>
      </c>
      <c r="AD48" s="2">
        <f t="shared" si="52"/>
        <v>16948.3</v>
      </c>
      <c r="AE48" s="2">
        <f>SUM(AD48/AC48*100)</f>
        <v>92.812980882441522</v>
      </c>
      <c r="AF48" s="2">
        <f t="shared" ref="AF48:AG50" si="53">SUM(AF54+AF59+AF64)</f>
        <v>2468.6</v>
      </c>
      <c r="AG48" s="2">
        <f t="shared" si="53"/>
        <v>324.10000000000002</v>
      </c>
      <c r="AH48" s="2">
        <f>SUM(AG48/AF48*100)</f>
        <v>13.128898971076724</v>
      </c>
      <c r="AI48" s="2">
        <f t="shared" ref="AI48:AJ51" si="54">SUM(AI54+AI59+AI64)</f>
        <v>10885.199999999999</v>
      </c>
      <c r="AJ48" s="2">
        <f t="shared" si="54"/>
        <v>0</v>
      </c>
      <c r="AK48" s="2">
        <v>0</v>
      </c>
      <c r="AL48" s="2">
        <f t="shared" ref="AL48:AM51" si="55">SUM(AL54+AL59+AL64)</f>
        <v>217.8</v>
      </c>
      <c r="AM48" s="2">
        <f t="shared" si="55"/>
        <v>0</v>
      </c>
      <c r="AN48" s="2">
        <v>0</v>
      </c>
      <c r="AO48" s="2">
        <f t="shared" ref="AO48:AP51" si="56">SUM(AO54+AO59+AO64)</f>
        <v>218</v>
      </c>
      <c r="AP48" s="2">
        <f t="shared" si="56"/>
        <v>0</v>
      </c>
      <c r="AQ48" s="2">
        <v>0</v>
      </c>
      <c r="AR48" s="109"/>
      <c r="AS48" s="103"/>
      <c r="AT48" s="47"/>
      <c r="AU48" s="47"/>
    </row>
    <row r="49" spans="1:48" ht="14.3" customHeight="1">
      <c r="A49" s="113"/>
      <c r="B49" s="116"/>
      <c r="C49" s="104"/>
      <c r="D49" s="3" t="s">
        <v>48</v>
      </c>
      <c r="E49" s="2">
        <f t="shared" si="44"/>
        <v>0</v>
      </c>
      <c r="F49" s="2">
        <f t="shared" si="44"/>
        <v>0</v>
      </c>
      <c r="G49" s="2">
        <v>0</v>
      </c>
      <c r="H49" s="2">
        <f t="shared" si="45"/>
        <v>0</v>
      </c>
      <c r="I49" s="2">
        <f t="shared" si="45"/>
        <v>0</v>
      </c>
      <c r="J49" s="2">
        <v>0</v>
      </c>
      <c r="K49" s="2">
        <f t="shared" si="46"/>
        <v>0</v>
      </c>
      <c r="L49" s="2">
        <f t="shared" si="46"/>
        <v>0</v>
      </c>
      <c r="M49" s="2">
        <v>0</v>
      </c>
      <c r="N49" s="2">
        <f t="shared" si="47"/>
        <v>0</v>
      </c>
      <c r="O49" s="2">
        <f t="shared" si="47"/>
        <v>0</v>
      </c>
      <c r="P49" s="2">
        <v>0</v>
      </c>
      <c r="Q49" s="2">
        <f t="shared" si="48"/>
        <v>0</v>
      </c>
      <c r="R49" s="2">
        <f t="shared" si="48"/>
        <v>0</v>
      </c>
      <c r="S49" s="2">
        <v>0</v>
      </c>
      <c r="T49" s="2">
        <f t="shared" si="49"/>
        <v>0</v>
      </c>
      <c r="U49" s="2">
        <f t="shared" si="49"/>
        <v>0</v>
      </c>
      <c r="V49" s="2">
        <v>0</v>
      </c>
      <c r="W49" s="2">
        <f t="shared" si="50"/>
        <v>0</v>
      </c>
      <c r="X49" s="2">
        <f t="shared" si="50"/>
        <v>0</v>
      </c>
      <c r="Y49" s="2">
        <v>0</v>
      </c>
      <c r="Z49" s="2">
        <f t="shared" si="51"/>
        <v>0</v>
      </c>
      <c r="AA49" s="2">
        <f t="shared" si="51"/>
        <v>0</v>
      </c>
      <c r="AB49" s="2">
        <v>0</v>
      </c>
      <c r="AC49" s="2">
        <f t="shared" si="52"/>
        <v>0</v>
      </c>
      <c r="AD49" s="2">
        <f t="shared" si="52"/>
        <v>0</v>
      </c>
      <c r="AE49" s="2">
        <v>0</v>
      </c>
      <c r="AF49" s="2">
        <f t="shared" si="53"/>
        <v>0</v>
      </c>
      <c r="AG49" s="2">
        <f t="shared" si="53"/>
        <v>0</v>
      </c>
      <c r="AH49" s="2">
        <v>0</v>
      </c>
      <c r="AI49" s="2">
        <f t="shared" si="54"/>
        <v>0</v>
      </c>
      <c r="AJ49" s="2">
        <f t="shared" si="54"/>
        <v>0</v>
      </c>
      <c r="AK49" s="2">
        <v>0</v>
      </c>
      <c r="AL49" s="2">
        <f t="shared" si="55"/>
        <v>0</v>
      </c>
      <c r="AM49" s="2">
        <f t="shared" si="55"/>
        <v>0</v>
      </c>
      <c r="AN49" s="2">
        <v>0</v>
      </c>
      <c r="AO49" s="2">
        <f t="shared" si="56"/>
        <v>0</v>
      </c>
      <c r="AP49" s="2">
        <f t="shared" si="56"/>
        <v>0</v>
      </c>
      <c r="AQ49" s="2">
        <v>0</v>
      </c>
      <c r="AR49" s="110"/>
      <c r="AS49" s="104"/>
      <c r="AT49" s="47"/>
      <c r="AU49" s="47"/>
      <c r="AV49" s="31"/>
    </row>
    <row r="50" spans="1:48" s="31" customFormat="1" ht="13.95" customHeight="1">
      <c r="A50" s="113"/>
      <c r="B50" s="116"/>
      <c r="C50" s="104"/>
      <c r="D50" s="4" t="s">
        <v>41</v>
      </c>
      <c r="E50" s="2">
        <f t="shared" si="44"/>
        <v>0</v>
      </c>
      <c r="F50" s="2">
        <f t="shared" si="44"/>
        <v>0</v>
      </c>
      <c r="G50" s="2">
        <v>0</v>
      </c>
      <c r="H50" s="2">
        <f t="shared" si="45"/>
        <v>0</v>
      </c>
      <c r="I50" s="2">
        <f t="shared" si="45"/>
        <v>0</v>
      </c>
      <c r="J50" s="2">
        <v>0</v>
      </c>
      <c r="K50" s="2">
        <f t="shared" si="46"/>
        <v>0</v>
      </c>
      <c r="L50" s="2">
        <f t="shared" si="46"/>
        <v>0</v>
      </c>
      <c r="M50" s="2">
        <v>0</v>
      </c>
      <c r="N50" s="2">
        <f t="shared" si="47"/>
        <v>0</v>
      </c>
      <c r="O50" s="2">
        <f t="shared" si="47"/>
        <v>0</v>
      </c>
      <c r="P50" s="2">
        <v>0</v>
      </c>
      <c r="Q50" s="2">
        <f t="shared" si="48"/>
        <v>0</v>
      </c>
      <c r="R50" s="2">
        <f t="shared" si="48"/>
        <v>0</v>
      </c>
      <c r="S50" s="2">
        <v>0</v>
      </c>
      <c r="T50" s="2">
        <f t="shared" si="49"/>
        <v>0</v>
      </c>
      <c r="U50" s="2">
        <f t="shared" si="49"/>
        <v>0</v>
      </c>
      <c r="V50" s="2">
        <v>0</v>
      </c>
      <c r="W50" s="2">
        <f t="shared" si="50"/>
        <v>0</v>
      </c>
      <c r="X50" s="2">
        <f t="shared" si="50"/>
        <v>0</v>
      </c>
      <c r="Y50" s="2">
        <v>0</v>
      </c>
      <c r="Z50" s="2">
        <f t="shared" si="51"/>
        <v>0</v>
      </c>
      <c r="AA50" s="2">
        <f t="shared" si="51"/>
        <v>0</v>
      </c>
      <c r="AB50" s="2">
        <v>0</v>
      </c>
      <c r="AC50" s="2">
        <f t="shared" si="52"/>
        <v>0</v>
      </c>
      <c r="AD50" s="2">
        <f t="shared" si="52"/>
        <v>0</v>
      </c>
      <c r="AE50" s="2">
        <v>0</v>
      </c>
      <c r="AF50" s="2">
        <f t="shared" si="53"/>
        <v>0</v>
      </c>
      <c r="AG50" s="2">
        <f t="shared" si="53"/>
        <v>0</v>
      </c>
      <c r="AH50" s="2">
        <v>0</v>
      </c>
      <c r="AI50" s="2">
        <f t="shared" si="54"/>
        <v>0</v>
      </c>
      <c r="AJ50" s="2">
        <f t="shared" si="54"/>
        <v>0</v>
      </c>
      <c r="AK50" s="2">
        <v>0</v>
      </c>
      <c r="AL50" s="2">
        <f t="shared" si="55"/>
        <v>0</v>
      </c>
      <c r="AM50" s="2">
        <f t="shared" si="55"/>
        <v>0</v>
      </c>
      <c r="AN50" s="2">
        <v>0</v>
      </c>
      <c r="AO50" s="2">
        <f t="shared" si="56"/>
        <v>0</v>
      </c>
      <c r="AP50" s="2">
        <f t="shared" si="56"/>
        <v>0</v>
      </c>
      <c r="AQ50" s="2">
        <v>0</v>
      </c>
      <c r="AR50" s="110"/>
      <c r="AS50" s="104"/>
      <c r="AT50" s="47"/>
      <c r="AU50" s="47"/>
    </row>
    <row r="51" spans="1:48" s="31" customFormat="1" ht="14.3" customHeight="1">
      <c r="A51" s="113"/>
      <c r="B51" s="116"/>
      <c r="C51" s="104"/>
      <c r="D51" s="4" t="s">
        <v>32</v>
      </c>
      <c r="E51" s="2">
        <f>SUM(E57+E62+E67)</f>
        <v>35870.600000000006</v>
      </c>
      <c r="F51" s="2">
        <f t="shared" si="44"/>
        <v>18768.3</v>
      </c>
      <c r="G51" s="2">
        <f>SUM(F51/E51*100)</f>
        <v>52.322236037311889</v>
      </c>
      <c r="H51" s="2">
        <f>SUM(H57+H62+H67)</f>
        <v>0</v>
      </c>
      <c r="I51" s="2">
        <f>SUM(I57+I62+I67)</f>
        <v>0</v>
      </c>
      <c r="J51" s="2">
        <v>0</v>
      </c>
      <c r="K51" s="2">
        <f>SUM(K57+K62+K67)</f>
        <v>217.8</v>
      </c>
      <c r="L51" s="2">
        <f>SUM(L57+L62+L67)</f>
        <v>165.5</v>
      </c>
      <c r="M51" s="2">
        <f>SUM(L51/K51*100)</f>
        <v>75.987144168962345</v>
      </c>
      <c r="N51" s="2">
        <f>SUM(N57+N62+N67)</f>
        <v>217.8</v>
      </c>
      <c r="O51" s="2">
        <f>SUM(O57+O62+O67)</f>
        <v>165.1</v>
      </c>
      <c r="P51" s="2">
        <f>SUM(O51/N51*100)</f>
        <v>75.803489439853067</v>
      </c>
      <c r="Q51" s="2">
        <f>SUM(Q57+Q62+Q67)</f>
        <v>217.8</v>
      </c>
      <c r="R51" s="2">
        <f>SUM(R57+R62+R67)</f>
        <v>158</v>
      </c>
      <c r="S51" s="2">
        <f>SUM(R51/Q51*100)</f>
        <v>72.543617998163441</v>
      </c>
      <c r="T51" s="2">
        <f>SUM(T57+T62+T67)</f>
        <v>160</v>
      </c>
      <c r="U51" s="2">
        <f>SUM(U57+U62+U67)</f>
        <v>114.6</v>
      </c>
      <c r="V51" s="2">
        <f>SUM(U51/T51*100)</f>
        <v>71.625</v>
      </c>
      <c r="W51" s="2">
        <f>SUM(W57+W62+W67)</f>
        <v>160</v>
      </c>
      <c r="X51" s="2">
        <f>SUM(X57+X62+X67)</f>
        <v>316.2</v>
      </c>
      <c r="Y51" s="2">
        <f>SUM(X51/W51*100)</f>
        <v>197.62499999999997</v>
      </c>
      <c r="Z51" s="2">
        <f>SUM(Z57+Z62+Z67)</f>
        <v>2846.9</v>
      </c>
      <c r="AA51" s="2">
        <f>SUM(AA57+AA62+AA67)</f>
        <v>576.5</v>
      </c>
      <c r="AB51" s="2">
        <f>SUM(AA51/Z51*100)</f>
        <v>20.250096596297727</v>
      </c>
      <c r="AC51" s="2">
        <f>SUM(AC57+AC62+AC67)</f>
        <v>18260.7</v>
      </c>
      <c r="AD51" s="2">
        <f>SUM(AD57+AD62+AD67)</f>
        <v>16948.3</v>
      </c>
      <c r="AE51" s="36">
        <f>AD51/AC51*100</f>
        <v>92.812980882441522</v>
      </c>
      <c r="AF51" s="2">
        <f>SUM(AF57+AF62+AF67)</f>
        <v>2468.6</v>
      </c>
      <c r="AG51" s="2">
        <f>SUM(AG57+AG62+AG67)</f>
        <v>324.10000000000002</v>
      </c>
      <c r="AH51" s="36">
        <f>AG51/AF51*100</f>
        <v>13.128898971076724</v>
      </c>
      <c r="AI51" s="2">
        <f t="shared" si="54"/>
        <v>10885.199999999999</v>
      </c>
      <c r="AJ51" s="2">
        <f t="shared" si="54"/>
        <v>0</v>
      </c>
      <c r="AK51" s="2">
        <v>0</v>
      </c>
      <c r="AL51" s="2">
        <f t="shared" si="55"/>
        <v>217.8</v>
      </c>
      <c r="AM51" s="2">
        <f t="shared" si="55"/>
        <v>0</v>
      </c>
      <c r="AN51" s="2">
        <v>0</v>
      </c>
      <c r="AO51" s="2">
        <f t="shared" si="56"/>
        <v>218</v>
      </c>
      <c r="AP51" s="2">
        <f t="shared" si="56"/>
        <v>0</v>
      </c>
      <c r="AQ51" s="2">
        <v>0</v>
      </c>
      <c r="AR51" s="110"/>
      <c r="AS51" s="104"/>
      <c r="AT51" s="47"/>
      <c r="AU51" s="47"/>
      <c r="AV51" s="47"/>
    </row>
    <row r="52" spans="1:48" ht="23.1">
      <c r="A52" s="113"/>
      <c r="B52" s="116"/>
      <c r="C52" s="104"/>
      <c r="D52" s="4" t="s">
        <v>49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110"/>
      <c r="AS52" s="104"/>
      <c r="AT52" s="47"/>
      <c r="AU52" s="47"/>
      <c r="AV52" s="31"/>
    </row>
    <row r="53" spans="1:48" ht="34" customHeight="1">
      <c r="A53" s="114"/>
      <c r="B53" s="117"/>
      <c r="C53" s="105"/>
      <c r="D53" s="4" t="s">
        <v>79</v>
      </c>
      <c r="E53" s="77">
        <f>H53+K53+N53+Q53+T53+W53+Z53+AC53+AF53+AI53+AL53+AO53</f>
        <v>2116</v>
      </c>
      <c r="F53" s="77">
        <f t="shared" ref="F53" si="57">I53+L53+O53+R53+U53+X53+AA53+AD53+AG53+AJ53+AM53+AP53</f>
        <v>2115.6999999999998</v>
      </c>
      <c r="G53" s="77">
        <f>F53/E53*100</f>
        <v>99.985822306238177</v>
      </c>
      <c r="H53" s="36">
        <f>H68</f>
        <v>762.3</v>
      </c>
      <c r="I53" s="36">
        <f>I68</f>
        <v>762.3</v>
      </c>
      <c r="J53" s="36">
        <v>100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f>T68</f>
        <v>0</v>
      </c>
      <c r="U53" s="36">
        <v>0</v>
      </c>
      <c r="V53" s="36">
        <v>0</v>
      </c>
      <c r="W53" s="36">
        <f t="shared" ref="W53:X53" si="58">W68</f>
        <v>1353.4</v>
      </c>
      <c r="X53" s="36">
        <f t="shared" si="58"/>
        <v>0</v>
      </c>
      <c r="Y53" s="36">
        <v>0</v>
      </c>
      <c r="Z53" s="36">
        <v>0</v>
      </c>
      <c r="AA53" s="36">
        <v>0</v>
      </c>
      <c r="AB53" s="36">
        <v>0</v>
      </c>
      <c r="AC53" s="36">
        <f t="shared" ref="AC53:AG53" si="59">AC68</f>
        <v>0</v>
      </c>
      <c r="AD53" s="36">
        <f t="shared" si="59"/>
        <v>0</v>
      </c>
      <c r="AE53" s="36">
        <v>0</v>
      </c>
      <c r="AF53" s="36">
        <f t="shared" si="59"/>
        <v>0</v>
      </c>
      <c r="AG53" s="36">
        <f t="shared" si="59"/>
        <v>1353.4</v>
      </c>
      <c r="AH53" s="77">
        <v>0</v>
      </c>
      <c r="AI53" s="77">
        <f>AI68</f>
        <v>0.3</v>
      </c>
      <c r="AJ53" s="77">
        <v>0</v>
      </c>
      <c r="AK53" s="77">
        <v>0</v>
      </c>
      <c r="AL53" s="77">
        <v>0</v>
      </c>
      <c r="AM53" s="78">
        <v>0</v>
      </c>
      <c r="AN53" s="77">
        <v>0</v>
      </c>
      <c r="AO53" s="77">
        <v>0</v>
      </c>
      <c r="AP53" s="39">
        <v>0</v>
      </c>
      <c r="AQ53" s="39">
        <v>0</v>
      </c>
      <c r="AR53" s="111"/>
      <c r="AS53" s="105"/>
      <c r="AT53" s="47"/>
      <c r="AU53" s="47"/>
      <c r="AV53" s="31"/>
    </row>
    <row r="54" spans="1:48" s="31" customFormat="1" ht="14.95" customHeight="1">
      <c r="A54" s="112" t="s">
        <v>31</v>
      </c>
      <c r="B54" s="115" t="s">
        <v>56</v>
      </c>
      <c r="C54" s="103" t="s">
        <v>28</v>
      </c>
      <c r="D54" s="3" t="s">
        <v>34</v>
      </c>
      <c r="E54" s="2">
        <f>SUM(E56:E57)</f>
        <v>2598.0000000000005</v>
      </c>
      <c r="F54" s="2">
        <f>SUM(F56:F57)</f>
        <v>1909.1</v>
      </c>
      <c r="G54" s="2">
        <f>SUM(F54/E54*100)</f>
        <v>73.483448806774419</v>
      </c>
      <c r="H54" s="2">
        <f>SUM(H56:H57)</f>
        <v>0</v>
      </c>
      <c r="I54" s="2">
        <f>SUM(I56:I57)</f>
        <v>0</v>
      </c>
      <c r="J54" s="2">
        <v>0</v>
      </c>
      <c r="K54" s="2">
        <f>SUM(K56:K57)</f>
        <v>217.8</v>
      </c>
      <c r="L54" s="2">
        <f>SUM(L56:L57)</f>
        <v>165.5</v>
      </c>
      <c r="M54" s="2">
        <f>SUM(L54/K54*100)</f>
        <v>75.987144168962345</v>
      </c>
      <c r="N54" s="2">
        <f>SUM(N56:N57)</f>
        <v>217.8</v>
      </c>
      <c r="O54" s="2">
        <f>SUM(O56:O57)</f>
        <v>165.1</v>
      </c>
      <c r="P54" s="2">
        <f>SUM(O54/N54*100)</f>
        <v>75.803489439853067</v>
      </c>
      <c r="Q54" s="2">
        <f>SUM(Q56:Q57)</f>
        <v>217.8</v>
      </c>
      <c r="R54" s="2">
        <f>SUM(R56:R57)</f>
        <v>158</v>
      </c>
      <c r="S54" s="2">
        <f>SUM(R54/Q54*100)</f>
        <v>72.543617998163441</v>
      </c>
      <c r="T54" s="2">
        <f>SUM(T56:T57)</f>
        <v>160</v>
      </c>
      <c r="U54" s="2">
        <f>SUM(U56:U57)</f>
        <v>114.6</v>
      </c>
      <c r="V54" s="2">
        <f>SUM(U54/T54*100)</f>
        <v>71.625</v>
      </c>
      <c r="W54" s="2">
        <f>SUM(W56:W57)</f>
        <v>160</v>
      </c>
      <c r="X54" s="2">
        <f>SUM(X56:X57)</f>
        <v>316.2</v>
      </c>
      <c r="Y54" s="2">
        <f>SUM(X54/W54*100)</f>
        <v>197.62499999999997</v>
      </c>
      <c r="Z54" s="2">
        <f>SUM(Z56:Z57)</f>
        <v>576.5</v>
      </c>
      <c r="AA54" s="2">
        <f>SUM(AA56:AA57)</f>
        <v>576.5</v>
      </c>
      <c r="AB54" s="2">
        <f>SUM(AA54/Z54*100)</f>
        <v>100</v>
      </c>
      <c r="AC54" s="2">
        <f>SUM(AC56:AC57)</f>
        <v>89.1</v>
      </c>
      <c r="AD54" s="2">
        <f>SUM(AD56:AD57)</f>
        <v>89.1</v>
      </c>
      <c r="AE54" s="2">
        <f>SUM(AD54/AC54*100)</f>
        <v>100</v>
      </c>
      <c r="AF54" s="7">
        <f>SUM(AF56:AF57)</f>
        <v>305.39999999999998</v>
      </c>
      <c r="AG54" s="7">
        <f>SUM(AG56:AG57)</f>
        <v>324.10000000000002</v>
      </c>
      <c r="AH54" s="2">
        <f>SUM(AG54/AF54*100)</f>
        <v>106.12311722331371</v>
      </c>
      <c r="AI54" s="2">
        <f>SUM(AI56:AI57)</f>
        <v>217.8</v>
      </c>
      <c r="AJ54" s="2">
        <f>SUM(AJ56:AJ57)</f>
        <v>0</v>
      </c>
      <c r="AK54" s="2">
        <v>0</v>
      </c>
      <c r="AL54" s="2">
        <f>SUM(AL56:AL57)</f>
        <v>217.8</v>
      </c>
      <c r="AM54" s="2">
        <f>SUM(AM56:AM57)</f>
        <v>0</v>
      </c>
      <c r="AN54" s="2">
        <v>0</v>
      </c>
      <c r="AO54" s="2">
        <f>SUM(AO56:AO57)</f>
        <v>218</v>
      </c>
      <c r="AP54" s="2">
        <f>SUM(AP56:AP57)</f>
        <v>0</v>
      </c>
      <c r="AQ54" s="2">
        <v>0</v>
      </c>
      <c r="AR54" s="118" t="s">
        <v>101</v>
      </c>
      <c r="AS54" s="199"/>
      <c r="AT54" s="47"/>
      <c r="AU54" s="47"/>
    </row>
    <row r="55" spans="1:48" ht="13.75" customHeight="1">
      <c r="A55" s="113"/>
      <c r="B55" s="116"/>
      <c r="C55" s="104"/>
      <c r="D55" s="3" t="s">
        <v>48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119"/>
      <c r="AS55" s="200"/>
      <c r="AT55" s="47"/>
      <c r="AU55" s="47"/>
      <c r="AV55" s="31"/>
    </row>
    <row r="56" spans="1:48" s="31" customFormat="1" ht="18.7" customHeight="1">
      <c r="A56" s="113"/>
      <c r="B56" s="116"/>
      <c r="C56" s="104"/>
      <c r="D56" s="4" t="s">
        <v>41</v>
      </c>
      <c r="E56" s="2">
        <f>H56+K56+N56+Q56+T56+W56</f>
        <v>0</v>
      </c>
      <c r="F56" s="2">
        <f>I56+L56+O56+R56+U56+X56+AA56+AD56+AG56+AJ56+AM56+AP56</f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119"/>
      <c r="AS56" s="200"/>
      <c r="AT56" s="47"/>
      <c r="AU56" s="47"/>
    </row>
    <row r="57" spans="1:48" s="31" customFormat="1" ht="17.149999999999999" customHeight="1">
      <c r="A57" s="113"/>
      <c r="B57" s="116"/>
      <c r="C57" s="104"/>
      <c r="D57" s="4" t="s">
        <v>32</v>
      </c>
      <c r="E57" s="80">
        <f>H57+K57+N57+Q57+T57+W57+Z57+AC57+AF57+AI57+AL57+AO57</f>
        <v>2598.0000000000005</v>
      </c>
      <c r="F57" s="80">
        <f t="shared" ref="F57" si="60">I57+L57+O57+R57+U57+X57+AA57+AD57+AG57+AJ57+AM57+AP57</f>
        <v>1909.1</v>
      </c>
      <c r="G57" s="80">
        <f t="shared" ref="G57" si="61">F57/E57*100</f>
        <v>73.483448806774419</v>
      </c>
      <c r="H57" s="37">
        <v>0</v>
      </c>
      <c r="I57" s="37">
        <v>0</v>
      </c>
      <c r="J57" s="37">
        <v>0</v>
      </c>
      <c r="K57" s="37">
        <v>217.8</v>
      </c>
      <c r="L57" s="37">
        <v>165.5</v>
      </c>
      <c r="M57" s="37">
        <f>L57/K57*100</f>
        <v>75.987144168962345</v>
      </c>
      <c r="N57" s="37">
        <v>217.8</v>
      </c>
      <c r="O57" s="37">
        <v>165.1</v>
      </c>
      <c r="P57" s="37">
        <f>O57/N57*100</f>
        <v>75.803489439853067</v>
      </c>
      <c r="Q57" s="37">
        <v>217.8</v>
      </c>
      <c r="R57" s="37">
        <v>158</v>
      </c>
      <c r="S57" s="37">
        <f>R57/Q57*100</f>
        <v>72.543617998163441</v>
      </c>
      <c r="T57" s="37">
        <v>160</v>
      </c>
      <c r="U57" s="37">
        <v>114.6</v>
      </c>
      <c r="V57" s="37">
        <f>U57/T57*100</f>
        <v>71.625</v>
      </c>
      <c r="W57" s="37">
        <v>160</v>
      </c>
      <c r="X57" s="37">
        <v>316.2</v>
      </c>
      <c r="Y57" s="37">
        <f>X57/W57*100</f>
        <v>197.62499999999997</v>
      </c>
      <c r="Z57" s="37">
        <f>160+416.5</f>
        <v>576.5</v>
      </c>
      <c r="AA57" s="37">
        <v>576.5</v>
      </c>
      <c r="AB57" s="37">
        <f>AA57/Z57*100</f>
        <v>100</v>
      </c>
      <c r="AC57" s="37">
        <v>89.1</v>
      </c>
      <c r="AD57" s="37">
        <v>89.1</v>
      </c>
      <c r="AE57" s="37">
        <f>AD57/AC57*100</f>
        <v>100</v>
      </c>
      <c r="AF57" s="37">
        <f>651-416.5+70.9</f>
        <v>305.39999999999998</v>
      </c>
      <c r="AG57" s="37">
        <v>324.10000000000002</v>
      </c>
      <c r="AH57" s="37">
        <f>AG57/AF57*100</f>
        <v>106.12311722331371</v>
      </c>
      <c r="AI57" s="37">
        <v>217.8</v>
      </c>
      <c r="AJ57" s="37">
        <v>0</v>
      </c>
      <c r="AK57" s="37">
        <v>0</v>
      </c>
      <c r="AL57" s="37">
        <v>217.8</v>
      </c>
      <c r="AM57" s="37">
        <v>0</v>
      </c>
      <c r="AN57" s="37">
        <v>0</v>
      </c>
      <c r="AO57" s="37">
        <v>218</v>
      </c>
      <c r="AP57" s="37">
        <v>0</v>
      </c>
      <c r="AQ57" s="37">
        <v>0</v>
      </c>
      <c r="AR57" s="119"/>
      <c r="AS57" s="200"/>
      <c r="AT57" s="47"/>
      <c r="AU57" s="47"/>
      <c r="AV57" s="47"/>
    </row>
    <row r="58" spans="1:48" ht="21.75" customHeight="1">
      <c r="A58" s="114"/>
      <c r="B58" s="117"/>
      <c r="C58" s="105"/>
      <c r="D58" s="4" t="s">
        <v>49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119"/>
      <c r="AS58" s="200"/>
      <c r="AT58" s="47"/>
      <c r="AU58" s="47"/>
      <c r="AV58" s="31"/>
    </row>
    <row r="59" spans="1:48" ht="15.65" customHeight="1">
      <c r="A59" s="162" t="s">
        <v>35</v>
      </c>
      <c r="B59" s="115" t="s">
        <v>71</v>
      </c>
      <c r="C59" s="103" t="s">
        <v>36</v>
      </c>
      <c r="D59" s="13" t="s">
        <v>34</v>
      </c>
      <c r="E59" s="2">
        <f>SUM(E61:E62)</f>
        <v>33272.600000000006</v>
      </c>
      <c r="F59" s="2">
        <f t="shared" ref="F59" si="62">SUM(F61:F62)</f>
        <v>16859.2</v>
      </c>
      <c r="G59" s="2">
        <f>SUM(F59/E59*100)</f>
        <v>50.669920595324683</v>
      </c>
      <c r="H59" s="2">
        <f>SUM(H61:H62)</f>
        <v>0</v>
      </c>
      <c r="I59" s="2">
        <f>SUM(I61:I62)</f>
        <v>0</v>
      </c>
      <c r="J59" s="2">
        <v>0</v>
      </c>
      <c r="K59" s="2">
        <f>SUM(K61:K62)</f>
        <v>0</v>
      </c>
      <c r="L59" s="2">
        <f>SUM(L61:L62)</f>
        <v>0</v>
      </c>
      <c r="M59" s="2">
        <v>0</v>
      </c>
      <c r="N59" s="2">
        <f>SUM(N61:N62)</f>
        <v>0</v>
      </c>
      <c r="O59" s="2">
        <f>SUM(O61:O62)</f>
        <v>0</v>
      </c>
      <c r="P59" s="2">
        <v>0</v>
      </c>
      <c r="Q59" s="2">
        <f>SUM(Q61:Q62)</f>
        <v>0</v>
      </c>
      <c r="R59" s="2">
        <f>SUM(R61:R62)</f>
        <v>0</v>
      </c>
      <c r="S59" s="2">
        <v>0</v>
      </c>
      <c r="T59" s="2">
        <f>SUM(T61:T62)</f>
        <v>0</v>
      </c>
      <c r="U59" s="2">
        <f>SUM(U61:U62)</f>
        <v>0</v>
      </c>
      <c r="V59" s="2">
        <v>0</v>
      </c>
      <c r="W59" s="2">
        <f>SUM(W61:W62)</f>
        <v>0</v>
      </c>
      <c r="X59" s="2">
        <f>SUM(X61:X62)</f>
        <v>0</v>
      </c>
      <c r="Y59" s="2">
        <v>0</v>
      </c>
      <c r="Z59" s="2">
        <f>SUM(Z61:Z62)</f>
        <v>2270.4</v>
      </c>
      <c r="AA59" s="2">
        <f>SUM(AA61:AA62)</f>
        <v>0</v>
      </c>
      <c r="AB59" s="2">
        <v>0</v>
      </c>
      <c r="AC59" s="2">
        <f>SUM(AC61:AC62)</f>
        <v>18171.600000000002</v>
      </c>
      <c r="AD59" s="2">
        <f>SUM(AD61:AD62)</f>
        <v>16859.2</v>
      </c>
      <c r="AE59" s="2">
        <f>SUM(AD59/AC59*100)</f>
        <v>92.777741090492853</v>
      </c>
      <c r="AF59" s="7">
        <f>SUM(AF61:AF62)</f>
        <v>2163.1999999999998</v>
      </c>
      <c r="AG59" s="7">
        <f>SUM(AG61:AG62)</f>
        <v>0</v>
      </c>
      <c r="AH59" s="2">
        <v>0</v>
      </c>
      <c r="AI59" s="2">
        <f>SUM(AI61:AI62)</f>
        <v>10667.4</v>
      </c>
      <c r="AJ59" s="2">
        <f>SUM(AJ61:AJ62)</f>
        <v>0</v>
      </c>
      <c r="AK59" s="2">
        <v>0</v>
      </c>
      <c r="AL59" s="2">
        <f>SUM(AL61:AL62)</f>
        <v>0</v>
      </c>
      <c r="AM59" s="2">
        <f>SUM(AM61:AM62)</f>
        <v>0</v>
      </c>
      <c r="AN59" s="2">
        <v>0</v>
      </c>
      <c r="AO59" s="2">
        <f>SUM(AO61:AO62)</f>
        <v>0</v>
      </c>
      <c r="AP59" s="2">
        <f>SUM(AP61:AP62)</f>
        <v>0</v>
      </c>
      <c r="AQ59" s="2">
        <v>0</v>
      </c>
      <c r="AR59" s="109" t="s">
        <v>100</v>
      </c>
      <c r="AS59" s="158" t="s">
        <v>106</v>
      </c>
      <c r="AT59" s="47"/>
      <c r="AU59" s="47"/>
      <c r="AV59" s="31"/>
    </row>
    <row r="60" spans="1:48" ht="12.9" customHeight="1">
      <c r="A60" s="163"/>
      <c r="B60" s="116"/>
      <c r="C60" s="104"/>
      <c r="D60" s="3" t="s">
        <v>48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110"/>
      <c r="AS60" s="159"/>
      <c r="AT60" s="47"/>
      <c r="AU60" s="47"/>
      <c r="AV60" s="31"/>
    </row>
    <row r="61" spans="1:48" ht="17.5" customHeight="1">
      <c r="A61" s="163"/>
      <c r="B61" s="116"/>
      <c r="C61" s="104"/>
      <c r="D61" s="2" t="s">
        <v>41</v>
      </c>
      <c r="E61" s="2">
        <f>H61+K61+N61+Q61+T61+W61+Z61+AC61+AF61+AI61+AL61+AO61</f>
        <v>0</v>
      </c>
      <c r="F61" s="2">
        <f>I61+L61+O61+R61+U61+X61+AA61+AD61+AG61+AJ61+AM61+AP61</f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1">
        <v>0</v>
      </c>
      <c r="AD61" s="1">
        <v>0</v>
      </c>
      <c r="AE61" s="2">
        <v>0</v>
      </c>
      <c r="AF61" s="1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8">
        <v>0</v>
      </c>
      <c r="AQ61" s="2">
        <v>0</v>
      </c>
      <c r="AR61" s="110"/>
      <c r="AS61" s="159"/>
      <c r="AT61" s="47"/>
      <c r="AU61" s="47"/>
      <c r="AV61" s="31"/>
    </row>
    <row r="62" spans="1:48" ht="16.3" customHeight="1">
      <c r="A62" s="163"/>
      <c r="B62" s="116"/>
      <c r="C62" s="104"/>
      <c r="D62" s="2" t="s">
        <v>32</v>
      </c>
      <c r="E62" s="36">
        <f>H62+K62+N62+Q62+T62+W62+Z62+AC62+AF62+AI62+AL62+AO62</f>
        <v>33272.600000000006</v>
      </c>
      <c r="F62" s="2">
        <f>I62+L62+O62+R62+U62+X62+AA62+AD62+AG62+AJ62+AM62+AP62</f>
        <v>16859.2</v>
      </c>
      <c r="G62" s="2">
        <f>SUM(F62/E62*100)</f>
        <v>50.669920595324683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1">
        <v>0</v>
      </c>
      <c r="U62" s="91">
        <v>0</v>
      </c>
      <c r="V62" s="2">
        <v>0</v>
      </c>
      <c r="W62" s="91">
        <v>0</v>
      </c>
      <c r="X62" s="91">
        <v>0</v>
      </c>
      <c r="Y62" s="2">
        <v>0</v>
      </c>
      <c r="Z62" s="36">
        <v>2270.4</v>
      </c>
      <c r="AA62" s="36">
        <v>0</v>
      </c>
      <c r="AB62" s="2">
        <v>0</v>
      </c>
      <c r="AC62" s="92">
        <f>1759+396.4+16016.2</f>
        <v>18171.600000000002</v>
      </c>
      <c r="AD62" s="93">
        <v>16859.2</v>
      </c>
      <c r="AE62" s="2">
        <f>SUM(AD62/AC62*100)</f>
        <v>92.777741090492853</v>
      </c>
      <c r="AF62" s="94">
        <v>2163.1999999999998</v>
      </c>
      <c r="AG62" s="94">
        <v>0</v>
      </c>
      <c r="AH62" s="94">
        <v>0</v>
      </c>
      <c r="AI62" s="36">
        <v>10667.4</v>
      </c>
      <c r="AJ62" s="36">
        <v>0</v>
      </c>
      <c r="AK62" s="36">
        <v>0</v>
      </c>
      <c r="AL62" s="94">
        <v>0</v>
      </c>
      <c r="AM62" s="95">
        <v>0</v>
      </c>
      <c r="AN62" s="94">
        <v>0</v>
      </c>
      <c r="AO62" s="2">
        <v>0</v>
      </c>
      <c r="AP62" s="94">
        <v>0</v>
      </c>
      <c r="AQ62" s="94">
        <v>0</v>
      </c>
      <c r="AR62" s="165"/>
      <c r="AS62" s="159"/>
      <c r="AT62" s="47"/>
      <c r="AU62" s="47"/>
      <c r="AV62" s="96"/>
    </row>
    <row r="63" spans="1:48" ht="122.3" customHeight="1">
      <c r="A63" s="164"/>
      <c r="B63" s="117"/>
      <c r="C63" s="105"/>
      <c r="D63" s="4" t="s">
        <v>49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111"/>
      <c r="AS63" s="160"/>
      <c r="AT63" s="47"/>
      <c r="AU63" s="47"/>
      <c r="AV63" s="31"/>
    </row>
    <row r="64" spans="1:48" ht="16.5" customHeight="1">
      <c r="A64" s="166" t="s">
        <v>76</v>
      </c>
      <c r="B64" s="169" t="s">
        <v>77</v>
      </c>
      <c r="C64" s="103" t="s">
        <v>28</v>
      </c>
      <c r="D64" s="3" t="s">
        <v>34</v>
      </c>
      <c r="E64" s="2">
        <f>SUM(E66:E67)</f>
        <v>0</v>
      </c>
      <c r="F64" s="2">
        <f>SUM(F66:F67)</f>
        <v>0</v>
      </c>
      <c r="G64" s="2">
        <v>0</v>
      </c>
      <c r="H64" s="2">
        <f>SUM(H66:H67)</f>
        <v>0</v>
      </c>
      <c r="I64" s="2">
        <f>SUM(I66:I67)</f>
        <v>0</v>
      </c>
      <c r="J64" s="2">
        <v>0</v>
      </c>
      <c r="K64" s="2">
        <f>SUM(K66:K67)</f>
        <v>0</v>
      </c>
      <c r="L64" s="2">
        <f>SUM(L66:L67)</f>
        <v>0</v>
      </c>
      <c r="M64" s="2">
        <v>0</v>
      </c>
      <c r="N64" s="2">
        <f>SUM(N66:N67)</f>
        <v>0</v>
      </c>
      <c r="O64" s="2">
        <f>SUM(O66:O67)</f>
        <v>0</v>
      </c>
      <c r="P64" s="2">
        <v>0</v>
      </c>
      <c r="Q64" s="2">
        <f>SUM(Q66:Q67)</f>
        <v>0</v>
      </c>
      <c r="R64" s="2">
        <f>SUM(R66:R67)</f>
        <v>0</v>
      </c>
      <c r="S64" s="2">
        <v>0</v>
      </c>
      <c r="T64" s="2">
        <f>SUM(T66:T67)</f>
        <v>0</v>
      </c>
      <c r="U64" s="2">
        <f>SUM(U66:U67)</f>
        <v>0</v>
      </c>
      <c r="V64" s="2">
        <v>0</v>
      </c>
      <c r="W64" s="2">
        <f>SUM(W66:W67)</f>
        <v>0</v>
      </c>
      <c r="X64" s="2">
        <f>SUM(X66:X67)</f>
        <v>0</v>
      </c>
      <c r="Y64" s="2">
        <v>0</v>
      </c>
      <c r="Z64" s="2">
        <f>SUM(Z66:Z67)</f>
        <v>0</v>
      </c>
      <c r="AA64" s="2">
        <f>SUM(AA66:AA67)</f>
        <v>0</v>
      </c>
      <c r="AB64" s="2">
        <v>0</v>
      </c>
      <c r="AC64" s="2">
        <f>SUM(AC66:AC67)</f>
        <v>0</v>
      </c>
      <c r="AD64" s="2">
        <f>SUM(AD66:AD67)</f>
        <v>0</v>
      </c>
      <c r="AE64" s="2">
        <v>0</v>
      </c>
      <c r="AF64" s="2">
        <f>SUM(AF66:AF67)</f>
        <v>0</v>
      </c>
      <c r="AG64" s="2">
        <f>SUM(AG66:AG67)</f>
        <v>0</v>
      </c>
      <c r="AH64" s="2">
        <v>0</v>
      </c>
      <c r="AI64" s="2">
        <f>SUM(AI66:AI67)</f>
        <v>0</v>
      </c>
      <c r="AJ64" s="2">
        <f>SUM(AJ66:AJ67)</f>
        <v>0</v>
      </c>
      <c r="AK64" s="2">
        <v>0</v>
      </c>
      <c r="AL64" s="2">
        <f>SUM(AL66:AL67)</f>
        <v>0</v>
      </c>
      <c r="AM64" s="2">
        <f>SUM(AM66:AM67)</f>
        <v>0</v>
      </c>
      <c r="AN64" s="2">
        <v>0</v>
      </c>
      <c r="AO64" s="2">
        <v>0</v>
      </c>
      <c r="AP64" s="2">
        <f>SUM(AP66:AP67)</f>
        <v>0</v>
      </c>
      <c r="AQ64" s="2">
        <v>0</v>
      </c>
      <c r="AR64" s="196" t="s">
        <v>102</v>
      </c>
      <c r="AS64" s="196"/>
      <c r="AT64" s="47"/>
      <c r="AU64" s="47"/>
      <c r="AV64" s="31"/>
    </row>
    <row r="65" spans="1:48" ht="17.7" customHeight="1">
      <c r="A65" s="167"/>
      <c r="B65" s="167"/>
      <c r="C65" s="104"/>
      <c r="D65" s="3" t="s">
        <v>48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197"/>
      <c r="AS65" s="197"/>
      <c r="AT65" s="47"/>
      <c r="AU65" s="47"/>
      <c r="AV65" s="31"/>
    </row>
    <row r="66" spans="1:48" ht="14.3" customHeight="1">
      <c r="A66" s="167"/>
      <c r="B66" s="167"/>
      <c r="C66" s="104"/>
      <c r="D66" s="4" t="s">
        <v>41</v>
      </c>
      <c r="E66" s="2">
        <f>H66+K66+N66+Q66+T66+W66+Z66+AC66+AF66+AI66+AL66+AO66</f>
        <v>0</v>
      </c>
      <c r="F66" s="2">
        <f>I66+L66+O66+R66+U66+X66+AA66+AD66+AG66+AJ66+AM66+AP66</f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1">
        <v>0</v>
      </c>
      <c r="AD66" s="1">
        <v>0</v>
      </c>
      <c r="AE66" s="2">
        <v>0</v>
      </c>
      <c r="AF66" s="1">
        <v>0</v>
      </c>
      <c r="AG66" s="1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197"/>
      <c r="AS66" s="197"/>
      <c r="AT66" s="47"/>
      <c r="AU66" s="47"/>
      <c r="AV66" s="31"/>
    </row>
    <row r="67" spans="1:48" ht="17.149999999999999" customHeight="1">
      <c r="A67" s="167"/>
      <c r="B67" s="167"/>
      <c r="C67" s="104"/>
      <c r="D67" s="4" t="s">
        <v>32</v>
      </c>
      <c r="E67" s="36">
        <f>H67+K67+N67+Q67+T67+W67+Z67+AC67+AF67+AI67+AL67+AO67</f>
        <v>0</v>
      </c>
      <c r="F67" s="2">
        <f>I67+L67+O67+R67+U67+X67+AA67+AD67+AG67+AJ67+AM67+AP67</f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1">
        <v>0</v>
      </c>
      <c r="AD67" s="97">
        <v>0</v>
      </c>
      <c r="AE67" s="2">
        <v>0</v>
      </c>
      <c r="AF67" s="94">
        <v>0</v>
      </c>
      <c r="AG67" s="94">
        <v>0</v>
      </c>
      <c r="AH67" s="2">
        <v>0</v>
      </c>
      <c r="AI67" s="91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197"/>
      <c r="AS67" s="197"/>
      <c r="AT67" s="47"/>
      <c r="AU67" s="47"/>
      <c r="AV67" s="47"/>
    </row>
    <row r="68" spans="1:48" ht="36.700000000000003" customHeight="1">
      <c r="A68" s="167"/>
      <c r="B68" s="167"/>
      <c r="C68" s="104"/>
      <c r="D68" s="4" t="s">
        <v>79</v>
      </c>
      <c r="E68" s="77">
        <f>H68+K68+N68+Q68+T68+W68+Z68+AC68+AF68+AI68+AL68+AO68</f>
        <v>2116</v>
      </c>
      <c r="F68" s="77">
        <f t="shared" ref="F68" si="63">I68+L68+O68+R68+U68+X68+AA68+AD68+AG68+AJ68+AM68+AP68</f>
        <v>2115.6999999999998</v>
      </c>
      <c r="G68" s="77">
        <f>F68/E68*100</f>
        <v>99.985822306238177</v>
      </c>
      <c r="H68" s="79">
        <v>762.3</v>
      </c>
      <c r="I68" s="79">
        <v>762.3</v>
      </c>
      <c r="J68" s="79">
        <v>100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1353.4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1353.4</v>
      </c>
      <c r="AH68" s="79">
        <v>0</v>
      </c>
      <c r="AI68" s="79">
        <v>0.3</v>
      </c>
      <c r="AJ68" s="79">
        <v>0</v>
      </c>
      <c r="AK68" s="79">
        <v>0</v>
      </c>
      <c r="AL68" s="79">
        <v>0</v>
      </c>
      <c r="AM68" s="79">
        <v>0</v>
      </c>
      <c r="AN68" s="79">
        <v>0</v>
      </c>
      <c r="AO68" s="79">
        <v>0</v>
      </c>
      <c r="AP68" s="79">
        <v>0</v>
      </c>
      <c r="AQ68" s="79">
        <v>0</v>
      </c>
      <c r="AR68" s="197"/>
      <c r="AS68" s="197"/>
      <c r="AT68" s="47"/>
      <c r="AU68" s="47"/>
      <c r="AV68" s="31"/>
    </row>
    <row r="69" spans="1:48" ht="30.75" hidden="1" customHeight="1">
      <c r="A69" s="168"/>
      <c r="B69" s="168"/>
      <c r="C69" s="105"/>
      <c r="D69" s="4" t="s">
        <v>49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198"/>
      <c r="AS69" s="198"/>
      <c r="AT69" s="47"/>
      <c r="AU69" s="47"/>
      <c r="AV69" s="31"/>
    </row>
    <row r="70" spans="1:48" ht="12.25" customHeight="1">
      <c r="A70" s="146" t="s">
        <v>37</v>
      </c>
      <c r="B70" s="115" t="s">
        <v>69</v>
      </c>
      <c r="C70" s="103" t="s">
        <v>38</v>
      </c>
      <c r="D70" s="3" t="s">
        <v>34</v>
      </c>
      <c r="E70" s="2">
        <f>SUM(E72:E73)</f>
        <v>34.700000000000003</v>
      </c>
      <c r="F70" s="2">
        <f>SUM(F72:F73)</f>
        <v>0</v>
      </c>
      <c r="G70" s="2">
        <v>0</v>
      </c>
      <c r="H70" s="2">
        <f>SUM(H72:H73)</f>
        <v>0</v>
      </c>
      <c r="I70" s="2">
        <f>SUM(I72:I73)</f>
        <v>0</v>
      </c>
      <c r="J70" s="2">
        <v>0</v>
      </c>
      <c r="K70" s="2">
        <f>SUM(K72:K73)</f>
        <v>0</v>
      </c>
      <c r="L70" s="2">
        <f>SUM(L72:L73)</f>
        <v>0</v>
      </c>
      <c r="M70" s="2">
        <v>0</v>
      </c>
      <c r="N70" s="2">
        <f>SUM(N72:N73)</f>
        <v>0</v>
      </c>
      <c r="O70" s="2">
        <f>SUM(O72:O73)</f>
        <v>0</v>
      </c>
      <c r="P70" s="2">
        <v>0</v>
      </c>
      <c r="Q70" s="2">
        <f>SUM(Q72:Q73)</f>
        <v>0</v>
      </c>
      <c r="R70" s="2">
        <f>SUM(R72:R73)</f>
        <v>0</v>
      </c>
      <c r="S70" s="2">
        <v>0</v>
      </c>
      <c r="T70" s="2">
        <f>SUM(T72:T73)</f>
        <v>0</v>
      </c>
      <c r="U70" s="2">
        <f>SUM(U72:U73)</f>
        <v>0</v>
      </c>
      <c r="V70" s="2">
        <v>0</v>
      </c>
      <c r="W70" s="2">
        <f>SUM(W72:W73)</f>
        <v>0</v>
      </c>
      <c r="X70" s="2">
        <f>SUM(X72:X73)</f>
        <v>0</v>
      </c>
      <c r="Y70" s="2">
        <v>0</v>
      </c>
      <c r="Z70" s="2">
        <f>SUM(Z72:Z73)</f>
        <v>0</v>
      </c>
      <c r="AA70" s="2">
        <f>SUM(AA72:AA73)</f>
        <v>0</v>
      </c>
      <c r="AB70" s="2">
        <v>0</v>
      </c>
      <c r="AC70" s="2">
        <f>SUM(AC72:AC73)</f>
        <v>0</v>
      </c>
      <c r="AD70" s="2">
        <f>SUM(AD72:AD73)</f>
        <v>0</v>
      </c>
      <c r="AE70" s="2">
        <v>0</v>
      </c>
      <c r="AF70" s="2">
        <f>SUM(AF72:AF73)</f>
        <v>0</v>
      </c>
      <c r="AG70" s="2">
        <f>SUM(AG72:AG73)</f>
        <v>0</v>
      </c>
      <c r="AH70" s="2">
        <v>0</v>
      </c>
      <c r="AI70" s="2">
        <f>SUM(AI72:AI73)</f>
        <v>0</v>
      </c>
      <c r="AJ70" s="2">
        <f>SUM(AJ72:AJ73)</f>
        <v>0</v>
      </c>
      <c r="AK70" s="2">
        <v>0</v>
      </c>
      <c r="AL70" s="2">
        <f>SUM(AL72:AL73)</f>
        <v>34.700000000000003</v>
      </c>
      <c r="AM70" s="2">
        <f>SUM(AM72:AM73)</f>
        <v>0</v>
      </c>
      <c r="AN70" s="2">
        <v>0</v>
      </c>
      <c r="AO70" s="2">
        <v>0</v>
      </c>
      <c r="AP70" s="2">
        <f>SUM(AP72:AP73)</f>
        <v>0</v>
      </c>
      <c r="AQ70" s="2">
        <v>0</v>
      </c>
      <c r="AR70" s="118" t="s">
        <v>99</v>
      </c>
      <c r="AS70" s="109"/>
      <c r="AT70" s="47"/>
      <c r="AU70" s="47"/>
      <c r="AV70" s="31"/>
    </row>
    <row r="71" spans="1:48" ht="12.25" customHeight="1">
      <c r="A71" s="147"/>
      <c r="B71" s="116"/>
      <c r="C71" s="104"/>
      <c r="D71" s="3" t="s">
        <v>48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119"/>
      <c r="AS71" s="110"/>
      <c r="AT71" s="47"/>
      <c r="AU71" s="47"/>
      <c r="AV71" s="31"/>
    </row>
    <row r="72" spans="1:48" ht="12.25" customHeight="1">
      <c r="A72" s="161"/>
      <c r="B72" s="116"/>
      <c r="C72" s="104"/>
      <c r="D72" s="4" t="s">
        <v>41</v>
      </c>
      <c r="E72" s="2">
        <f>H72+K72+N72+Q72+T72+W72+Z72+AC72+AF72+AI72+AL72+AO72</f>
        <v>0</v>
      </c>
      <c r="F72" s="2">
        <f>I72+L72+O72+R72+U72+X72+AA72+AD72+AG72+AJ72+AM72+AP72</f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1">
        <v>0</v>
      </c>
      <c r="AD72" s="1">
        <v>0</v>
      </c>
      <c r="AE72" s="2">
        <v>0</v>
      </c>
      <c r="AF72" s="1">
        <v>0</v>
      </c>
      <c r="AG72" s="1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119"/>
      <c r="AS72" s="110"/>
      <c r="AT72" s="47"/>
      <c r="AU72" s="47"/>
      <c r="AV72" s="31"/>
    </row>
    <row r="73" spans="1:48" ht="12.25" customHeight="1">
      <c r="A73" s="161"/>
      <c r="B73" s="116"/>
      <c r="C73" s="104"/>
      <c r="D73" s="4" t="s">
        <v>32</v>
      </c>
      <c r="E73" s="36">
        <f>H73+K73+N73+Q73+T73+W73+Z73+AC73+AF73+AI73+AL73+AO73</f>
        <v>34.700000000000003</v>
      </c>
      <c r="F73" s="2">
        <f>I73+L73+O73+R73+U73+X73+AA73+AD73+AG73+AJ73+AM73+AP73</f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1">
        <v>0</v>
      </c>
      <c r="AD73" s="97">
        <v>0</v>
      </c>
      <c r="AE73" s="2">
        <v>0</v>
      </c>
      <c r="AF73" s="94">
        <v>0</v>
      </c>
      <c r="AG73" s="94">
        <v>0</v>
      </c>
      <c r="AH73" s="2">
        <v>0</v>
      </c>
      <c r="AI73" s="94">
        <v>0</v>
      </c>
      <c r="AJ73" s="2">
        <v>0</v>
      </c>
      <c r="AK73" s="2">
        <v>0</v>
      </c>
      <c r="AL73" s="2">
        <v>34.700000000000003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119"/>
      <c r="AS73" s="110"/>
      <c r="AT73" s="47"/>
      <c r="AU73" s="47"/>
      <c r="AV73" s="31"/>
    </row>
    <row r="74" spans="1:48" ht="12.25" customHeight="1">
      <c r="A74" s="83"/>
      <c r="B74" s="40"/>
      <c r="C74" s="81"/>
      <c r="D74" s="4" t="s">
        <v>49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119"/>
      <c r="AS74" s="205"/>
      <c r="AT74" s="47"/>
      <c r="AU74" s="47"/>
      <c r="AV74" s="31"/>
    </row>
    <row r="75" spans="1:48" ht="13.75" hidden="1" customHeight="1">
      <c r="A75" s="146"/>
      <c r="B75" s="115" t="s">
        <v>51</v>
      </c>
      <c r="C75" s="103" t="s">
        <v>28</v>
      </c>
      <c r="D75" s="3" t="s">
        <v>34</v>
      </c>
      <c r="E75" s="2">
        <f>SUM(E77:E78)</f>
        <v>0</v>
      </c>
      <c r="F75" s="2">
        <f>SUM(F77:F78)</f>
        <v>0</v>
      </c>
      <c r="G75" s="2">
        <v>0</v>
      </c>
      <c r="H75" s="2">
        <f>SUM(H77:H78)</f>
        <v>0</v>
      </c>
      <c r="I75" s="2">
        <f>SUM(I77:I78)</f>
        <v>0</v>
      </c>
      <c r="J75" s="2">
        <v>0</v>
      </c>
      <c r="K75" s="2">
        <f>SUM(K77:K78)</f>
        <v>0</v>
      </c>
      <c r="L75" s="2">
        <f>SUM(L77:L78)</f>
        <v>0</v>
      </c>
      <c r="M75" s="2">
        <v>0</v>
      </c>
      <c r="N75" s="2">
        <f>SUM(N77:N78)</f>
        <v>0</v>
      </c>
      <c r="O75" s="2">
        <f>SUM(O77:O78)</f>
        <v>0</v>
      </c>
      <c r="P75" s="2">
        <v>0</v>
      </c>
      <c r="Q75" s="2">
        <f>SUM(Q77:Q78)</f>
        <v>0</v>
      </c>
      <c r="R75" s="2">
        <f>SUM(R77:R78)</f>
        <v>0</v>
      </c>
      <c r="S75" s="2">
        <v>0</v>
      </c>
      <c r="T75" s="2">
        <f>SUM(T77:T78)</f>
        <v>0</v>
      </c>
      <c r="U75" s="2">
        <f>SUM(U77:U78)</f>
        <v>0</v>
      </c>
      <c r="V75" s="2">
        <v>0</v>
      </c>
      <c r="W75" s="2">
        <f>SUM(W77:W78)</f>
        <v>0</v>
      </c>
      <c r="X75" s="2">
        <f>SUM(X77:X78)</f>
        <v>0</v>
      </c>
      <c r="Y75" s="2">
        <v>0</v>
      </c>
      <c r="Z75" s="2">
        <f>SUM(Z77:Z78)</f>
        <v>0</v>
      </c>
      <c r="AA75" s="2">
        <f>SUM(AA77:AA78)</f>
        <v>0</v>
      </c>
      <c r="AB75" s="2">
        <v>0</v>
      </c>
      <c r="AC75" s="2">
        <f>SUM(AC77:AC78)</f>
        <v>0</v>
      </c>
      <c r="AD75" s="2">
        <f>SUM(AD77:AD78)</f>
        <v>0</v>
      </c>
      <c r="AE75" s="2">
        <v>0</v>
      </c>
      <c r="AF75" s="2">
        <f>SUM(AF77:AF78)</f>
        <v>0</v>
      </c>
      <c r="AG75" s="2">
        <f>SUM(AG77:AG78)</f>
        <v>0</v>
      </c>
      <c r="AH75" s="2">
        <v>0</v>
      </c>
      <c r="AI75" s="2">
        <f>SUM(AI77:AI78)</f>
        <v>0</v>
      </c>
      <c r="AJ75" s="2">
        <f>SUM(AJ77:AJ78)</f>
        <v>0</v>
      </c>
      <c r="AK75" s="2">
        <v>0</v>
      </c>
      <c r="AL75" s="2">
        <f>SUM(AL77:AL78)</f>
        <v>0</v>
      </c>
      <c r="AM75" s="2">
        <f>SUM(AM77:AM78)</f>
        <v>0</v>
      </c>
      <c r="AN75" s="2">
        <v>0</v>
      </c>
      <c r="AO75" s="2">
        <f>SUM(AO77:AO78)</f>
        <v>0</v>
      </c>
      <c r="AP75" s="2">
        <f>SUM(AP77:AP78)</f>
        <v>0</v>
      </c>
      <c r="AQ75" s="2">
        <v>0</v>
      </c>
      <c r="AR75" s="158" t="s">
        <v>52</v>
      </c>
      <c r="AS75" s="103"/>
      <c r="AT75" s="47"/>
      <c r="AU75" s="47"/>
      <c r="AV75" s="31"/>
    </row>
    <row r="76" spans="1:48" ht="13.75" hidden="1" customHeight="1">
      <c r="A76" s="147"/>
      <c r="B76" s="116"/>
      <c r="C76" s="104"/>
      <c r="D76" s="3" t="s">
        <v>48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159"/>
      <c r="AS76" s="104"/>
      <c r="AT76" s="47"/>
      <c r="AU76" s="47"/>
      <c r="AV76" s="31"/>
    </row>
    <row r="77" spans="1:48" ht="13.75" hidden="1" customHeight="1">
      <c r="A77" s="147"/>
      <c r="B77" s="116"/>
      <c r="C77" s="104"/>
      <c r="D77" s="4" t="s">
        <v>41</v>
      </c>
      <c r="E77" s="2">
        <f>H77+K77+N77+Q77+T77+W77+Z77+AC77+AF77+AI77+AL77+AO77</f>
        <v>0</v>
      </c>
      <c r="F77" s="2">
        <f>I77+L77+O77+R77+U77+X77+AA77+AD77+AG77+AJ77+AM77+AP77</f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1">
        <v>0</v>
      </c>
      <c r="AD77" s="1">
        <v>0</v>
      </c>
      <c r="AE77" s="2">
        <v>0</v>
      </c>
      <c r="AF77" s="1">
        <v>0</v>
      </c>
      <c r="AG77" s="1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159"/>
      <c r="AS77" s="104"/>
      <c r="AT77" s="47"/>
      <c r="AU77" s="47"/>
      <c r="AV77" s="31"/>
    </row>
    <row r="78" spans="1:48" ht="13.75" hidden="1" customHeight="1">
      <c r="A78" s="147"/>
      <c r="B78" s="116"/>
      <c r="C78" s="104"/>
      <c r="D78" s="4" t="s">
        <v>32</v>
      </c>
      <c r="E78" s="2">
        <f>H78+K78+N78+Q78+T78+W78+Z78+AC78+AF78+AI78+AL78+AO78</f>
        <v>0</v>
      </c>
      <c r="F78" s="2">
        <f>I78+L78+O78+R78+U78+X78+AA78+AD78+AG78+AJ78+AM78+AP78</f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1">
        <v>0</v>
      </c>
      <c r="AD78" s="1">
        <v>0</v>
      </c>
      <c r="AE78" s="2">
        <v>0</v>
      </c>
      <c r="AF78" s="1">
        <v>0</v>
      </c>
      <c r="AG78" s="1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160"/>
      <c r="AS78" s="105"/>
      <c r="AT78" s="47"/>
      <c r="AU78" s="47"/>
      <c r="AV78" s="31"/>
    </row>
    <row r="79" spans="1:48" ht="13.75" hidden="1" customHeight="1">
      <c r="A79" s="83"/>
      <c r="B79" s="40"/>
      <c r="C79" s="81"/>
      <c r="D79" s="11" t="s">
        <v>49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81"/>
      <c r="AS79" s="81"/>
      <c r="AT79" s="47"/>
      <c r="AU79" s="47"/>
      <c r="AV79" s="31"/>
    </row>
    <row r="80" spans="1:48" ht="17.5" customHeight="1">
      <c r="A80" s="153" t="s">
        <v>47</v>
      </c>
      <c r="B80" s="128"/>
      <c r="C80" s="128"/>
      <c r="D80" s="13" t="s">
        <v>43</v>
      </c>
      <c r="E80" s="42">
        <f>H80+K80+N80+Q80+T80+W80+Z80+AC80+AF80+AI80+AL80+AO80</f>
        <v>49880.6</v>
      </c>
      <c r="F80" s="2">
        <f>SUM(F48+F14)</f>
        <v>24921.5</v>
      </c>
      <c r="G80" s="2">
        <f>SUM(F80/E80*100)</f>
        <v>49.962309996271095</v>
      </c>
      <c r="H80" s="4">
        <f>H70+H48+H14</f>
        <v>0</v>
      </c>
      <c r="I80" s="4">
        <f>I70+I48+I14</f>
        <v>0</v>
      </c>
      <c r="J80" s="2">
        <v>0</v>
      </c>
      <c r="K80" s="4">
        <f>K70+K48+K14</f>
        <v>217.8</v>
      </c>
      <c r="L80" s="4">
        <f>L70+L48+L14</f>
        <v>165.5</v>
      </c>
      <c r="M80" s="2">
        <f>SUM(L80/K80*100)</f>
        <v>75.987144168962345</v>
      </c>
      <c r="N80" s="4">
        <f>N70+N48+N14</f>
        <v>217.8</v>
      </c>
      <c r="O80" s="4">
        <f>O70+O48+O14</f>
        <v>165.1</v>
      </c>
      <c r="P80" s="2">
        <f>SUM(O80/N80*100)</f>
        <v>75.803489439853067</v>
      </c>
      <c r="Q80" s="4">
        <f>Q70+Q48+Q14</f>
        <v>232.8</v>
      </c>
      <c r="R80" s="4">
        <f>R70+R48+R14</f>
        <v>173</v>
      </c>
      <c r="S80" s="2">
        <f>SUM(R80/Q80*100)</f>
        <v>74.312714776632291</v>
      </c>
      <c r="T80" s="4">
        <f>T70+T48+T14</f>
        <v>160</v>
      </c>
      <c r="U80" s="4">
        <f>U70+U48+U14</f>
        <v>114.6</v>
      </c>
      <c r="V80" s="2">
        <f>SUM(U80/T80*100)</f>
        <v>71.625</v>
      </c>
      <c r="W80" s="4">
        <f>W70+W48+W14</f>
        <v>160</v>
      </c>
      <c r="X80" s="4">
        <f>X70+X48+X14</f>
        <v>316.2</v>
      </c>
      <c r="Y80" s="2">
        <f>SUM(X80/W80*100)</f>
        <v>197.62499999999997</v>
      </c>
      <c r="Z80" s="4">
        <f>Z70+Z48+Z14</f>
        <v>8451.2999999999993</v>
      </c>
      <c r="AA80" s="4">
        <f>AA70+AA48+AA14</f>
        <v>6180.9</v>
      </c>
      <c r="AB80" s="2">
        <f>SUM(AA80/Z80*100)</f>
        <v>73.135493947676693</v>
      </c>
      <c r="AC80" s="4">
        <f>AC70+AC48+AC14</f>
        <v>18260.7</v>
      </c>
      <c r="AD80" s="4">
        <f>AD70+AD48+AD14</f>
        <v>16948.3</v>
      </c>
      <c r="AE80" s="2">
        <f>SUM(AD80/AC80*100)</f>
        <v>92.812980882441522</v>
      </c>
      <c r="AF80" s="4">
        <f>AF70+AF48+AF14</f>
        <v>4344.1000000000004</v>
      </c>
      <c r="AG80" s="4">
        <f>AG70+AG48+AG14</f>
        <v>857.9</v>
      </c>
      <c r="AH80" s="2">
        <f>SUM(AG80/AF80*100)</f>
        <v>19.748624571257565</v>
      </c>
      <c r="AI80" s="4">
        <f>AI70+AI48+AI14</f>
        <v>10885.199999999999</v>
      </c>
      <c r="AJ80" s="2">
        <f>SUM(AJ48+AJ14)</f>
        <v>0</v>
      </c>
      <c r="AK80" s="2">
        <f>SUM(AJ80/AI80*100)</f>
        <v>0</v>
      </c>
      <c r="AL80" s="4">
        <f>AL70+AL48+AL14</f>
        <v>6732.9</v>
      </c>
      <c r="AM80" s="2">
        <f>SUM(AM48+AM14)</f>
        <v>0</v>
      </c>
      <c r="AN80" s="2">
        <f>SUM(AM80/AL80*100)</f>
        <v>0</v>
      </c>
      <c r="AO80" s="4">
        <f>AO70+AO48+AO14</f>
        <v>218</v>
      </c>
      <c r="AP80" s="2">
        <f>SUM(AP48+AP14)</f>
        <v>0</v>
      </c>
      <c r="AQ80" s="2">
        <f>SUM(AP80/AO80*100)</f>
        <v>0</v>
      </c>
      <c r="AR80" s="103"/>
      <c r="AS80" s="103"/>
      <c r="AT80" s="47"/>
      <c r="AU80" s="47"/>
      <c r="AV80" s="31"/>
    </row>
    <row r="81" spans="1:48" ht="15.8" customHeight="1">
      <c r="A81" s="154"/>
      <c r="B81" s="130"/>
      <c r="C81" s="130"/>
      <c r="D81" s="13" t="s">
        <v>48</v>
      </c>
      <c r="E81" s="4">
        <f>SUM(E49+E15)</f>
        <v>0</v>
      </c>
      <c r="F81" s="2">
        <f>SUM(F49+F15)</f>
        <v>0</v>
      </c>
      <c r="G81" s="2">
        <v>0</v>
      </c>
      <c r="H81" s="4">
        <f>SUM(H49+H15)</f>
        <v>0</v>
      </c>
      <c r="I81" s="2">
        <f>SUM(I49+I15)</f>
        <v>0</v>
      </c>
      <c r="J81" s="2">
        <v>0</v>
      </c>
      <c r="K81" s="4">
        <f>SUM(K49+K15)</f>
        <v>0</v>
      </c>
      <c r="L81" s="2">
        <f>SUM(L49+L15)</f>
        <v>0</v>
      </c>
      <c r="M81" s="2">
        <v>0</v>
      </c>
      <c r="N81" s="4">
        <f>SUM(N49+N15)</f>
        <v>0</v>
      </c>
      <c r="O81" s="2">
        <f>SUM(O49+O15)</f>
        <v>0</v>
      </c>
      <c r="P81" s="2">
        <v>0</v>
      </c>
      <c r="Q81" s="4">
        <f>SUM(Q49+Q15)</f>
        <v>0</v>
      </c>
      <c r="R81" s="2">
        <f>SUM(R49+R15)</f>
        <v>0</v>
      </c>
      <c r="S81" s="2">
        <v>0</v>
      </c>
      <c r="T81" s="4">
        <f>SUM(T49+T15)</f>
        <v>0</v>
      </c>
      <c r="U81" s="2">
        <f>SUM(U49+U15)</f>
        <v>0</v>
      </c>
      <c r="V81" s="2">
        <v>0</v>
      </c>
      <c r="W81" s="4">
        <f>SUM(W49+W15)</f>
        <v>0</v>
      </c>
      <c r="X81" s="2">
        <f>SUM(X49+X15)</f>
        <v>0</v>
      </c>
      <c r="Y81" s="2">
        <v>0</v>
      </c>
      <c r="Z81" s="4">
        <f>SUM(Z49+Z15)</f>
        <v>0</v>
      </c>
      <c r="AA81" s="2">
        <f>SUM(AA49+AA15)</f>
        <v>0</v>
      </c>
      <c r="AB81" s="2">
        <v>0</v>
      </c>
      <c r="AC81" s="4">
        <f>SUM(AC49+AC15)</f>
        <v>0</v>
      </c>
      <c r="AD81" s="2">
        <f>SUM(AD49+AD15)</f>
        <v>0</v>
      </c>
      <c r="AE81" s="2">
        <v>0</v>
      </c>
      <c r="AF81" s="4">
        <f>SUM(AF49+AF15)</f>
        <v>0</v>
      </c>
      <c r="AG81" s="2">
        <f>SUM(AG49+AG15)</f>
        <v>0</v>
      </c>
      <c r="AH81" s="2">
        <v>0</v>
      </c>
      <c r="AI81" s="4">
        <f>SUM(AI49+AI15)</f>
        <v>0</v>
      </c>
      <c r="AJ81" s="2">
        <f>SUM(AJ49+AJ15)</f>
        <v>0</v>
      </c>
      <c r="AK81" s="2">
        <v>0</v>
      </c>
      <c r="AL81" s="4">
        <f>SUM(AL49+AL15)</f>
        <v>0</v>
      </c>
      <c r="AM81" s="2">
        <f>SUM(AM49+AM15)</f>
        <v>0</v>
      </c>
      <c r="AN81" s="2">
        <v>0</v>
      </c>
      <c r="AO81" s="4">
        <f>SUM(AO49+AO15)</f>
        <v>0</v>
      </c>
      <c r="AP81" s="2">
        <f>SUM(AP49+AP15)</f>
        <v>0</v>
      </c>
      <c r="AQ81" s="2">
        <v>0</v>
      </c>
      <c r="AR81" s="104"/>
      <c r="AS81" s="104"/>
      <c r="AT81" s="47"/>
      <c r="AU81" s="47"/>
      <c r="AV81" s="31"/>
    </row>
    <row r="82" spans="1:48" ht="15.8" customHeight="1">
      <c r="A82" s="154"/>
      <c r="B82" s="130"/>
      <c r="C82" s="130"/>
      <c r="D82" s="2" t="s">
        <v>41</v>
      </c>
      <c r="E82" s="4">
        <f>SUM(E50+E16)</f>
        <v>0</v>
      </c>
      <c r="F82" s="2">
        <f>SUM(F50+F16)</f>
        <v>0</v>
      </c>
      <c r="G82" s="2">
        <v>0</v>
      </c>
      <c r="H82" s="4">
        <f>SUM(H50+H16)</f>
        <v>0</v>
      </c>
      <c r="I82" s="2">
        <f>SUM(I50+I16)</f>
        <v>0</v>
      </c>
      <c r="J82" s="2">
        <v>0</v>
      </c>
      <c r="K82" s="4">
        <f>SUM(K50+K16)</f>
        <v>0</v>
      </c>
      <c r="L82" s="2">
        <f>SUM(L50+L16)</f>
        <v>0</v>
      </c>
      <c r="M82" s="2">
        <v>0</v>
      </c>
      <c r="N82" s="4">
        <f>SUM(N50+N16)</f>
        <v>0</v>
      </c>
      <c r="O82" s="2">
        <f>SUM(O50+O16)</f>
        <v>0</v>
      </c>
      <c r="P82" s="2">
        <v>0</v>
      </c>
      <c r="Q82" s="4">
        <f>SUM(Q50+Q16)</f>
        <v>0</v>
      </c>
      <c r="R82" s="2">
        <f>SUM(R50+R16)</f>
        <v>0</v>
      </c>
      <c r="S82" s="2">
        <v>0</v>
      </c>
      <c r="T82" s="4">
        <f>SUM(T50+T16)</f>
        <v>0</v>
      </c>
      <c r="U82" s="2">
        <f>SUM(U50+U16)</f>
        <v>0</v>
      </c>
      <c r="V82" s="2">
        <v>0</v>
      </c>
      <c r="W82" s="4">
        <f>SUM(W50+W16)</f>
        <v>0</v>
      </c>
      <c r="X82" s="2">
        <f>SUM(X50+X16)</f>
        <v>0</v>
      </c>
      <c r="Y82" s="2">
        <v>0</v>
      </c>
      <c r="Z82" s="4">
        <f>SUM(Z50+Z16)</f>
        <v>0</v>
      </c>
      <c r="AA82" s="2">
        <f>SUM(AA50+AA16)</f>
        <v>0</v>
      </c>
      <c r="AB82" s="2">
        <v>0</v>
      </c>
      <c r="AC82" s="4">
        <f>SUM(AC50+AC16)</f>
        <v>0</v>
      </c>
      <c r="AD82" s="2">
        <f>SUM(AD50+AD16)</f>
        <v>0</v>
      </c>
      <c r="AE82" s="2">
        <v>0</v>
      </c>
      <c r="AF82" s="4">
        <f>SUM(AF50+AF16)</f>
        <v>0</v>
      </c>
      <c r="AG82" s="2">
        <f>SUM(AG50+AG16)</f>
        <v>0</v>
      </c>
      <c r="AH82" s="2">
        <v>0</v>
      </c>
      <c r="AI82" s="4">
        <f>SUM(AI50+AI16)</f>
        <v>0</v>
      </c>
      <c r="AJ82" s="2">
        <f>SUM(AJ50+AJ16)</f>
        <v>0</v>
      </c>
      <c r="AK82" s="2">
        <v>0</v>
      </c>
      <c r="AL82" s="4">
        <f>SUM(AL50+AL16)</f>
        <v>0</v>
      </c>
      <c r="AM82" s="2">
        <f>SUM(AM50+AM16)</f>
        <v>0</v>
      </c>
      <c r="AN82" s="2">
        <v>0</v>
      </c>
      <c r="AO82" s="4">
        <f>SUM(AO50+AO16)</f>
        <v>0</v>
      </c>
      <c r="AP82" s="2">
        <f>SUM(AP50+AP16)</f>
        <v>0</v>
      </c>
      <c r="AQ82" s="2">
        <v>0</v>
      </c>
      <c r="AR82" s="104"/>
      <c r="AS82" s="104"/>
      <c r="AT82" s="47"/>
      <c r="AU82" s="47"/>
      <c r="AV82" s="31"/>
    </row>
    <row r="83" spans="1:48" ht="13.95" customHeight="1">
      <c r="A83" s="154"/>
      <c r="B83" s="130"/>
      <c r="C83" s="130"/>
      <c r="D83" s="2" t="s">
        <v>32</v>
      </c>
      <c r="E83" s="4">
        <f>E73+E51+E17</f>
        <v>49880.600000000006</v>
      </c>
      <c r="F83" s="2">
        <f>F73+F51+F17</f>
        <v>24921.5</v>
      </c>
      <c r="G83" s="2">
        <f>SUM(F83/E83*100)</f>
        <v>49.962309996271088</v>
      </c>
      <c r="H83" s="4">
        <f>H73+H51+H17</f>
        <v>0</v>
      </c>
      <c r="I83" s="4">
        <f>I73+I51+I17</f>
        <v>0</v>
      </c>
      <c r="J83" s="2">
        <v>0</v>
      </c>
      <c r="K83" s="4">
        <f>K73+K51+K17</f>
        <v>217.8</v>
      </c>
      <c r="L83" s="4">
        <f>L73+L51+L17</f>
        <v>165.5</v>
      </c>
      <c r="M83" s="2">
        <f>SUM(L83/K83*100)</f>
        <v>75.987144168962345</v>
      </c>
      <c r="N83" s="4">
        <f>N73+N51+N17</f>
        <v>217.8</v>
      </c>
      <c r="O83" s="4">
        <f>O73+O51+O17</f>
        <v>165.1</v>
      </c>
      <c r="P83" s="2">
        <f>SUM(O83/N83*100)</f>
        <v>75.803489439853067</v>
      </c>
      <c r="Q83" s="4">
        <f>Q73+Q51+Q17</f>
        <v>232.8</v>
      </c>
      <c r="R83" s="4">
        <f>R73+R51+R17</f>
        <v>173</v>
      </c>
      <c r="S83" s="2">
        <f>SUM(R83/Q83*100)</f>
        <v>74.312714776632291</v>
      </c>
      <c r="T83" s="4">
        <f>T73+T51+T17</f>
        <v>160</v>
      </c>
      <c r="U83" s="4">
        <f>U73+U51+U17</f>
        <v>114.6</v>
      </c>
      <c r="V83" s="2">
        <f>SUM(U83/T83*100)</f>
        <v>71.625</v>
      </c>
      <c r="W83" s="4">
        <f>W73+W51+W17</f>
        <v>160</v>
      </c>
      <c r="X83" s="4">
        <f>X73+X51+X17</f>
        <v>316.2</v>
      </c>
      <c r="Y83" s="2">
        <f>SUM(X83/W83*100)</f>
        <v>197.62499999999997</v>
      </c>
      <c r="Z83" s="4">
        <f>Z73+Z51+Z17</f>
        <v>8451.2999999999993</v>
      </c>
      <c r="AA83" s="4">
        <f>AA73+AA51+AA17</f>
        <v>6180.9</v>
      </c>
      <c r="AB83" s="2">
        <f>SUM(AA83/Z83*100)</f>
        <v>73.135493947676693</v>
      </c>
      <c r="AC83" s="4">
        <f>AC73+AC51+AC17</f>
        <v>18260.7</v>
      </c>
      <c r="AD83" s="4">
        <f>AD73+AD51+AD17</f>
        <v>16948.3</v>
      </c>
      <c r="AE83" s="2">
        <f>SUM(AD83/AC83*100)</f>
        <v>92.812980882441522</v>
      </c>
      <c r="AF83" s="4">
        <f>AF73+AF51+AF17</f>
        <v>4344.1000000000004</v>
      </c>
      <c r="AG83" s="4">
        <f>AG73+AG51+AG17</f>
        <v>857.9</v>
      </c>
      <c r="AH83" s="2">
        <f>SUM(AG83/AF83*100)</f>
        <v>19.748624571257565</v>
      </c>
      <c r="AI83" s="4">
        <f>AI73+AI51+AI17</f>
        <v>10885.199999999999</v>
      </c>
      <c r="AJ83" s="2">
        <f>AJ73+AJ51+AJ17</f>
        <v>0</v>
      </c>
      <c r="AK83" s="2">
        <f>SUM(AJ83/AI83*100)</f>
        <v>0</v>
      </c>
      <c r="AL83" s="4">
        <f>AL73+AL51+AL17</f>
        <v>6732.9</v>
      </c>
      <c r="AM83" s="2">
        <f>AM73+AM51+AM17</f>
        <v>0</v>
      </c>
      <c r="AN83" s="2">
        <f>SUM(AM83/AL83*100)</f>
        <v>0</v>
      </c>
      <c r="AO83" s="4">
        <f>AO73+AO51+AO17</f>
        <v>218</v>
      </c>
      <c r="AP83" s="2">
        <f>AP73+AP51+AP17</f>
        <v>0</v>
      </c>
      <c r="AQ83" s="2">
        <f>SUM(AP83/AO83*100)</f>
        <v>0</v>
      </c>
      <c r="AR83" s="104"/>
      <c r="AS83" s="104"/>
      <c r="AT83" s="47"/>
      <c r="AU83" s="47"/>
      <c r="AV83" s="31"/>
    </row>
    <row r="84" spans="1:48" ht="33.450000000000003" customHeight="1">
      <c r="A84" s="155"/>
      <c r="B84" s="132"/>
      <c r="C84" s="132"/>
      <c r="D84" s="2" t="s">
        <v>79</v>
      </c>
      <c r="E84" s="2">
        <f>H84+K84+N84+Q84+T84+W84+Z84+AC84+AF84+AI84+AL84+AO84</f>
        <v>4048.3</v>
      </c>
      <c r="F84" s="2">
        <f>I84+L84+O84+R84+U84+X84+AA84+AD84+AG84+AJ84+AM84+AP84</f>
        <v>3635.2000000000003</v>
      </c>
      <c r="G84" s="2">
        <f>SUM(F84/E84*100)</f>
        <v>89.795716720598776</v>
      </c>
      <c r="H84" s="4">
        <f>H19+H53</f>
        <v>2122.1999999999998</v>
      </c>
      <c r="I84" s="4">
        <f>I19+I53</f>
        <v>2121.8000000000002</v>
      </c>
      <c r="J84" s="4">
        <v>100</v>
      </c>
      <c r="K84" s="4">
        <f>K19+K53</f>
        <v>0</v>
      </c>
      <c r="L84" s="4">
        <f>L19+L53</f>
        <v>0</v>
      </c>
      <c r="M84" s="2">
        <v>0</v>
      </c>
      <c r="N84" s="4">
        <f>N19+N53</f>
        <v>160</v>
      </c>
      <c r="O84" s="4">
        <f>O19+O53</f>
        <v>0</v>
      </c>
      <c r="P84" s="2">
        <v>0</v>
      </c>
      <c r="Q84" s="4">
        <f t="shared" ref="Q84:AO84" si="64">Q19+Q53</f>
        <v>0</v>
      </c>
      <c r="R84" s="4">
        <f t="shared" si="64"/>
        <v>0</v>
      </c>
      <c r="S84" s="4">
        <f t="shared" si="64"/>
        <v>0</v>
      </c>
      <c r="T84" s="4">
        <f t="shared" si="64"/>
        <v>0</v>
      </c>
      <c r="U84" s="4">
        <f t="shared" si="64"/>
        <v>160</v>
      </c>
      <c r="V84" s="4">
        <f t="shared" si="64"/>
        <v>100</v>
      </c>
      <c r="W84" s="4">
        <f t="shared" si="64"/>
        <v>1353.4</v>
      </c>
      <c r="X84" s="4">
        <f t="shared" si="64"/>
        <v>0</v>
      </c>
      <c r="Y84" s="4">
        <f t="shared" si="64"/>
        <v>0</v>
      </c>
      <c r="Z84" s="4">
        <f t="shared" si="64"/>
        <v>412.4</v>
      </c>
      <c r="AA84" s="4">
        <f t="shared" si="64"/>
        <v>0</v>
      </c>
      <c r="AB84" s="4">
        <f t="shared" si="64"/>
        <v>0</v>
      </c>
      <c r="AC84" s="4">
        <f t="shared" si="64"/>
        <v>0</v>
      </c>
      <c r="AD84" s="4">
        <f t="shared" si="64"/>
        <v>0</v>
      </c>
      <c r="AE84" s="4">
        <f t="shared" si="64"/>
        <v>0</v>
      </c>
      <c r="AF84" s="4">
        <f t="shared" si="64"/>
        <v>0</v>
      </c>
      <c r="AG84" s="4">
        <f t="shared" si="64"/>
        <v>1353.4</v>
      </c>
      <c r="AH84" s="4">
        <f t="shared" si="64"/>
        <v>0</v>
      </c>
      <c r="AI84" s="4">
        <f t="shared" si="64"/>
        <v>0.3</v>
      </c>
      <c r="AJ84" s="4">
        <f t="shared" si="64"/>
        <v>0</v>
      </c>
      <c r="AK84" s="4">
        <f t="shared" si="64"/>
        <v>0</v>
      </c>
      <c r="AL84" s="4">
        <f t="shared" si="64"/>
        <v>0</v>
      </c>
      <c r="AM84" s="4">
        <f t="shared" si="64"/>
        <v>0</v>
      </c>
      <c r="AN84" s="4">
        <f t="shared" si="64"/>
        <v>0</v>
      </c>
      <c r="AO84" s="4">
        <f t="shared" si="64"/>
        <v>0</v>
      </c>
      <c r="AP84" s="2">
        <f>SUM(AP53+AP19)</f>
        <v>0</v>
      </c>
      <c r="AQ84" s="2">
        <v>0</v>
      </c>
      <c r="AR84" s="133"/>
      <c r="AS84" s="133"/>
      <c r="AT84" s="47"/>
      <c r="AU84" s="47"/>
      <c r="AV84" s="31"/>
    </row>
    <row r="85" spans="1:48" ht="13.95" customHeight="1">
      <c r="A85" s="41" t="s">
        <v>33</v>
      </c>
      <c r="B85" s="156" t="s">
        <v>39</v>
      </c>
      <c r="C85" s="156"/>
      <c r="D85" s="157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47"/>
      <c r="AU85" s="47"/>
      <c r="AV85" s="31"/>
    </row>
    <row r="86" spans="1:48" ht="14.3" customHeight="1">
      <c r="A86" s="112" t="s">
        <v>40</v>
      </c>
      <c r="B86" s="115" t="s">
        <v>57</v>
      </c>
      <c r="C86" s="103" t="s">
        <v>38</v>
      </c>
      <c r="D86" s="13" t="s">
        <v>34</v>
      </c>
      <c r="E86" s="2">
        <f>SUM(E88:E89)</f>
        <v>7646.7</v>
      </c>
      <c r="F86" s="2">
        <f>SUM(F88:F89)</f>
        <v>6176.7</v>
      </c>
      <c r="G86" s="2">
        <f>SUM(F86/E86*100)</f>
        <v>80.77602102867904</v>
      </c>
      <c r="H86" s="2">
        <f>SUM(H88:H89)</f>
        <v>636.70000000000005</v>
      </c>
      <c r="I86" s="2">
        <f>SUM(I88:I89)</f>
        <v>636.70000000000005</v>
      </c>
      <c r="J86" s="2">
        <f>SUM(I86/H86*100)</f>
        <v>100</v>
      </c>
      <c r="K86" s="2">
        <f>SUM(K88:K89)</f>
        <v>495</v>
      </c>
      <c r="L86" s="2">
        <f>SUM(L88:L89)</f>
        <v>495</v>
      </c>
      <c r="M86" s="2">
        <f>SUM(L86/K86*100)</f>
        <v>100</v>
      </c>
      <c r="N86" s="2">
        <f>SUM(N88:N89)</f>
        <v>495</v>
      </c>
      <c r="O86" s="2">
        <f>SUM(O88:O89)</f>
        <v>495</v>
      </c>
      <c r="P86" s="2">
        <f>SUM(O86/N86*100)</f>
        <v>100</v>
      </c>
      <c r="Q86" s="2">
        <f>SUM(Q88:Q89)</f>
        <v>495</v>
      </c>
      <c r="R86" s="2">
        <f>SUM(R88:R89)</f>
        <v>495</v>
      </c>
      <c r="S86" s="2">
        <f>SUM(R86/Q86*100)</f>
        <v>100</v>
      </c>
      <c r="T86" s="2">
        <f>SUM(T88:T89)</f>
        <v>495</v>
      </c>
      <c r="U86" s="2">
        <f>SUM(U88:U89)</f>
        <v>495</v>
      </c>
      <c r="V86" s="2">
        <f>SUM(U86/T86*100)</f>
        <v>100</v>
      </c>
      <c r="W86" s="2">
        <f>SUM(W88:W89)</f>
        <v>890</v>
      </c>
      <c r="X86" s="2">
        <f>SUM(X88:X89)</f>
        <v>890</v>
      </c>
      <c r="Y86" s="2">
        <f>SUM(X86/W86*100)</f>
        <v>100</v>
      </c>
      <c r="Z86" s="2">
        <f>SUM(Z88:Z89)</f>
        <v>890</v>
      </c>
      <c r="AA86" s="2">
        <f>SUM(AA88:AA89)</f>
        <v>890</v>
      </c>
      <c r="AB86" s="2">
        <f>AA86/Z86*100</f>
        <v>100</v>
      </c>
      <c r="AC86" s="2">
        <f>SUM(AC88:AC89)</f>
        <v>890</v>
      </c>
      <c r="AD86" s="2">
        <f>SUM(AD88:AD89)</f>
        <v>890</v>
      </c>
      <c r="AE86" s="2">
        <f>AD86/AC86*100</f>
        <v>100</v>
      </c>
      <c r="AF86" s="2">
        <f>SUM(AF88:AF89)</f>
        <v>890</v>
      </c>
      <c r="AG86" s="2">
        <f>SUM(AG88:AG89)</f>
        <v>890</v>
      </c>
      <c r="AH86" s="2">
        <f>AG86/AF86*100</f>
        <v>100</v>
      </c>
      <c r="AI86" s="2">
        <f>SUM(AI88:AI89)</f>
        <v>890</v>
      </c>
      <c r="AJ86" s="2">
        <f>SUM(AJ88:AJ89)</f>
        <v>0</v>
      </c>
      <c r="AK86" s="2">
        <v>0</v>
      </c>
      <c r="AL86" s="2">
        <f>SUM(AL88:AL89)</f>
        <v>580</v>
      </c>
      <c r="AM86" s="2">
        <f>SUM(AM88:AM89)</f>
        <v>0</v>
      </c>
      <c r="AN86" s="2">
        <v>0</v>
      </c>
      <c r="AO86" s="2">
        <f>SUM(AO88:AO89)</f>
        <v>0</v>
      </c>
      <c r="AP86" s="2">
        <f>SUM(AP88:AP89)</f>
        <v>0</v>
      </c>
      <c r="AQ86" s="2">
        <v>0</v>
      </c>
      <c r="AR86" s="158" t="s">
        <v>98</v>
      </c>
      <c r="AS86" s="103"/>
      <c r="AT86" s="47"/>
      <c r="AU86" s="47"/>
      <c r="AV86" s="31"/>
    </row>
    <row r="87" spans="1:48" ht="12.9" customHeight="1">
      <c r="A87" s="113"/>
      <c r="B87" s="116"/>
      <c r="C87" s="104"/>
      <c r="D87" s="3" t="s">
        <v>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159"/>
      <c r="AS87" s="104"/>
      <c r="AT87" s="47"/>
      <c r="AU87" s="47"/>
      <c r="AV87" s="31"/>
    </row>
    <row r="88" spans="1:48" ht="15.65" customHeight="1">
      <c r="A88" s="113"/>
      <c r="B88" s="116"/>
      <c r="C88" s="104"/>
      <c r="D88" s="2" t="s">
        <v>41</v>
      </c>
      <c r="E88" s="2">
        <f>H88+K88+N88+Q88+T88+W88+Z88+AC88+AF88+AI88+AL88+AO88</f>
        <v>0</v>
      </c>
      <c r="F88" s="2">
        <f>I88+L88+O88+R88+U88+X88+AA88+AD88+AG88+AJ88+AM88+AP88</f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159"/>
      <c r="AS88" s="104"/>
      <c r="AT88" s="47"/>
      <c r="AU88" s="47"/>
      <c r="AV88" s="31"/>
    </row>
    <row r="89" spans="1:48" ht="17.7" customHeight="1">
      <c r="A89" s="113"/>
      <c r="B89" s="116"/>
      <c r="C89" s="104"/>
      <c r="D89" s="2" t="s">
        <v>32</v>
      </c>
      <c r="E89" s="2">
        <f>H89+K89+N89+Q89+T89+W89+Z89+AC89+AF89+AI89+AL89+AO89</f>
        <v>7646.7</v>
      </c>
      <c r="F89" s="2">
        <f>I89+L89+O89+R89+U89+X89+AA89+AD89+AG89+AJ89+AM89+AP89</f>
        <v>6176.7</v>
      </c>
      <c r="G89" s="2">
        <f>SUM(F89/E89*100)</f>
        <v>80.77602102867904</v>
      </c>
      <c r="H89" s="98">
        <v>636.70000000000005</v>
      </c>
      <c r="I89" s="99">
        <v>636.70000000000005</v>
      </c>
      <c r="J89" s="2">
        <f>SUM(I89/H89*100)</f>
        <v>100</v>
      </c>
      <c r="K89" s="98">
        <v>495</v>
      </c>
      <c r="L89" s="2">
        <v>495</v>
      </c>
      <c r="M89" s="2">
        <f>SUM(L89/K89*100)</f>
        <v>100</v>
      </c>
      <c r="N89" s="98">
        <v>495</v>
      </c>
      <c r="O89" s="2">
        <v>495</v>
      </c>
      <c r="P89" s="2">
        <f>SUM(O89/N89*100)</f>
        <v>100</v>
      </c>
      <c r="Q89" s="98">
        <v>495</v>
      </c>
      <c r="R89" s="1">
        <v>495</v>
      </c>
      <c r="S89" s="2">
        <f>SUM(R89/Q89*100)</f>
        <v>100</v>
      </c>
      <c r="T89" s="98">
        <v>495</v>
      </c>
      <c r="U89" s="2">
        <v>495</v>
      </c>
      <c r="V89" s="2">
        <f>SUM(U89/T89*100)</f>
        <v>100</v>
      </c>
      <c r="W89" s="1">
        <v>890</v>
      </c>
      <c r="X89" s="2">
        <v>890</v>
      </c>
      <c r="Y89" s="2">
        <f>SUM(X89/W89*100)</f>
        <v>100</v>
      </c>
      <c r="Z89" s="1">
        <v>890</v>
      </c>
      <c r="AA89" s="1">
        <v>890</v>
      </c>
      <c r="AB89" s="2">
        <f>AA89/Z89*100</f>
        <v>100</v>
      </c>
      <c r="AC89" s="1">
        <v>890</v>
      </c>
      <c r="AD89" s="1">
        <v>890</v>
      </c>
      <c r="AE89" s="2">
        <f>AD89/AC89*100</f>
        <v>100</v>
      </c>
      <c r="AF89" s="1">
        <v>890</v>
      </c>
      <c r="AG89" s="1">
        <v>890</v>
      </c>
      <c r="AH89" s="2">
        <f>AG89/AF89*100</f>
        <v>100</v>
      </c>
      <c r="AI89" s="1">
        <v>890</v>
      </c>
      <c r="AJ89" s="1">
        <v>0</v>
      </c>
      <c r="AK89" s="2">
        <v>0</v>
      </c>
      <c r="AL89" s="98">
        <v>580</v>
      </c>
      <c r="AM89" s="1">
        <v>0</v>
      </c>
      <c r="AN89" s="2">
        <v>0</v>
      </c>
      <c r="AO89" s="98">
        <v>0</v>
      </c>
      <c r="AP89" s="1">
        <v>0</v>
      </c>
      <c r="AQ89" s="2">
        <v>0</v>
      </c>
      <c r="AR89" s="159"/>
      <c r="AS89" s="104"/>
      <c r="AT89" s="47"/>
      <c r="AU89" s="47"/>
      <c r="AV89" s="47"/>
    </row>
    <row r="90" spans="1:48" ht="12.9" customHeight="1">
      <c r="A90" s="113"/>
      <c r="B90" s="116"/>
      <c r="C90" s="104"/>
      <c r="D90" s="4" t="s">
        <v>49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160"/>
      <c r="AS90" s="104"/>
      <c r="AT90" s="47"/>
      <c r="AU90" s="47"/>
      <c r="AV90" s="31"/>
    </row>
    <row r="91" spans="1:48" ht="14.95" customHeight="1">
      <c r="A91" s="112" t="s">
        <v>42</v>
      </c>
      <c r="B91" s="115" t="s">
        <v>58</v>
      </c>
      <c r="C91" s="103" t="s">
        <v>38</v>
      </c>
      <c r="D91" s="13" t="s">
        <v>34</v>
      </c>
      <c r="E91" s="7">
        <f>SUM(E93:E94)</f>
        <v>9136.9</v>
      </c>
      <c r="F91" s="7">
        <f t="shared" ref="F91:AP91" si="65">SUM(F93:F94)</f>
        <v>6394.2659999999996</v>
      </c>
      <c r="G91" s="2">
        <f>SUM(F91/E91*100)</f>
        <v>69.982882596942062</v>
      </c>
      <c r="H91" s="7">
        <f t="shared" si="65"/>
        <v>409.29999999999995</v>
      </c>
      <c r="I91" s="7">
        <f t="shared" si="65"/>
        <v>408.20100000000002</v>
      </c>
      <c r="J91" s="2">
        <f>SUM(I91/H91*100)</f>
        <v>99.731492792572709</v>
      </c>
      <c r="K91" s="2">
        <f t="shared" si="65"/>
        <v>165.20000000000002</v>
      </c>
      <c r="L91" s="7">
        <f t="shared" si="65"/>
        <v>165.2</v>
      </c>
      <c r="M91" s="2">
        <f>SUM(L91/K91*100)</f>
        <v>99.999999999999972</v>
      </c>
      <c r="N91" s="7">
        <f t="shared" si="65"/>
        <v>328.70000000000005</v>
      </c>
      <c r="O91" s="2">
        <f>SUM(O93:O94)</f>
        <v>328.7</v>
      </c>
      <c r="P91" s="2">
        <f>SUM(O91/N91*100)</f>
        <v>99.999999999999972</v>
      </c>
      <c r="Q91" s="7">
        <f t="shared" si="65"/>
        <v>513.29999999999995</v>
      </c>
      <c r="R91" s="7">
        <f t="shared" si="65"/>
        <v>473.28899999999999</v>
      </c>
      <c r="S91" s="2">
        <f>SUM(R91/Q91*100)</f>
        <v>92.205143191116306</v>
      </c>
      <c r="T91" s="7">
        <f t="shared" si="65"/>
        <v>718.7</v>
      </c>
      <c r="U91" s="7">
        <f t="shared" si="65"/>
        <v>716.93799999999999</v>
      </c>
      <c r="V91" s="2">
        <f>SUM(U91/T91*100)</f>
        <v>99.754835118964792</v>
      </c>
      <c r="W91" s="7">
        <f t="shared" si="65"/>
        <v>950</v>
      </c>
      <c r="X91" s="7">
        <f t="shared" si="65"/>
        <v>930.79</v>
      </c>
      <c r="Y91" s="2">
        <f>SUM(X91/W91*100)</f>
        <v>97.977894736842103</v>
      </c>
      <c r="Z91" s="7">
        <f t="shared" si="65"/>
        <v>1132.0999999999999</v>
      </c>
      <c r="AA91" s="7">
        <f t="shared" si="65"/>
        <v>1126.4480000000001</v>
      </c>
      <c r="AB91" s="2">
        <f>AA91/Z91*100</f>
        <v>99.500750817065637</v>
      </c>
      <c r="AC91" s="7">
        <f t="shared" si="65"/>
        <v>1159.3</v>
      </c>
      <c r="AD91" s="7">
        <f t="shared" si="65"/>
        <v>1161.78</v>
      </c>
      <c r="AE91" s="2">
        <f>AD91/AC91*100</f>
        <v>100.21392219442767</v>
      </c>
      <c r="AF91" s="7">
        <f t="shared" si="65"/>
        <v>1263.0999999999999</v>
      </c>
      <c r="AG91" s="7">
        <f t="shared" si="65"/>
        <v>1082.92</v>
      </c>
      <c r="AH91" s="2">
        <f>AG91/AF91*100</f>
        <v>85.735096191908809</v>
      </c>
      <c r="AI91" s="7">
        <f t="shared" si="65"/>
        <v>1231.3</v>
      </c>
      <c r="AJ91" s="7">
        <f t="shared" si="65"/>
        <v>0</v>
      </c>
      <c r="AK91" s="2">
        <v>0</v>
      </c>
      <c r="AL91" s="7">
        <f t="shared" si="65"/>
        <v>697.5</v>
      </c>
      <c r="AM91" s="7">
        <f t="shared" si="65"/>
        <v>0</v>
      </c>
      <c r="AN91" s="2">
        <v>0</v>
      </c>
      <c r="AO91" s="7">
        <f t="shared" si="65"/>
        <v>568.40000000000009</v>
      </c>
      <c r="AP91" s="7">
        <f t="shared" si="65"/>
        <v>0</v>
      </c>
      <c r="AQ91" s="2">
        <v>0</v>
      </c>
      <c r="AR91" s="109" t="s">
        <v>97</v>
      </c>
      <c r="AS91" s="158" t="s">
        <v>107</v>
      </c>
      <c r="AT91" s="47"/>
      <c r="AU91" s="47"/>
      <c r="AV91" s="31"/>
    </row>
    <row r="92" spans="1:48" ht="14.3" customHeight="1">
      <c r="A92" s="113"/>
      <c r="B92" s="116"/>
      <c r="C92" s="104"/>
      <c r="D92" s="3" t="s">
        <v>48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110"/>
      <c r="AS92" s="159"/>
      <c r="AT92" s="47"/>
      <c r="AU92" s="47"/>
      <c r="AV92" s="31"/>
    </row>
    <row r="93" spans="1:48" ht="13.75" customHeight="1">
      <c r="A93" s="113"/>
      <c r="B93" s="116"/>
      <c r="C93" s="104"/>
      <c r="D93" s="2" t="s">
        <v>41</v>
      </c>
      <c r="E93" s="2">
        <f t="shared" ref="E93:F95" si="66">H93+K93+N93+Q93+T93+W93+Z93+AC93+AF93+AI93+AL93+AO93</f>
        <v>0</v>
      </c>
      <c r="F93" s="2">
        <f t="shared" si="66"/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110"/>
      <c r="AS93" s="159"/>
      <c r="AT93" s="47"/>
      <c r="AU93" s="47"/>
      <c r="AV93" s="31"/>
    </row>
    <row r="94" spans="1:48" ht="20.399999999999999" customHeight="1">
      <c r="A94" s="113"/>
      <c r="B94" s="116"/>
      <c r="C94" s="104"/>
      <c r="D94" s="2" t="s">
        <v>32</v>
      </c>
      <c r="E94" s="2">
        <f>H94+K94+N94+Q94+T94+W94+Z94+AC94+AF94+AI94+AL94+AO94</f>
        <v>9136.9</v>
      </c>
      <c r="F94" s="2">
        <f>I94+L94+O94+R94+U94+X94+AA94+AD94+AG94+AJ94+AM94+AP94</f>
        <v>6394.2659999999996</v>
      </c>
      <c r="G94" s="2">
        <f>SUM(F94/E94*100)</f>
        <v>69.982882596942062</v>
      </c>
      <c r="H94" s="1">
        <f>204+165.9+39.4</f>
        <v>409.29999999999995</v>
      </c>
      <c r="I94" s="100">
        <v>408.20100000000002</v>
      </c>
      <c r="J94" s="2">
        <f>SUM(I94/H94*100)</f>
        <v>99.731492792572709</v>
      </c>
      <c r="K94" s="1">
        <f>331.1-165.9</f>
        <v>165.20000000000002</v>
      </c>
      <c r="L94" s="100">
        <v>165.2</v>
      </c>
      <c r="M94" s="2">
        <f>SUM(L94/K94*100)</f>
        <v>99.999999999999972</v>
      </c>
      <c r="N94" s="1">
        <f>368.1-39.4</f>
        <v>328.70000000000005</v>
      </c>
      <c r="O94" s="2">
        <v>328.7</v>
      </c>
      <c r="P94" s="2">
        <f>SUM(O94/N94*100)</f>
        <v>99.999999999999972</v>
      </c>
      <c r="Q94" s="2">
        <f>463.3+50</f>
        <v>513.29999999999995</v>
      </c>
      <c r="R94" s="2">
        <v>473.28899999999999</v>
      </c>
      <c r="S94" s="2">
        <f>SUM(R94/Q94*100)</f>
        <v>92.205143191116306</v>
      </c>
      <c r="T94" s="1">
        <f>406.9+163.5+148.3</f>
        <v>718.7</v>
      </c>
      <c r="U94" s="2">
        <v>716.93799999999999</v>
      </c>
      <c r="V94" s="2">
        <f>SUM(U94/T94*100)</f>
        <v>99.754835118964792</v>
      </c>
      <c r="W94" s="1">
        <f>SUM(944.9+253.4-198.3-50)</f>
        <v>950</v>
      </c>
      <c r="X94" s="2">
        <v>930.79</v>
      </c>
      <c r="Y94" s="2">
        <f>SUM(X94/W94*100)</f>
        <v>97.977894736842103</v>
      </c>
      <c r="Z94" s="1">
        <f>SUM(878.8+253.3)</f>
        <v>1132.0999999999999</v>
      </c>
      <c r="AA94" s="1">
        <v>1126.4480000000001</v>
      </c>
      <c r="AB94" s="2">
        <f>AA94/Z94*100</f>
        <v>99.500750817065637</v>
      </c>
      <c r="AC94" s="1">
        <f>SUM(905.9+253.4)</f>
        <v>1159.3</v>
      </c>
      <c r="AD94" s="1">
        <v>1161.78</v>
      </c>
      <c r="AE94" s="2">
        <f>AD94/AC94*100</f>
        <v>100.21392219442767</v>
      </c>
      <c r="AF94" s="1">
        <f>SUM(919.9+253.4+89.8)</f>
        <v>1263.0999999999999</v>
      </c>
      <c r="AG94" s="1">
        <v>1082.92</v>
      </c>
      <c r="AH94" s="2">
        <f>AG94/AF94*100</f>
        <v>85.735096191908809</v>
      </c>
      <c r="AI94" s="1">
        <f>SUM(977.9+253.4)</f>
        <v>1231.3</v>
      </c>
      <c r="AJ94" s="1">
        <v>0</v>
      </c>
      <c r="AK94" s="2">
        <v>0</v>
      </c>
      <c r="AL94" s="1">
        <f>597.5+100</f>
        <v>697.5</v>
      </c>
      <c r="AM94" s="1">
        <v>0</v>
      </c>
      <c r="AN94" s="2">
        <v>0</v>
      </c>
      <c r="AO94" s="1">
        <f>621.7-253.3+100+100</f>
        <v>568.40000000000009</v>
      </c>
      <c r="AP94" s="1">
        <v>0</v>
      </c>
      <c r="AQ94" s="2">
        <v>0</v>
      </c>
      <c r="AR94" s="110"/>
      <c r="AS94" s="159"/>
      <c r="AT94" s="47"/>
      <c r="AU94" s="47"/>
      <c r="AV94" s="47"/>
    </row>
    <row r="95" spans="1:48" ht="35.5" customHeight="1">
      <c r="A95" s="113"/>
      <c r="B95" s="116"/>
      <c r="C95" s="104"/>
      <c r="D95" s="11" t="s">
        <v>79</v>
      </c>
      <c r="E95" s="36">
        <f t="shared" si="66"/>
        <v>305.3</v>
      </c>
      <c r="F95" s="36">
        <f t="shared" si="66"/>
        <v>305.3</v>
      </c>
      <c r="G95" s="2">
        <f>SUM(F95/E95*100)</f>
        <v>100</v>
      </c>
      <c r="H95" s="36">
        <v>0</v>
      </c>
      <c r="I95" s="36">
        <v>0</v>
      </c>
      <c r="J95" s="2">
        <v>0</v>
      </c>
      <c r="K95" s="36">
        <v>165.9</v>
      </c>
      <c r="L95" s="36">
        <v>165.9</v>
      </c>
      <c r="M95" s="2">
        <f>SUM(L95/K95*100)</f>
        <v>100</v>
      </c>
      <c r="N95" s="36">
        <v>139.4</v>
      </c>
      <c r="O95" s="36">
        <v>139.4</v>
      </c>
      <c r="P95" s="2">
        <f>SUM(O95/N95*100)</f>
        <v>100</v>
      </c>
      <c r="Q95" s="36">
        <v>0</v>
      </c>
      <c r="R95" s="36">
        <v>0</v>
      </c>
      <c r="S95" s="2">
        <v>0</v>
      </c>
      <c r="T95" s="36">
        <v>0</v>
      </c>
      <c r="U95" s="36">
        <v>0</v>
      </c>
      <c r="V95" s="2">
        <v>0</v>
      </c>
      <c r="W95" s="36">
        <v>0</v>
      </c>
      <c r="X95" s="36">
        <v>0</v>
      </c>
      <c r="Y95" s="2">
        <v>0</v>
      </c>
      <c r="Z95" s="36">
        <v>0</v>
      </c>
      <c r="AA95" s="36">
        <v>0</v>
      </c>
      <c r="AB95" s="2">
        <v>0</v>
      </c>
      <c r="AC95" s="36">
        <v>0</v>
      </c>
      <c r="AD95" s="36">
        <v>0</v>
      </c>
      <c r="AE95" s="2">
        <v>0</v>
      </c>
      <c r="AF95" s="36">
        <v>0</v>
      </c>
      <c r="AG95" s="36">
        <v>0</v>
      </c>
      <c r="AH95" s="2">
        <v>0</v>
      </c>
      <c r="AI95" s="36">
        <v>0</v>
      </c>
      <c r="AJ95" s="36">
        <v>0</v>
      </c>
      <c r="AK95" s="2">
        <v>0</v>
      </c>
      <c r="AL95" s="36">
        <v>0</v>
      </c>
      <c r="AM95" s="2">
        <v>0</v>
      </c>
      <c r="AN95" s="2">
        <v>0</v>
      </c>
      <c r="AO95" s="36">
        <v>0</v>
      </c>
      <c r="AP95" s="1"/>
      <c r="AQ95" s="2"/>
      <c r="AR95" s="110"/>
      <c r="AS95" s="159"/>
      <c r="AT95" s="47"/>
      <c r="AU95" s="47"/>
      <c r="AV95" s="31"/>
    </row>
    <row r="96" spans="1:48" ht="23.1" customHeight="1">
      <c r="A96" s="114"/>
      <c r="B96" s="117"/>
      <c r="C96" s="151"/>
      <c r="D96" s="2" t="s">
        <v>49</v>
      </c>
      <c r="E96" s="4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152"/>
      <c r="AS96" s="160"/>
      <c r="AT96" s="47"/>
      <c r="AU96" s="47"/>
      <c r="AV96" s="31"/>
    </row>
    <row r="97" spans="1:48" ht="12.4" customHeight="1">
      <c r="A97" s="127" t="s">
        <v>45</v>
      </c>
      <c r="B97" s="128"/>
      <c r="C97" s="128"/>
      <c r="D97" s="13" t="s">
        <v>43</v>
      </c>
      <c r="E97" s="4">
        <f>SUM(E86+E91)</f>
        <v>16783.599999999999</v>
      </c>
      <c r="F97" s="2">
        <f>SUM(F86+F91)</f>
        <v>12570.966</v>
      </c>
      <c r="G97" s="2">
        <f>SUM(F97/E97*100)</f>
        <v>74.900295526585481</v>
      </c>
      <c r="H97" s="2">
        <f>SUM(H86+H91)</f>
        <v>1046</v>
      </c>
      <c r="I97" s="2">
        <f>SUM(I86+I91)</f>
        <v>1044.9010000000001</v>
      </c>
      <c r="J97" s="2">
        <f>SUM(I97/H97*100)</f>
        <v>99.89493307839389</v>
      </c>
      <c r="K97" s="2">
        <f>SUM(K86+K91)</f>
        <v>660.2</v>
      </c>
      <c r="L97" s="2">
        <f>SUM(L86+L91)</f>
        <v>660.2</v>
      </c>
      <c r="M97" s="2">
        <f>SUM(L97/K97*100)</f>
        <v>100</v>
      </c>
      <c r="N97" s="2">
        <f>SUM(N86+N91)</f>
        <v>823.7</v>
      </c>
      <c r="O97" s="2">
        <f>SUM(O86+O91)</f>
        <v>823.7</v>
      </c>
      <c r="P97" s="2">
        <f>SUM(O97/N97*100)</f>
        <v>100</v>
      </c>
      <c r="Q97" s="2">
        <f>SUM(Q86+Q91)</f>
        <v>1008.3</v>
      </c>
      <c r="R97" s="2">
        <f>SUM(R86+R91)</f>
        <v>968.28899999999999</v>
      </c>
      <c r="S97" s="2">
        <f>SUM(R97/Q97*100)</f>
        <v>96.031835763165731</v>
      </c>
      <c r="T97" s="2">
        <f>SUM(T86+T91)</f>
        <v>1213.7</v>
      </c>
      <c r="U97" s="2">
        <f>SUM(U86+U91)</f>
        <v>1211.9380000000001</v>
      </c>
      <c r="V97" s="2">
        <f>SUM(U97/T97*100)</f>
        <v>99.854824091620671</v>
      </c>
      <c r="W97" s="2">
        <f>SUM(W86+W91)</f>
        <v>1840</v>
      </c>
      <c r="X97" s="2">
        <f>SUM(X86+X91)</f>
        <v>1820.79</v>
      </c>
      <c r="Y97" s="2">
        <f>SUM(X97/W97*100)</f>
        <v>98.955978260869557</v>
      </c>
      <c r="Z97" s="2">
        <f>SUM(Z86+Z91)</f>
        <v>2022.1</v>
      </c>
      <c r="AA97" s="2">
        <f>SUM(AA86+AA91)</f>
        <v>2016.4480000000001</v>
      </c>
      <c r="AB97" s="2">
        <v>0</v>
      </c>
      <c r="AC97" s="2">
        <f>SUM(AC86+AC91)</f>
        <v>2049.3000000000002</v>
      </c>
      <c r="AD97" s="2">
        <f>SUM(AD86+AD91)</f>
        <v>2051.7799999999997</v>
      </c>
      <c r="AE97" s="2">
        <v>0</v>
      </c>
      <c r="AF97" s="2">
        <f>SUM(AF86+AF91)</f>
        <v>2153.1</v>
      </c>
      <c r="AG97" s="2">
        <f>SUM(AG86+AG91)</f>
        <v>1972.92</v>
      </c>
      <c r="AH97" s="2">
        <v>0</v>
      </c>
      <c r="AI97" s="2">
        <f>SUM(AI86+AI91)</f>
        <v>2121.3000000000002</v>
      </c>
      <c r="AJ97" s="2">
        <f>SUM(AJ86+AJ91)</f>
        <v>0</v>
      </c>
      <c r="AK97" s="2">
        <v>0</v>
      </c>
      <c r="AL97" s="2">
        <f>SUM(AL86+AL91)</f>
        <v>1277.5</v>
      </c>
      <c r="AM97" s="2">
        <f>SUM(AM86+AM91)</f>
        <v>0</v>
      </c>
      <c r="AN97" s="2">
        <v>0</v>
      </c>
      <c r="AO97" s="2">
        <f>SUM(AO86+AO91)</f>
        <v>568.40000000000009</v>
      </c>
      <c r="AP97" s="2">
        <f>SUM(AP86+AP91)</f>
        <v>0</v>
      </c>
      <c r="AQ97" s="2">
        <v>0</v>
      </c>
      <c r="AR97" s="103"/>
      <c r="AS97" s="103"/>
      <c r="AT97" s="47"/>
      <c r="AU97" s="47"/>
      <c r="AV97" s="31"/>
    </row>
    <row r="98" spans="1:48" ht="17.149999999999999" customHeight="1">
      <c r="A98" s="129"/>
      <c r="B98" s="130"/>
      <c r="C98" s="130"/>
      <c r="D98" s="13" t="s">
        <v>48</v>
      </c>
      <c r="E98" s="4">
        <f t="shared" ref="E98:F100" si="67">E87+E92</f>
        <v>0</v>
      </c>
      <c r="F98" s="2">
        <f t="shared" si="67"/>
        <v>0</v>
      </c>
      <c r="G98" s="2">
        <v>0</v>
      </c>
      <c r="H98" s="2">
        <f t="shared" ref="H98:I100" si="68">H87+H92</f>
        <v>0</v>
      </c>
      <c r="I98" s="2">
        <f t="shared" si="68"/>
        <v>0</v>
      </c>
      <c r="J98" s="2">
        <v>0</v>
      </c>
      <c r="K98" s="2">
        <f t="shared" ref="K98:L100" si="69">K87+K92</f>
        <v>0</v>
      </c>
      <c r="L98" s="2">
        <f t="shared" si="69"/>
        <v>0</v>
      </c>
      <c r="M98" s="2">
        <v>0</v>
      </c>
      <c r="N98" s="2">
        <f t="shared" ref="N98:O100" si="70">N87+N92</f>
        <v>0</v>
      </c>
      <c r="O98" s="2">
        <f t="shared" si="70"/>
        <v>0</v>
      </c>
      <c r="P98" s="2">
        <v>0</v>
      </c>
      <c r="Q98" s="2">
        <f>Q87+Q92</f>
        <v>0</v>
      </c>
      <c r="R98" s="2">
        <v>0</v>
      </c>
      <c r="S98" s="2">
        <v>0</v>
      </c>
      <c r="T98" s="2">
        <f>T87+T92</f>
        <v>0</v>
      </c>
      <c r="U98" s="2">
        <v>0</v>
      </c>
      <c r="V98" s="2">
        <v>0</v>
      </c>
      <c r="W98" s="2">
        <f>W87+W92</f>
        <v>0</v>
      </c>
      <c r="X98" s="2">
        <v>0</v>
      </c>
      <c r="Y98" s="2">
        <v>0</v>
      </c>
      <c r="Z98" s="2">
        <f>Z87+Z92</f>
        <v>0</v>
      </c>
      <c r="AA98" s="2">
        <v>0</v>
      </c>
      <c r="AB98" s="2">
        <v>0</v>
      </c>
      <c r="AC98" s="2">
        <f>AC87+AC92</f>
        <v>0</v>
      </c>
      <c r="AD98" s="2">
        <v>0</v>
      </c>
      <c r="AE98" s="2">
        <v>0</v>
      </c>
      <c r="AF98" s="2">
        <f>AF87+AF92</f>
        <v>0</v>
      </c>
      <c r="AG98" s="2">
        <v>0</v>
      </c>
      <c r="AH98" s="2">
        <v>0</v>
      </c>
      <c r="AI98" s="2">
        <f>AI87+AI92</f>
        <v>0</v>
      </c>
      <c r="AJ98" s="2">
        <v>0</v>
      </c>
      <c r="AK98" s="2">
        <v>0</v>
      </c>
      <c r="AL98" s="2">
        <f>AL87+AL92</f>
        <v>0</v>
      </c>
      <c r="AM98" s="2">
        <v>0</v>
      </c>
      <c r="AN98" s="2">
        <v>0</v>
      </c>
      <c r="AO98" s="2">
        <f>AO87+AO92</f>
        <v>0</v>
      </c>
      <c r="AP98" s="2">
        <v>0</v>
      </c>
      <c r="AQ98" s="2">
        <v>0</v>
      </c>
      <c r="AR98" s="126"/>
      <c r="AS98" s="126"/>
      <c r="AT98" s="47"/>
      <c r="AU98" s="47"/>
      <c r="AV98" s="31"/>
    </row>
    <row r="99" spans="1:48" ht="12.4" customHeight="1">
      <c r="A99" s="129"/>
      <c r="B99" s="130"/>
      <c r="C99" s="130"/>
      <c r="D99" s="2" t="s">
        <v>41</v>
      </c>
      <c r="E99" s="4">
        <f t="shared" si="67"/>
        <v>0</v>
      </c>
      <c r="F99" s="2">
        <f t="shared" si="67"/>
        <v>0</v>
      </c>
      <c r="G99" s="2">
        <v>0</v>
      </c>
      <c r="H99" s="2">
        <f t="shared" si="68"/>
        <v>0</v>
      </c>
      <c r="I99" s="2">
        <f t="shared" si="68"/>
        <v>0</v>
      </c>
      <c r="J99" s="2">
        <v>0</v>
      </c>
      <c r="K99" s="2">
        <f t="shared" si="69"/>
        <v>0</v>
      </c>
      <c r="L99" s="2">
        <f t="shared" si="69"/>
        <v>0</v>
      </c>
      <c r="M99" s="2">
        <v>0</v>
      </c>
      <c r="N99" s="2">
        <f t="shared" si="70"/>
        <v>0</v>
      </c>
      <c r="O99" s="2">
        <f t="shared" si="70"/>
        <v>0</v>
      </c>
      <c r="P99" s="2">
        <v>0</v>
      </c>
      <c r="Q99" s="2">
        <f>Q88+Q93</f>
        <v>0</v>
      </c>
      <c r="R99" s="2">
        <f>SUM(R88+R93)</f>
        <v>0</v>
      </c>
      <c r="S99" s="2">
        <v>0</v>
      </c>
      <c r="T99" s="2">
        <f>T88+T93</f>
        <v>0</v>
      </c>
      <c r="U99" s="2">
        <f>SUM(U88+U93)</f>
        <v>0</v>
      </c>
      <c r="V99" s="2">
        <v>0</v>
      </c>
      <c r="W99" s="2">
        <f>W88+W93</f>
        <v>0</v>
      </c>
      <c r="X99" s="2">
        <f>SUM(X88+X93)</f>
        <v>0</v>
      </c>
      <c r="Y99" s="2">
        <v>0</v>
      </c>
      <c r="Z99" s="2">
        <f>Z88+Z93</f>
        <v>0</v>
      </c>
      <c r="AA99" s="2">
        <f>SUM(AA88+AA93)</f>
        <v>0</v>
      </c>
      <c r="AB99" s="2">
        <v>0</v>
      </c>
      <c r="AC99" s="2">
        <f>AC88+AC93</f>
        <v>0</v>
      </c>
      <c r="AD99" s="2">
        <f>SUM(AD88+AD93)</f>
        <v>0</v>
      </c>
      <c r="AE99" s="2">
        <v>0</v>
      </c>
      <c r="AF99" s="2">
        <f>AF88+AF93</f>
        <v>0</v>
      </c>
      <c r="AG99" s="2">
        <f>SUM(AG88+AG93)</f>
        <v>0</v>
      </c>
      <c r="AH99" s="2">
        <v>0</v>
      </c>
      <c r="AI99" s="2">
        <f>AI88+AI93</f>
        <v>0</v>
      </c>
      <c r="AJ99" s="2">
        <f>SUM(AJ88+AJ93)</f>
        <v>0</v>
      </c>
      <c r="AK99" s="2">
        <v>0</v>
      </c>
      <c r="AL99" s="2">
        <f>AL88+AL93</f>
        <v>0</v>
      </c>
      <c r="AM99" s="2">
        <f>SUM(AM88+AM93)</f>
        <v>0</v>
      </c>
      <c r="AN99" s="2">
        <v>0</v>
      </c>
      <c r="AO99" s="2">
        <f>AO88+AO93</f>
        <v>0</v>
      </c>
      <c r="AP99" s="2">
        <f>SUM(AP88+AP93)</f>
        <v>0</v>
      </c>
      <c r="AQ99" s="2">
        <v>0</v>
      </c>
      <c r="AR99" s="126"/>
      <c r="AS99" s="126"/>
      <c r="AT99" s="47"/>
      <c r="AU99" s="47"/>
      <c r="AV99" s="31"/>
    </row>
    <row r="100" spans="1:48" ht="12.4" customHeight="1">
      <c r="A100" s="129"/>
      <c r="B100" s="130"/>
      <c r="C100" s="130"/>
      <c r="D100" s="2" t="s">
        <v>32</v>
      </c>
      <c r="E100" s="4">
        <f t="shared" si="67"/>
        <v>16783.599999999999</v>
      </c>
      <c r="F100" s="2">
        <f t="shared" si="67"/>
        <v>12570.966</v>
      </c>
      <c r="G100" s="2">
        <f>SUM(F100/E100*100)</f>
        <v>74.900295526585481</v>
      </c>
      <c r="H100" s="2">
        <f t="shared" si="68"/>
        <v>1046</v>
      </c>
      <c r="I100" s="2">
        <f t="shared" si="68"/>
        <v>1044.9010000000001</v>
      </c>
      <c r="J100" s="2">
        <f>SUM(I100/H100*100)</f>
        <v>99.89493307839389</v>
      </c>
      <c r="K100" s="2">
        <f t="shared" si="69"/>
        <v>660.2</v>
      </c>
      <c r="L100" s="2">
        <f t="shared" si="69"/>
        <v>660.2</v>
      </c>
      <c r="M100" s="2">
        <f>SUM(L100/K100*100)</f>
        <v>100</v>
      </c>
      <c r="N100" s="2">
        <f t="shared" si="70"/>
        <v>823.7</v>
      </c>
      <c r="O100" s="2">
        <f t="shared" si="70"/>
        <v>823.7</v>
      </c>
      <c r="P100" s="2">
        <f>SUM(O100/N100*100)</f>
        <v>100</v>
      </c>
      <c r="Q100" s="2">
        <f>Q89+Q94</f>
        <v>1008.3</v>
      </c>
      <c r="R100" s="2">
        <f>SUM(R89+R94)</f>
        <v>968.28899999999999</v>
      </c>
      <c r="S100" s="2">
        <f>SUM(R100/Q100*100)</f>
        <v>96.031835763165731</v>
      </c>
      <c r="T100" s="2">
        <f>T89+T94</f>
        <v>1213.7</v>
      </c>
      <c r="U100" s="2">
        <f>SUM(U89+U94)</f>
        <v>1211.9380000000001</v>
      </c>
      <c r="V100" s="2">
        <f>SUM(U100/T100*100)</f>
        <v>99.854824091620671</v>
      </c>
      <c r="W100" s="2">
        <f>W89+W94</f>
        <v>1840</v>
      </c>
      <c r="X100" s="2">
        <f>SUM(X89+X94)</f>
        <v>1820.79</v>
      </c>
      <c r="Y100" s="2">
        <f>SUM(X100/W100*100)</f>
        <v>98.955978260869557</v>
      </c>
      <c r="Z100" s="2">
        <f>Z89+Z94</f>
        <v>2022.1</v>
      </c>
      <c r="AA100" s="2">
        <f>SUM(AA89+AA94)</f>
        <v>2016.4480000000001</v>
      </c>
      <c r="AB100" s="2">
        <v>0</v>
      </c>
      <c r="AC100" s="2">
        <f>AC89+AC94</f>
        <v>2049.3000000000002</v>
      </c>
      <c r="AD100" s="2">
        <f>SUM(AD89+AD94)</f>
        <v>2051.7799999999997</v>
      </c>
      <c r="AE100" s="2">
        <v>0</v>
      </c>
      <c r="AF100" s="2">
        <f>AF89+AF94</f>
        <v>2153.1</v>
      </c>
      <c r="AG100" s="2">
        <f>SUM(AG89+AG94)</f>
        <v>1972.92</v>
      </c>
      <c r="AH100" s="2">
        <v>0</v>
      </c>
      <c r="AI100" s="2">
        <f>AI89+AI94</f>
        <v>2121.3000000000002</v>
      </c>
      <c r="AJ100" s="2">
        <f>SUM(AJ89+AJ94)</f>
        <v>0</v>
      </c>
      <c r="AK100" s="2">
        <v>0</v>
      </c>
      <c r="AL100" s="2">
        <f>AL89+AL94</f>
        <v>1277.5</v>
      </c>
      <c r="AM100" s="2">
        <f>SUM(AM89+AM94)</f>
        <v>0</v>
      </c>
      <c r="AN100" s="2">
        <v>0</v>
      </c>
      <c r="AO100" s="2">
        <f>AO89+AO94</f>
        <v>568.40000000000009</v>
      </c>
      <c r="AP100" s="2">
        <f>SUM(AP89+AP94)</f>
        <v>0</v>
      </c>
      <c r="AQ100" s="2">
        <v>0</v>
      </c>
      <c r="AR100" s="126"/>
      <c r="AS100" s="126"/>
      <c r="AT100" s="47"/>
      <c r="AU100" s="47"/>
      <c r="AV100" s="31"/>
    </row>
    <row r="101" spans="1:48" ht="36" customHeight="1">
      <c r="A101" s="129"/>
      <c r="B101" s="130"/>
      <c r="C101" s="130"/>
      <c r="D101" s="2" t="s">
        <v>79</v>
      </c>
      <c r="E101" s="36">
        <f t="shared" ref="E101:F101" si="71">H101+K101+N101+Q101+T101+W101+Z101+AC101+AF101+AI101+AL101+AO101</f>
        <v>305.3</v>
      </c>
      <c r="F101" s="36">
        <f t="shared" si="71"/>
        <v>305.3</v>
      </c>
      <c r="G101" s="2">
        <f>SUM(F101/E101*100)</f>
        <v>100</v>
      </c>
      <c r="H101" s="36">
        <v>0</v>
      </c>
      <c r="I101" s="36">
        <v>0</v>
      </c>
      <c r="J101" s="2">
        <v>0</v>
      </c>
      <c r="K101" s="36">
        <v>165.9</v>
      </c>
      <c r="L101" s="36">
        <v>165.9</v>
      </c>
      <c r="M101" s="2">
        <f>SUM(L101/K101*100)</f>
        <v>100</v>
      </c>
      <c r="N101" s="36">
        <v>139.4</v>
      </c>
      <c r="O101" s="36">
        <v>139.4</v>
      </c>
      <c r="P101" s="2">
        <f>SUM(O101/N101*100)</f>
        <v>100</v>
      </c>
      <c r="Q101" s="36">
        <v>0</v>
      </c>
      <c r="R101" s="36">
        <v>0</v>
      </c>
      <c r="S101" s="2"/>
      <c r="T101" s="36">
        <v>0</v>
      </c>
      <c r="U101" s="36">
        <v>0</v>
      </c>
      <c r="V101" s="2">
        <v>0</v>
      </c>
      <c r="W101" s="36">
        <v>0</v>
      </c>
      <c r="X101" s="36">
        <v>0</v>
      </c>
      <c r="Y101" s="2">
        <v>0</v>
      </c>
      <c r="Z101" s="36">
        <v>0</v>
      </c>
      <c r="AA101" s="36">
        <v>0</v>
      </c>
      <c r="AB101" s="2">
        <v>0</v>
      </c>
      <c r="AC101" s="36">
        <v>0</v>
      </c>
      <c r="AD101" s="36">
        <v>0</v>
      </c>
      <c r="AE101" s="2">
        <v>0</v>
      </c>
      <c r="AF101" s="36">
        <v>0</v>
      </c>
      <c r="AG101" s="36">
        <v>0</v>
      </c>
      <c r="AH101" s="2">
        <v>0</v>
      </c>
      <c r="AI101" s="36">
        <v>0</v>
      </c>
      <c r="AJ101" s="36">
        <v>0</v>
      </c>
      <c r="AK101" s="2">
        <v>0</v>
      </c>
      <c r="AL101" s="36">
        <v>0</v>
      </c>
      <c r="AM101" s="2">
        <v>0</v>
      </c>
      <c r="AN101" s="2">
        <v>0</v>
      </c>
      <c r="AO101" s="36">
        <v>0</v>
      </c>
      <c r="AP101" s="1"/>
      <c r="AQ101" s="2"/>
      <c r="AR101" s="126"/>
      <c r="AS101" s="126"/>
      <c r="AT101" s="47"/>
      <c r="AU101" s="47"/>
      <c r="AV101" s="31"/>
    </row>
    <row r="102" spans="1:48" ht="26.15" customHeight="1">
      <c r="A102" s="131"/>
      <c r="B102" s="132"/>
      <c r="C102" s="132"/>
      <c r="D102" s="2" t="s">
        <v>49</v>
      </c>
      <c r="E102" s="4">
        <f>E90+E96</f>
        <v>0</v>
      </c>
      <c r="F102" s="2">
        <f>F90+F96</f>
        <v>0</v>
      </c>
      <c r="G102" s="2">
        <v>0</v>
      </c>
      <c r="H102" s="2">
        <f>H90+H96</f>
        <v>0</v>
      </c>
      <c r="I102" s="2">
        <f>I90+I96</f>
        <v>0</v>
      </c>
      <c r="J102" s="2">
        <v>0</v>
      </c>
      <c r="K102" s="2">
        <f>K90+K96</f>
        <v>0</v>
      </c>
      <c r="L102" s="2">
        <f>L90+L96</f>
        <v>0</v>
      </c>
      <c r="M102" s="2">
        <v>0</v>
      </c>
      <c r="N102" s="2">
        <f>N90+N96</f>
        <v>0</v>
      </c>
      <c r="O102" s="2">
        <f>O90+O96</f>
        <v>0</v>
      </c>
      <c r="P102" s="2">
        <v>0</v>
      </c>
      <c r="Q102" s="2">
        <f>Q90+Q96</f>
        <v>0</v>
      </c>
      <c r="R102" s="2">
        <v>0</v>
      </c>
      <c r="S102" s="2">
        <v>0</v>
      </c>
      <c r="T102" s="2">
        <f>T90+T96</f>
        <v>0</v>
      </c>
      <c r="U102" s="2">
        <v>0</v>
      </c>
      <c r="V102" s="2">
        <v>0</v>
      </c>
      <c r="W102" s="2">
        <f>W90+W96</f>
        <v>0</v>
      </c>
      <c r="X102" s="2">
        <v>0</v>
      </c>
      <c r="Y102" s="2">
        <v>0</v>
      </c>
      <c r="Z102" s="2">
        <f>Z90+Z96</f>
        <v>0</v>
      </c>
      <c r="AA102" s="2">
        <v>0</v>
      </c>
      <c r="AB102" s="2">
        <v>0</v>
      </c>
      <c r="AC102" s="2">
        <f>AC90+AC96</f>
        <v>0</v>
      </c>
      <c r="AD102" s="2">
        <v>0</v>
      </c>
      <c r="AE102" s="2">
        <v>0</v>
      </c>
      <c r="AF102" s="2">
        <f>AF90+AF96</f>
        <v>0</v>
      </c>
      <c r="AG102" s="2">
        <v>0</v>
      </c>
      <c r="AH102" s="2">
        <v>0</v>
      </c>
      <c r="AI102" s="2">
        <f>AI90+AI96</f>
        <v>0</v>
      </c>
      <c r="AJ102" s="2">
        <v>0</v>
      </c>
      <c r="AK102" s="2">
        <v>0</v>
      </c>
      <c r="AL102" s="2">
        <f>AL90+AL96</f>
        <v>0</v>
      </c>
      <c r="AM102" s="2">
        <v>0</v>
      </c>
      <c r="AN102" s="2">
        <v>0</v>
      </c>
      <c r="AO102" s="2">
        <f>AO90+AO96</f>
        <v>0</v>
      </c>
      <c r="AP102" s="2">
        <v>0</v>
      </c>
      <c r="AQ102" s="2">
        <v>0</v>
      </c>
      <c r="AR102" s="133"/>
      <c r="AS102" s="133"/>
      <c r="AT102" s="47"/>
      <c r="AU102" s="47"/>
      <c r="AV102" s="31"/>
    </row>
    <row r="103" spans="1:48" ht="13.95" customHeight="1">
      <c r="A103" s="41">
        <v>3</v>
      </c>
      <c r="B103" s="140" t="s">
        <v>50</v>
      </c>
      <c r="C103" s="141"/>
      <c r="D103" s="142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3"/>
      <c r="AT103" s="47"/>
      <c r="AU103" s="47"/>
      <c r="AV103" s="31"/>
    </row>
    <row r="104" spans="1:48" ht="16.5" customHeight="1">
      <c r="A104" s="146"/>
      <c r="B104" s="115" t="s">
        <v>60</v>
      </c>
      <c r="C104" s="103" t="s">
        <v>80</v>
      </c>
      <c r="D104" s="13" t="s">
        <v>34</v>
      </c>
      <c r="E104" s="2">
        <f>SUM(E106:E107)</f>
        <v>464.18400000000003</v>
      </c>
      <c r="F104" s="2">
        <f>SUM(F106:F107)</f>
        <v>320.92100000000005</v>
      </c>
      <c r="G104" s="2">
        <f>SUM(F104/E104*100)</f>
        <v>69.136592385778059</v>
      </c>
      <c r="H104" s="2">
        <f>SUM(H106:H107)</f>
        <v>14.584</v>
      </c>
      <c r="I104" s="2">
        <f>SUM(I106:I107)</f>
        <v>14.584</v>
      </c>
      <c r="J104" s="2">
        <f>SUM(I104/H104*100)</f>
        <v>100</v>
      </c>
      <c r="K104" s="2">
        <f>SUM(K106:K107)</f>
        <v>41.8</v>
      </c>
      <c r="L104" s="2">
        <f>SUM(L106:L107)</f>
        <v>41.8</v>
      </c>
      <c r="M104" s="2">
        <f>SUM(L104/K104*100)</f>
        <v>100</v>
      </c>
      <c r="N104" s="2">
        <f>SUM(N106:N107)</f>
        <v>51.6</v>
      </c>
      <c r="O104" s="2">
        <f>SUM(O106:O107)</f>
        <v>41.09</v>
      </c>
      <c r="P104" s="2">
        <f>SUM(O104/N104*100)</f>
        <v>79.631782945736447</v>
      </c>
      <c r="Q104" s="2">
        <f>SUM(Q106:Q107)</f>
        <v>37.9</v>
      </c>
      <c r="R104" s="2">
        <f>SUM(R106:R107)</f>
        <v>42.570999999999998</v>
      </c>
      <c r="S104" s="2">
        <f>SUM(R104/Q104*100)</f>
        <v>112.3245382585752</v>
      </c>
      <c r="T104" s="2">
        <f>SUM(T106:T107)</f>
        <v>37.9</v>
      </c>
      <c r="U104" s="2">
        <f>SUM(U106:U107)</f>
        <v>35.021000000000001</v>
      </c>
      <c r="V104" s="2">
        <f>SUM(U104/T104*100)</f>
        <v>92.403693931398422</v>
      </c>
      <c r="W104" s="2">
        <f>SUM(W106:W107)</f>
        <v>33.199999999999996</v>
      </c>
      <c r="X104" s="2">
        <f>SUM(X106:X107)</f>
        <v>35</v>
      </c>
      <c r="Y104" s="2">
        <f>SUM(X104/W104*100)</f>
        <v>105.42168674698797</v>
      </c>
      <c r="Z104" s="2">
        <f>SUM(Z106:Z107)</f>
        <v>36.5</v>
      </c>
      <c r="AA104" s="2">
        <f>SUM(AA106:AA107)</f>
        <v>36.505000000000003</v>
      </c>
      <c r="AB104" s="2">
        <f>SUM(AA104/Z104*100)</f>
        <v>100.01369863013699</v>
      </c>
      <c r="AC104" s="2">
        <f>SUM(AC106:AC107)</f>
        <v>35.6</v>
      </c>
      <c r="AD104" s="2">
        <f>SUM(AD106:AD107)</f>
        <v>35.603000000000002</v>
      </c>
      <c r="AE104" s="2">
        <f>SUM(AD104/AC104*100)</f>
        <v>100.00842696629213</v>
      </c>
      <c r="AF104" s="2">
        <f>SUM(AF106:AF107)</f>
        <v>33.6</v>
      </c>
      <c r="AG104" s="2">
        <f>SUM(AG106:AG107)</f>
        <v>38.747</v>
      </c>
      <c r="AH104" s="2">
        <f>SUM(AG104/AF104*100)</f>
        <v>115.31845238095238</v>
      </c>
      <c r="AI104" s="2">
        <f>SUM(AI106:AI107)</f>
        <v>38</v>
      </c>
      <c r="AJ104" s="2">
        <f>SUM(AJ106:AJ107)</f>
        <v>0</v>
      </c>
      <c r="AK104" s="2">
        <v>0</v>
      </c>
      <c r="AL104" s="2">
        <f>SUM(AL106:AL107)</f>
        <v>38</v>
      </c>
      <c r="AM104" s="2">
        <f>SUM(AM106:AM107)</f>
        <v>0</v>
      </c>
      <c r="AN104" s="2">
        <v>0</v>
      </c>
      <c r="AO104" s="2">
        <f>SUM(AO106:AO107)</f>
        <v>65.500000000000014</v>
      </c>
      <c r="AP104" s="2">
        <f>SUM(AP106:AP107)</f>
        <v>0</v>
      </c>
      <c r="AQ104" s="2">
        <v>0</v>
      </c>
      <c r="AR104" s="109" t="s">
        <v>96</v>
      </c>
      <c r="AS104" s="103" t="s">
        <v>105</v>
      </c>
      <c r="AT104" s="47"/>
      <c r="AU104" s="47"/>
      <c r="AV104" s="31"/>
    </row>
    <row r="105" spans="1:48" ht="14.3" customHeight="1">
      <c r="A105" s="147"/>
      <c r="B105" s="116"/>
      <c r="C105" s="104"/>
      <c r="D105" s="3" t="s">
        <v>48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110"/>
      <c r="AS105" s="104"/>
      <c r="AT105" s="47"/>
      <c r="AU105" s="47"/>
      <c r="AV105" s="31"/>
    </row>
    <row r="106" spans="1:48" ht="15.8" customHeight="1">
      <c r="A106" s="147"/>
      <c r="B106" s="116"/>
      <c r="C106" s="104"/>
      <c r="D106" s="2" t="s">
        <v>41</v>
      </c>
      <c r="E106" s="2">
        <f>H106+K106+N106+Q106+T106+W106+Z106+AC106+AF106+AI106+AL106+AO106</f>
        <v>0</v>
      </c>
      <c r="F106" s="2">
        <f>I106+L106+O106+R106+U106+X106+AA106+AD106+AG106+AJ106+AM106+AP106</f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110"/>
      <c r="AS106" s="104"/>
      <c r="AT106" s="47"/>
      <c r="AU106" s="47"/>
      <c r="AV106" s="31"/>
    </row>
    <row r="107" spans="1:48" s="102" customFormat="1" ht="13.75" customHeight="1">
      <c r="A107" s="147"/>
      <c r="B107" s="116"/>
      <c r="C107" s="104"/>
      <c r="D107" s="2" t="s">
        <v>32</v>
      </c>
      <c r="E107" s="2">
        <f>H107+K107+N107+Q107+T107+W107+Z107+AC107+AF107+AI107+AL107+AO107</f>
        <v>464.18400000000003</v>
      </c>
      <c r="F107" s="2">
        <f>I107+L107+O107+R107+U107+X107+AA107+AD107+AG107+AJ107+AM107+AP107</f>
        <v>320.92100000000005</v>
      </c>
      <c r="G107" s="2">
        <f>SUM(F107/E107*100)</f>
        <v>69.136592385778059</v>
      </c>
      <c r="H107" s="1">
        <v>14.584</v>
      </c>
      <c r="I107" s="100">
        <v>14.584</v>
      </c>
      <c r="J107" s="2">
        <f>SUM(I107/H107*100)</f>
        <v>100</v>
      </c>
      <c r="K107" s="1">
        <v>41.8</v>
      </c>
      <c r="L107" s="100">
        <v>41.8</v>
      </c>
      <c r="M107" s="2">
        <f>SUM(L107/K107*100)</f>
        <v>100</v>
      </c>
      <c r="N107" s="1">
        <v>51.6</v>
      </c>
      <c r="O107" s="101">
        <v>41.09</v>
      </c>
      <c r="P107" s="2">
        <f>SUM(O107/N107*100)</f>
        <v>79.631782945736447</v>
      </c>
      <c r="Q107" s="1">
        <v>37.9</v>
      </c>
      <c r="R107" s="2">
        <v>42.570999999999998</v>
      </c>
      <c r="S107" s="2">
        <f>SUM(R107/Q107*100)</f>
        <v>112.3245382585752</v>
      </c>
      <c r="T107" s="1">
        <v>37.9</v>
      </c>
      <c r="U107" s="2">
        <v>35.021000000000001</v>
      </c>
      <c r="V107" s="2">
        <f>SUM(U107/T107*100)</f>
        <v>92.403693931398422</v>
      </c>
      <c r="W107" s="1">
        <f>37.9+3.3-8</f>
        <v>33.199999999999996</v>
      </c>
      <c r="X107" s="2">
        <v>35</v>
      </c>
      <c r="Y107" s="2">
        <f>SUM(X107/W107*100)</f>
        <v>105.42168674698797</v>
      </c>
      <c r="Z107" s="1">
        <f>37.9-1.4</f>
        <v>36.5</v>
      </c>
      <c r="AA107" s="1">
        <v>36.505000000000003</v>
      </c>
      <c r="AB107" s="2">
        <f>AA107/Z107*100</f>
        <v>100.01369863013699</v>
      </c>
      <c r="AC107" s="1">
        <f>37.9-2.3</f>
        <v>35.6</v>
      </c>
      <c r="AD107" s="1">
        <v>35.603000000000002</v>
      </c>
      <c r="AE107" s="2">
        <f>AD107/AC107*100</f>
        <v>100.00842696629213</v>
      </c>
      <c r="AF107" s="1">
        <f>39.2-9.3+2.3+1.4</f>
        <v>33.6</v>
      </c>
      <c r="AG107" s="1">
        <v>38.747</v>
      </c>
      <c r="AH107" s="2">
        <f>AG107/AF107*100</f>
        <v>115.31845238095238</v>
      </c>
      <c r="AI107" s="1">
        <v>38</v>
      </c>
      <c r="AJ107" s="1">
        <v>0</v>
      </c>
      <c r="AK107" s="2">
        <v>0</v>
      </c>
      <c r="AL107" s="1">
        <v>38</v>
      </c>
      <c r="AM107" s="1">
        <v>0</v>
      </c>
      <c r="AN107" s="2">
        <v>0</v>
      </c>
      <c r="AO107" s="1">
        <f>75.9-5.3-5.1</f>
        <v>65.500000000000014</v>
      </c>
      <c r="AP107" s="1">
        <v>0</v>
      </c>
      <c r="AQ107" s="2">
        <v>0</v>
      </c>
      <c r="AR107" s="110"/>
      <c r="AS107" s="104"/>
      <c r="AT107" s="47"/>
      <c r="AU107" s="47"/>
      <c r="AV107" s="47"/>
    </row>
    <row r="108" spans="1:48" ht="34" customHeight="1">
      <c r="A108" s="147"/>
      <c r="B108" s="116"/>
      <c r="C108" s="123"/>
      <c r="D108" s="2" t="s">
        <v>79</v>
      </c>
      <c r="E108" s="36">
        <f t="shared" ref="E108:F108" si="72">H108+K108+N108+Q108+T108+W108+Z108+AC108+AF108+AI108+AL108+AO108</f>
        <v>5.4</v>
      </c>
      <c r="F108" s="36">
        <f t="shared" si="72"/>
        <v>5.4</v>
      </c>
      <c r="G108" s="2">
        <f>SUM(F108/E108*100)</f>
        <v>100</v>
      </c>
      <c r="H108" s="36">
        <v>0</v>
      </c>
      <c r="I108" s="36">
        <v>0</v>
      </c>
      <c r="J108" s="2">
        <v>0</v>
      </c>
      <c r="K108" s="36">
        <v>5.4</v>
      </c>
      <c r="L108" s="36">
        <v>5.4</v>
      </c>
      <c r="M108" s="2">
        <f>SUM(L108/K108*100)</f>
        <v>100</v>
      </c>
      <c r="N108" s="36">
        <v>0</v>
      </c>
      <c r="O108" s="36">
        <v>0</v>
      </c>
      <c r="P108" s="2">
        <v>0</v>
      </c>
      <c r="Q108" s="36">
        <v>0</v>
      </c>
      <c r="R108" s="36">
        <v>0</v>
      </c>
      <c r="S108" s="2">
        <v>0</v>
      </c>
      <c r="T108" s="36">
        <v>0</v>
      </c>
      <c r="U108" s="36">
        <v>0</v>
      </c>
      <c r="V108" s="2">
        <v>0</v>
      </c>
      <c r="W108" s="36">
        <v>0</v>
      </c>
      <c r="X108" s="36">
        <v>0</v>
      </c>
      <c r="Y108" s="2">
        <v>0</v>
      </c>
      <c r="Z108" s="36">
        <v>0</v>
      </c>
      <c r="AA108" s="36">
        <v>0</v>
      </c>
      <c r="AB108" s="2">
        <v>0</v>
      </c>
      <c r="AC108" s="36">
        <v>0</v>
      </c>
      <c r="AD108" s="36">
        <v>0</v>
      </c>
      <c r="AE108" s="2">
        <v>0</v>
      </c>
      <c r="AF108" s="36">
        <v>0</v>
      </c>
      <c r="AG108" s="36">
        <v>0</v>
      </c>
      <c r="AH108" s="2">
        <v>0</v>
      </c>
      <c r="AI108" s="36">
        <v>0</v>
      </c>
      <c r="AJ108" s="36">
        <v>0</v>
      </c>
      <c r="AK108" s="2">
        <v>0</v>
      </c>
      <c r="AL108" s="36">
        <v>0</v>
      </c>
      <c r="AM108" s="2">
        <v>0</v>
      </c>
      <c r="AN108" s="2">
        <v>0</v>
      </c>
      <c r="AO108" s="36">
        <v>0</v>
      </c>
      <c r="AP108" s="1"/>
      <c r="AQ108" s="2"/>
      <c r="AR108" s="110"/>
      <c r="AS108" s="104"/>
      <c r="AT108" s="47"/>
      <c r="AU108" s="47"/>
      <c r="AV108" s="31"/>
    </row>
    <row r="109" spans="1:48" ht="23.1">
      <c r="A109" s="148"/>
      <c r="B109" s="117"/>
      <c r="C109" s="149"/>
      <c r="D109" s="2" t="s">
        <v>49</v>
      </c>
      <c r="E109" s="4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150"/>
      <c r="AS109" s="133"/>
      <c r="AT109" s="47"/>
      <c r="AU109" s="47"/>
      <c r="AV109" s="31"/>
    </row>
    <row r="110" spans="1:48">
      <c r="A110" s="127" t="s">
        <v>59</v>
      </c>
      <c r="B110" s="128"/>
      <c r="C110" s="128"/>
      <c r="D110" s="13" t="s">
        <v>43</v>
      </c>
      <c r="E110" s="4">
        <f>E111+E112+E113+E115</f>
        <v>464.18400000000003</v>
      </c>
      <c r="F110" s="2">
        <f>F111+F112+F113+F115</f>
        <v>320.92100000000005</v>
      </c>
      <c r="G110" s="2">
        <f>SUM(F110/E110*100)</f>
        <v>69.136592385778059</v>
      </c>
      <c r="H110" s="2">
        <f>H111+H112+H113+H115</f>
        <v>14.584</v>
      </c>
      <c r="I110" s="2">
        <f>I111+I112+I113+I115</f>
        <v>14.584</v>
      </c>
      <c r="J110" s="2">
        <v>0</v>
      </c>
      <c r="K110" s="2">
        <f>K111+K112+K113+K115</f>
        <v>41.8</v>
      </c>
      <c r="L110" s="2">
        <f>L111+L112+L113+L115</f>
        <v>41.8</v>
      </c>
      <c r="M110" s="2">
        <f>SUM(L110/K110*100)</f>
        <v>100</v>
      </c>
      <c r="N110" s="2">
        <f>N111+N112+N113+N115</f>
        <v>51.6</v>
      </c>
      <c r="O110" s="2">
        <f>O111+O112+O113+O115</f>
        <v>41.09</v>
      </c>
      <c r="P110" s="2">
        <f>SUM(O110/N110*100)</f>
        <v>79.631782945736447</v>
      </c>
      <c r="Q110" s="2">
        <f t="shared" ref="Q110:AO110" si="73">Q111+Q112+Q113+Q115</f>
        <v>37.9</v>
      </c>
      <c r="R110" s="2">
        <f t="shared" si="73"/>
        <v>42.570999999999998</v>
      </c>
      <c r="S110" s="2">
        <f>SUM(R110/Q110*100)</f>
        <v>112.3245382585752</v>
      </c>
      <c r="T110" s="2">
        <f t="shared" si="73"/>
        <v>37.9</v>
      </c>
      <c r="U110" s="2">
        <f t="shared" si="73"/>
        <v>35.021000000000001</v>
      </c>
      <c r="V110" s="2">
        <f>SUM(U110/T110*100)</f>
        <v>92.403693931398422</v>
      </c>
      <c r="W110" s="2">
        <f t="shared" si="73"/>
        <v>33.199999999999996</v>
      </c>
      <c r="X110" s="2">
        <f t="shared" si="73"/>
        <v>35</v>
      </c>
      <c r="Y110" s="2">
        <f>SUM(X110/W110*100)</f>
        <v>105.42168674698797</v>
      </c>
      <c r="Z110" s="2">
        <f t="shared" si="73"/>
        <v>36.5</v>
      </c>
      <c r="AA110" s="2">
        <f t="shared" si="73"/>
        <v>36.505000000000003</v>
      </c>
      <c r="AB110" s="2">
        <f>SUM(AA110/Z110*100)</f>
        <v>100.01369863013699</v>
      </c>
      <c r="AC110" s="2">
        <f t="shared" si="73"/>
        <v>35.6</v>
      </c>
      <c r="AD110" s="2">
        <f t="shared" si="73"/>
        <v>35.603000000000002</v>
      </c>
      <c r="AE110" s="2">
        <f>SUM(AD110/AC110*100)</f>
        <v>100.00842696629213</v>
      </c>
      <c r="AF110" s="2">
        <f t="shared" si="73"/>
        <v>33.6</v>
      </c>
      <c r="AG110" s="2">
        <f t="shared" si="73"/>
        <v>38.747</v>
      </c>
      <c r="AH110" s="2">
        <f>SUM(AG110/AF110*100)</f>
        <v>115.31845238095238</v>
      </c>
      <c r="AI110" s="2">
        <f t="shared" si="73"/>
        <v>38</v>
      </c>
      <c r="AJ110" s="2">
        <f t="shared" si="73"/>
        <v>0</v>
      </c>
      <c r="AK110" s="2">
        <v>0</v>
      </c>
      <c r="AL110" s="2">
        <f t="shared" si="73"/>
        <v>38</v>
      </c>
      <c r="AM110" s="2">
        <f t="shared" si="73"/>
        <v>0</v>
      </c>
      <c r="AN110" s="2">
        <v>0</v>
      </c>
      <c r="AO110" s="2">
        <f t="shared" si="73"/>
        <v>65.500000000000014</v>
      </c>
      <c r="AP110" s="2">
        <f>SUM(AP97+AP105)</f>
        <v>0</v>
      </c>
      <c r="AQ110" s="2">
        <v>0</v>
      </c>
      <c r="AR110" s="103"/>
      <c r="AS110" s="103"/>
      <c r="AT110" s="47"/>
      <c r="AU110" s="47"/>
      <c r="AV110" s="31"/>
    </row>
    <row r="111" spans="1:48">
      <c r="A111" s="129"/>
      <c r="B111" s="130"/>
      <c r="C111" s="130"/>
      <c r="D111" s="13" t="s">
        <v>48</v>
      </c>
      <c r="E111" s="4">
        <f>E105</f>
        <v>0</v>
      </c>
      <c r="F111" s="2">
        <f>F105</f>
        <v>0</v>
      </c>
      <c r="G111" s="2">
        <v>0</v>
      </c>
      <c r="H111" s="2">
        <f>H105</f>
        <v>0</v>
      </c>
      <c r="I111" s="2">
        <f>I105</f>
        <v>0</v>
      </c>
      <c r="J111" s="2">
        <v>0</v>
      </c>
      <c r="K111" s="2">
        <f>K105</f>
        <v>0</v>
      </c>
      <c r="L111" s="2">
        <f>L105</f>
        <v>0</v>
      </c>
      <c r="M111" s="2">
        <v>0</v>
      </c>
      <c r="N111" s="2">
        <f t="shared" ref="N111:O113" si="74">N105</f>
        <v>0</v>
      </c>
      <c r="O111" s="2">
        <f t="shared" si="74"/>
        <v>0</v>
      </c>
      <c r="P111" s="2">
        <v>0</v>
      </c>
      <c r="Q111" s="2">
        <f t="shared" ref="Q111:R113" si="75">Q105</f>
        <v>0</v>
      </c>
      <c r="R111" s="2">
        <f t="shared" si="75"/>
        <v>0</v>
      </c>
      <c r="S111" s="2">
        <v>0</v>
      </c>
      <c r="T111" s="2">
        <f t="shared" ref="T111:U113" si="76">T105</f>
        <v>0</v>
      </c>
      <c r="U111" s="2">
        <f t="shared" si="76"/>
        <v>0</v>
      </c>
      <c r="V111" s="2">
        <v>0</v>
      </c>
      <c r="W111" s="2">
        <f t="shared" ref="W111:X113" si="77">W105</f>
        <v>0</v>
      </c>
      <c r="X111" s="2">
        <f t="shared" si="77"/>
        <v>0</v>
      </c>
      <c r="Y111" s="2">
        <v>0</v>
      </c>
      <c r="Z111" s="2">
        <f t="shared" ref="Z111:AA113" si="78">Z105</f>
        <v>0</v>
      </c>
      <c r="AA111" s="2">
        <f t="shared" si="78"/>
        <v>0</v>
      </c>
      <c r="AB111" s="2">
        <v>0</v>
      </c>
      <c r="AC111" s="2">
        <f t="shared" ref="AC111:AD113" si="79">AC105</f>
        <v>0</v>
      </c>
      <c r="AD111" s="2">
        <f t="shared" si="79"/>
        <v>0</v>
      </c>
      <c r="AE111" s="2">
        <v>0</v>
      </c>
      <c r="AF111" s="2">
        <f t="shared" ref="AF111:AG113" si="80">AF105</f>
        <v>0</v>
      </c>
      <c r="AG111" s="2">
        <f t="shared" si="80"/>
        <v>0</v>
      </c>
      <c r="AH111" s="2">
        <v>0</v>
      </c>
      <c r="AI111" s="2">
        <f t="shared" ref="AI111:AJ113" si="81">AI105</f>
        <v>0</v>
      </c>
      <c r="AJ111" s="2">
        <f t="shared" si="81"/>
        <v>0</v>
      </c>
      <c r="AK111" s="2">
        <v>0</v>
      </c>
      <c r="AL111" s="2">
        <f t="shared" ref="AL111:AM113" si="82">AL105</f>
        <v>0</v>
      </c>
      <c r="AM111" s="2">
        <f t="shared" si="82"/>
        <v>0</v>
      </c>
      <c r="AN111" s="2">
        <v>0</v>
      </c>
      <c r="AO111" s="2">
        <f>AO105</f>
        <v>0</v>
      </c>
      <c r="AP111" s="2">
        <v>0</v>
      </c>
      <c r="AQ111" s="2">
        <v>0</v>
      </c>
      <c r="AR111" s="126"/>
      <c r="AS111" s="126"/>
      <c r="AT111" s="47"/>
      <c r="AU111" s="47"/>
      <c r="AV111" s="31"/>
    </row>
    <row r="112" spans="1:48">
      <c r="A112" s="129"/>
      <c r="B112" s="130"/>
      <c r="C112" s="130"/>
      <c r="D112" s="2" t="s">
        <v>41</v>
      </c>
      <c r="E112" s="4">
        <f t="shared" ref="E112:F113" si="83">E106</f>
        <v>0</v>
      </c>
      <c r="F112" s="2">
        <f t="shared" si="83"/>
        <v>0</v>
      </c>
      <c r="G112" s="2">
        <v>0</v>
      </c>
      <c r="H112" s="2">
        <f t="shared" ref="H112:I113" si="84">H106</f>
        <v>0</v>
      </c>
      <c r="I112" s="2">
        <f t="shared" si="84"/>
        <v>0</v>
      </c>
      <c r="J112" s="2">
        <v>0</v>
      </c>
      <c r="K112" s="2">
        <f t="shared" ref="K112:L113" si="85">K106</f>
        <v>0</v>
      </c>
      <c r="L112" s="2">
        <f t="shared" si="85"/>
        <v>0</v>
      </c>
      <c r="M112" s="2">
        <v>0</v>
      </c>
      <c r="N112" s="2">
        <f t="shared" si="74"/>
        <v>0</v>
      </c>
      <c r="O112" s="2">
        <f t="shared" si="74"/>
        <v>0</v>
      </c>
      <c r="P112" s="2">
        <v>0</v>
      </c>
      <c r="Q112" s="2">
        <f t="shared" si="75"/>
        <v>0</v>
      </c>
      <c r="R112" s="2">
        <f t="shared" si="75"/>
        <v>0</v>
      </c>
      <c r="S112" s="2">
        <v>0</v>
      </c>
      <c r="T112" s="2">
        <f t="shared" si="76"/>
        <v>0</v>
      </c>
      <c r="U112" s="2">
        <f t="shared" si="76"/>
        <v>0</v>
      </c>
      <c r="V112" s="2">
        <v>0</v>
      </c>
      <c r="W112" s="2">
        <f t="shared" si="77"/>
        <v>0</v>
      </c>
      <c r="X112" s="2">
        <f t="shared" si="77"/>
        <v>0</v>
      </c>
      <c r="Y112" s="2">
        <v>0</v>
      </c>
      <c r="Z112" s="2">
        <f t="shared" si="78"/>
        <v>0</v>
      </c>
      <c r="AA112" s="2">
        <f t="shared" si="78"/>
        <v>0</v>
      </c>
      <c r="AB112" s="2">
        <v>0</v>
      </c>
      <c r="AC112" s="2">
        <f t="shared" si="79"/>
        <v>0</v>
      </c>
      <c r="AD112" s="2">
        <f t="shared" si="79"/>
        <v>0</v>
      </c>
      <c r="AE112" s="2">
        <v>0</v>
      </c>
      <c r="AF112" s="2">
        <f t="shared" si="80"/>
        <v>0</v>
      </c>
      <c r="AG112" s="2">
        <f t="shared" si="80"/>
        <v>0</v>
      </c>
      <c r="AH112" s="2">
        <v>0</v>
      </c>
      <c r="AI112" s="2">
        <f t="shared" si="81"/>
        <v>0</v>
      </c>
      <c r="AJ112" s="2">
        <f t="shared" si="81"/>
        <v>0</v>
      </c>
      <c r="AK112" s="2">
        <v>0</v>
      </c>
      <c r="AL112" s="2">
        <f t="shared" si="82"/>
        <v>0</v>
      </c>
      <c r="AM112" s="2">
        <f t="shared" si="82"/>
        <v>0</v>
      </c>
      <c r="AN112" s="2">
        <v>0</v>
      </c>
      <c r="AO112" s="2">
        <f>AO106</f>
        <v>0</v>
      </c>
      <c r="AP112" s="2">
        <f>SUM(AP99+AP107)</f>
        <v>0</v>
      </c>
      <c r="AQ112" s="2">
        <v>0</v>
      </c>
      <c r="AR112" s="126"/>
      <c r="AS112" s="126"/>
      <c r="AT112" s="47"/>
      <c r="AU112" s="47"/>
      <c r="AV112" s="31"/>
    </row>
    <row r="113" spans="1:48">
      <c r="A113" s="129"/>
      <c r="B113" s="130"/>
      <c r="C113" s="130"/>
      <c r="D113" s="2" t="s">
        <v>32</v>
      </c>
      <c r="E113" s="4">
        <f t="shared" si="83"/>
        <v>464.18400000000003</v>
      </c>
      <c r="F113" s="2">
        <f t="shared" si="83"/>
        <v>320.92100000000005</v>
      </c>
      <c r="G113" s="2">
        <f>SUM(F113/E113*100)</f>
        <v>69.136592385778059</v>
      </c>
      <c r="H113" s="2">
        <f t="shared" si="84"/>
        <v>14.584</v>
      </c>
      <c r="I113" s="2">
        <f t="shared" si="84"/>
        <v>14.584</v>
      </c>
      <c r="J113" s="2">
        <v>0</v>
      </c>
      <c r="K113" s="2">
        <f t="shared" si="85"/>
        <v>41.8</v>
      </c>
      <c r="L113" s="2">
        <f t="shared" si="85"/>
        <v>41.8</v>
      </c>
      <c r="M113" s="2">
        <f>SUM(L113/K113*100)</f>
        <v>100</v>
      </c>
      <c r="N113" s="2">
        <f t="shared" si="74"/>
        <v>51.6</v>
      </c>
      <c r="O113" s="2">
        <f t="shared" si="74"/>
        <v>41.09</v>
      </c>
      <c r="P113" s="2">
        <f>SUM(O113/N113*100)</f>
        <v>79.631782945736447</v>
      </c>
      <c r="Q113" s="2">
        <f t="shared" si="75"/>
        <v>37.9</v>
      </c>
      <c r="R113" s="2">
        <f t="shared" si="75"/>
        <v>42.570999999999998</v>
      </c>
      <c r="S113" s="2">
        <f>SUM(R113/Q113*100)</f>
        <v>112.3245382585752</v>
      </c>
      <c r="T113" s="2">
        <f t="shared" si="76"/>
        <v>37.9</v>
      </c>
      <c r="U113" s="2">
        <f t="shared" si="76"/>
        <v>35.021000000000001</v>
      </c>
      <c r="V113" s="2">
        <f>SUM(U113/T113*100)</f>
        <v>92.403693931398422</v>
      </c>
      <c r="W113" s="2">
        <f t="shared" si="77"/>
        <v>33.199999999999996</v>
      </c>
      <c r="X113" s="2">
        <f t="shared" si="77"/>
        <v>35</v>
      </c>
      <c r="Y113" s="2">
        <f>SUM(X113/W113*100)</f>
        <v>105.42168674698797</v>
      </c>
      <c r="Z113" s="2">
        <f t="shared" si="78"/>
        <v>36.5</v>
      </c>
      <c r="AA113" s="2">
        <f t="shared" si="78"/>
        <v>36.505000000000003</v>
      </c>
      <c r="AB113" s="2">
        <f>AA113/Z113*100</f>
        <v>100.01369863013699</v>
      </c>
      <c r="AC113" s="2">
        <f t="shared" si="79"/>
        <v>35.6</v>
      </c>
      <c r="AD113" s="2">
        <f t="shared" si="79"/>
        <v>35.603000000000002</v>
      </c>
      <c r="AE113" s="2">
        <f>AD113/AC113*100</f>
        <v>100.00842696629213</v>
      </c>
      <c r="AF113" s="2">
        <f t="shared" si="80"/>
        <v>33.6</v>
      </c>
      <c r="AG113" s="2">
        <f t="shared" si="80"/>
        <v>38.747</v>
      </c>
      <c r="AH113" s="2">
        <f>AG113/AF113*100</f>
        <v>115.31845238095238</v>
      </c>
      <c r="AI113" s="2">
        <f t="shared" si="81"/>
        <v>38</v>
      </c>
      <c r="AJ113" s="2">
        <f t="shared" si="81"/>
        <v>0</v>
      </c>
      <c r="AK113" s="2">
        <v>0</v>
      </c>
      <c r="AL113" s="2">
        <f t="shared" si="82"/>
        <v>38</v>
      </c>
      <c r="AM113" s="2">
        <f t="shared" si="82"/>
        <v>0</v>
      </c>
      <c r="AN113" s="2">
        <v>0</v>
      </c>
      <c r="AO113" s="2">
        <f>AO107</f>
        <v>65.500000000000014</v>
      </c>
      <c r="AP113" s="2">
        <f>AP107</f>
        <v>0</v>
      </c>
      <c r="AQ113" s="2">
        <v>0</v>
      </c>
      <c r="AR113" s="126"/>
      <c r="AS113" s="126"/>
      <c r="AT113" s="47"/>
      <c r="AU113" s="47"/>
      <c r="AV113" s="31"/>
    </row>
    <row r="114" spans="1:48" ht="35.5" customHeight="1">
      <c r="A114" s="129"/>
      <c r="B114" s="130"/>
      <c r="C114" s="130"/>
      <c r="D114" s="2" t="s">
        <v>79</v>
      </c>
      <c r="E114" s="36">
        <f t="shared" ref="E114:F114" si="86">H114+K114+N114+Q114+T114+W114+Z114+AC114+AF114+AI114+AL114+AO114</f>
        <v>5.4</v>
      </c>
      <c r="F114" s="36">
        <f t="shared" si="86"/>
        <v>5.4</v>
      </c>
      <c r="G114" s="2">
        <f>SUM(F114/E114*100)</f>
        <v>100</v>
      </c>
      <c r="H114" s="36">
        <v>0</v>
      </c>
      <c r="I114" s="36">
        <v>0</v>
      </c>
      <c r="J114" s="2">
        <v>0</v>
      </c>
      <c r="K114" s="36">
        <v>5.4</v>
      </c>
      <c r="L114" s="36">
        <v>5.4</v>
      </c>
      <c r="M114" s="2">
        <f>SUM(L114/K114*100)</f>
        <v>100</v>
      </c>
      <c r="N114" s="36"/>
      <c r="O114" s="36"/>
      <c r="P114" s="2">
        <v>0</v>
      </c>
      <c r="Q114" s="36">
        <v>0</v>
      </c>
      <c r="R114" s="36">
        <v>0</v>
      </c>
      <c r="S114" s="2"/>
      <c r="T114" s="36">
        <v>0</v>
      </c>
      <c r="U114" s="36">
        <v>0</v>
      </c>
      <c r="V114" s="2">
        <v>0</v>
      </c>
      <c r="W114" s="36">
        <v>0</v>
      </c>
      <c r="X114" s="36">
        <v>0</v>
      </c>
      <c r="Y114" s="2">
        <v>0</v>
      </c>
      <c r="Z114" s="36">
        <v>0</v>
      </c>
      <c r="AA114" s="36">
        <v>0</v>
      </c>
      <c r="AB114" s="2">
        <v>0</v>
      </c>
      <c r="AC114" s="36">
        <v>0</v>
      </c>
      <c r="AD114" s="36">
        <v>0</v>
      </c>
      <c r="AE114" s="2">
        <v>0</v>
      </c>
      <c r="AF114" s="36">
        <v>0</v>
      </c>
      <c r="AG114" s="36">
        <v>0</v>
      </c>
      <c r="AH114" s="2">
        <v>0</v>
      </c>
      <c r="AI114" s="36">
        <v>0</v>
      </c>
      <c r="AJ114" s="36">
        <v>0</v>
      </c>
      <c r="AK114" s="2">
        <v>0</v>
      </c>
      <c r="AL114" s="36">
        <v>0</v>
      </c>
      <c r="AM114" s="2">
        <v>0</v>
      </c>
      <c r="AN114" s="2">
        <v>0</v>
      </c>
      <c r="AO114" s="36">
        <v>0</v>
      </c>
      <c r="AP114" s="1"/>
      <c r="AQ114" s="2"/>
      <c r="AR114" s="126"/>
      <c r="AS114" s="126"/>
      <c r="AT114" s="47"/>
      <c r="AU114" s="47"/>
      <c r="AV114" s="31"/>
    </row>
    <row r="115" spans="1:48" ht="23.1">
      <c r="A115" s="131"/>
      <c r="B115" s="132"/>
      <c r="C115" s="132"/>
      <c r="D115" s="2" t="s">
        <v>49</v>
      </c>
      <c r="E115" s="4">
        <f>E109</f>
        <v>0</v>
      </c>
      <c r="F115" s="2">
        <f>F109</f>
        <v>0</v>
      </c>
      <c r="G115" s="2">
        <v>0</v>
      </c>
      <c r="H115" s="2">
        <f>H109</f>
        <v>0</v>
      </c>
      <c r="I115" s="2">
        <f>I109</f>
        <v>0</v>
      </c>
      <c r="J115" s="2">
        <v>0</v>
      </c>
      <c r="K115" s="2">
        <f>K109</f>
        <v>0</v>
      </c>
      <c r="L115" s="2">
        <f>L109</f>
        <v>0</v>
      </c>
      <c r="M115" s="2">
        <v>0</v>
      </c>
      <c r="N115" s="2">
        <f t="shared" ref="N115:O115" si="87">N109</f>
        <v>0</v>
      </c>
      <c r="O115" s="2">
        <f t="shared" si="87"/>
        <v>0</v>
      </c>
      <c r="P115" s="2">
        <v>0</v>
      </c>
      <c r="Q115" s="2">
        <f t="shared" ref="Q115:AO115" si="88">Q109</f>
        <v>0</v>
      </c>
      <c r="R115" s="2">
        <f t="shared" si="88"/>
        <v>0</v>
      </c>
      <c r="S115" s="2">
        <v>0</v>
      </c>
      <c r="T115" s="2">
        <f t="shared" si="88"/>
        <v>0</v>
      </c>
      <c r="U115" s="2">
        <f t="shared" si="88"/>
        <v>0</v>
      </c>
      <c r="V115" s="2">
        <v>0</v>
      </c>
      <c r="W115" s="2">
        <f t="shared" si="88"/>
        <v>0</v>
      </c>
      <c r="X115" s="2">
        <f t="shared" si="88"/>
        <v>0</v>
      </c>
      <c r="Y115" s="2">
        <v>0</v>
      </c>
      <c r="Z115" s="2">
        <f t="shared" si="88"/>
        <v>0</v>
      </c>
      <c r="AA115" s="2">
        <f t="shared" si="88"/>
        <v>0</v>
      </c>
      <c r="AB115" s="2">
        <v>0</v>
      </c>
      <c r="AC115" s="2">
        <f t="shared" si="88"/>
        <v>0</v>
      </c>
      <c r="AD115" s="2">
        <f t="shared" si="88"/>
        <v>0</v>
      </c>
      <c r="AE115" s="2">
        <v>0</v>
      </c>
      <c r="AF115" s="2">
        <f t="shared" si="88"/>
        <v>0</v>
      </c>
      <c r="AG115" s="2">
        <f t="shared" si="88"/>
        <v>0</v>
      </c>
      <c r="AH115" s="2">
        <v>0</v>
      </c>
      <c r="AI115" s="2">
        <f t="shared" si="88"/>
        <v>0</v>
      </c>
      <c r="AJ115" s="2">
        <f t="shared" si="88"/>
        <v>0</v>
      </c>
      <c r="AK115" s="2">
        <v>0</v>
      </c>
      <c r="AL115" s="2">
        <f t="shared" si="88"/>
        <v>0</v>
      </c>
      <c r="AM115" s="2">
        <f t="shared" si="88"/>
        <v>0</v>
      </c>
      <c r="AN115" s="2">
        <v>0</v>
      </c>
      <c r="AO115" s="2">
        <f t="shared" si="88"/>
        <v>0</v>
      </c>
      <c r="AP115" s="2">
        <v>0</v>
      </c>
      <c r="AQ115" s="2">
        <v>0</v>
      </c>
      <c r="AR115" s="133"/>
      <c r="AS115" s="133"/>
      <c r="AT115" s="47"/>
      <c r="AU115" s="47"/>
      <c r="AV115" s="31"/>
    </row>
    <row r="116" spans="1:48" s="32" customFormat="1">
      <c r="A116" s="134" t="s">
        <v>46</v>
      </c>
      <c r="B116" s="135"/>
      <c r="C116" s="135"/>
      <c r="D116" s="44" t="s">
        <v>43</v>
      </c>
      <c r="E116" s="10">
        <f>E117+E118+E119</f>
        <v>67128.384000000005</v>
      </c>
      <c r="F116" s="9">
        <f>F117+F118+F119</f>
        <v>37813.387000000002</v>
      </c>
      <c r="G116" s="2">
        <f>SUM(F116/E116*100)</f>
        <v>56.329952766329072</v>
      </c>
      <c r="H116" s="9">
        <f>H117+H118+H119</f>
        <v>1060.5840000000001</v>
      </c>
      <c r="I116" s="9">
        <f>I117+I118+I119</f>
        <v>1059.4850000000001</v>
      </c>
      <c r="J116" s="2">
        <f>SUM(I116/H116*100)</f>
        <v>99.896377844659185</v>
      </c>
      <c r="K116" s="9">
        <f>K117+K118+K119</f>
        <v>919.8</v>
      </c>
      <c r="L116" s="9">
        <f>L117+L118+L119</f>
        <v>867.5</v>
      </c>
      <c r="M116" s="2">
        <f>SUM(L116/K116*100)</f>
        <v>94.313981300282677</v>
      </c>
      <c r="N116" s="9">
        <f>N117+N118+N119</f>
        <v>1093.1000000000001</v>
      </c>
      <c r="O116" s="9">
        <f>O117+O118+O119</f>
        <v>1029.8900000000001</v>
      </c>
      <c r="P116" s="2">
        <f>SUM(O116/N116*100)</f>
        <v>94.217363461714385</v>
      </c>
      <c r="Q116" s="9">
        <f t="shared" ref="Q116:AO116" si="89">Q117+Q118+Q119</f>
        <v>1279</v>
      </c>
      <c r="R116" s="9">
        <f t="shared" si="89"/>
        <v>1183.8600000000001</v>
      </c>
      <c r="S116" s="2">
        <f>SUM(R116/Q116*100)</f>
        <v>92.561376075058661</v>
      </c>
      <c r="T116" s="9">
        <f t="shared" si="89"/>
        <v>1411.6000000000001</v>
      </c>
      <c r="U116" s="9">
        <f t="shared" si="89"/>
        <v>1361.559</v>
      </c>
      <c r="V116" s="2">
        <f>SUM(U116/T116*100)</f>
        <v>96.4550155851516</v>
      </c>
      <c r="W116" s="9">
        <f t="shared" si="89"/>
        <v>2033.2</v>
      </c>
      <c r="X116" s="9">
        <f t="shared" si="89"/>
        <v>2171.9899999999998</v>
      </c>
      <c r="Y116" s="2">
        <f>SUM(X116/W116*100)</f>
        <v>106.82618532362778</v>
      </c>
      <c r="Z116" s="9">
        <f t="shared" si="89"/>
        <v>10509.9</v>
      </c>
      <c r="AA116" s="9">
        <f t="shared" si="89"/>
        <v>8233.8529999999992</v>
      </c>
      <c r="AB116" s="2">
        <f>SUM(AA116/Z116*100)</f>
        <v>78.343780625886055</v>
      </c>
      <c r="AC116" s="9">
        <f t="shared" si="89"/>
        <v>20345.600000000002</v>
      </c>
      <c r="AD116" s="9">
        <f t="shared" si="89"/>
        <v>19035.682999999997</v>
      </c>
      <c r="AE116" s="2">
        <f>SUM(AD116/AC116*100)</f>
        <v>93.561669353570281</v>
      </c>
      <c r="AF116" s="9">
        <f t="shared" si="89"/>
        <v>6530.8</v>
      </c>
      <c r="AG116" s="9">
        <f t="shared" si="89"/>
        <v>2869.567</v>
      </c>
      <c r="AH116" s="2">
        <f>SUM(AG116/AF116*100)</f>
        <v>43.938981441783547</v>
      </c>
      <c r="AI116" s="9">
        <f t="shared" si="89"/>
        <v>13044.5</v>
      </c>
      <c r="AJ116" s="9">
        <f t="shared" si="89"/>
        <v>0</v>
      </c>
      <c r="AK116" s="2">
        <v>0</v>
      </c>
      <c r="AL116" s="9">
        <f t="shared" si="89"/>
        <v>8048.4</v>
      </c>
      <c r="AM116" s="9">
        <f t="shared" si="89"/>
        <v>0</v>
      </c>
      <c r="AN116" s="2">
        <v>0</v>
      </c>
      <c r="AO116" s="9">
        <f t="shared" si="89"/>
        <v>851.90000000000009</v>
      </c>
      <c r="AP116" s="9">
        <f>SUM(AP104+AP97+AP80)</f>
        <v>0</v>
      </c>
      <c r="AQ116" s="2">
        <v>0</v>
      </c>
      <c r="AR116" s="138"/>
      <c r="AS116" s="138"/>
      <c r="AT116" s="47"/>
      <c r="AU116" s="47"/>
      <c r="AV116" s="31"/>
    </row>
    <row r="117" spans="1:48" s="32" customFormat="1" ht="23.1">
      <c r="A117" s="136"/>
      <c r="B117" s="137"/>
      <c r="C117" s="137"/>
      <c r="D117" s="44" t="s">
        <v>48</v>
      </c>
      <c r="E117" s="10">
        <f>E105+E98+E81</f>
        <v>0</v>
      </c>
      <c r="F117" s="9">
        <f>F105+F98+F81</f>
        <v>0</v>
      </c>
      <c r="G117" s="2">
        <v>0</v>
      </c>
      <c r="H117" s="9">
        <f>H105+H98+H81</f>
        <v>0</v>
      </c>
      <c r="I117" s="9">
        <f>I105+I98+I81</f>
        <v>0</v>
      </c>
      <c r="J117" s="2">
        <v>0</v>
      </c>
      <c r="K117" s="9">
        <f>K105+K98+K81</f>
        <v>0</v>
      </c>
      <c r="L117" s="9">
        <f>L105+L98+L81</f>
        <v>0</v>
      </c>
      <c r="M117" s="2">
        <v>0</v>
      </c>
      <c r="N117" s="9">
        <f>N105+N98+N81</f>
        <v>0</v>
      </c>
      <c r="O117" s="9">
        <f>O105+O98+O81</f>
        <v>0</v>
      </c>
      <c r="P117" s="2">
        <v>0</v>
      </c>
      <c r="Q117" s="9">
        <f>Q105+Q98+Q81</f>
        <v>0</v>
      </c>
      <c r="R117" s="9">
        <f>R105+R98+R81</f>
        <v>0</v>
      </c>
      <c r="S117" s="2">
        <v>0</v>
      </c>
      <c r="T117" s="9">
        <f>T105+T98+T81</f>
        <v>0</v>
      </c>
      <c r="U117" s="9">
        <f>U105+U98+U81</f>
        <v>0</v>
      </c>
      <c r="V117" s="2">
        <v>0</v>
      </c>
      <c r="W117" s="9">
        <f>W105+W98+W81</f>
        <v>0</v>
      </c>
      <c r="X117" s="9">
        <f>X105+X98+X81</f>
        <v>0</v>
      </c>
      <c r="Y117" s="2">
        <v>0</v>
      </c>
      <c r="Z117" s="9">
        <f>Z105+Z98+Z81</f>
        <v>0</v>
      </c>
      <c r="AA117" s="9">
        <f>AA105+AA98+AA81</f>
        <v>0</v>
      </c>
      <c r="AB117" s="2">
        <v>0</v>
      </c>
      <c r="AC117" s="9">
        <f>AC105+AC98+AC81</f>
        <v>0</v>
      </c>
      <c r="AD117" s="9">
        <f>AD105+AD98+AD81</f>
        <v>0</v>
      </c>
      <c r="AE117" s="2">
        <v>0</v>
      </c>
      <c r="AF117" s="9">
        <f>AF105+AF98+AF81</f>
        <v>0</v>
      </c>
      <c r="AG117" s="9">
        <f>AG105+AG98+AG81</f>
        <v>0</v>
      </c>
      <c r="AH117" s="2">
        <v>0</v>
      </c>
      <c r="AI117" s="9">
        <f>AI105+AI98+AI81</f>
        <v>0</v>
      </c>
      <c r="AJ117" s="9">
        <f>AJ105+AJ98+AJ81</f>
        <v>0</v>
      </c>
      <c r="AK117" s="2">
        <v>0</v>
      </c>
      <c r="AL117" s="9">
        <f>AL105+AL98+AL81</f>
        <v>0</v>
      </c>
      <c r="AM117" s="9">
        <f>AM105+AM98+AM81</f>
        <v>0</v>
      </c>
      <c r="AN117" s="2">
        <v>0</v>
      </c>
      <c r="AO117" s="9">
        <f>AO105+AO98+AO81</f>
        <v>0</v>
      </c>
      <c r="AP117" s="9">
        <f>SUM(AP105+AP98+AP81)</f>
        <v>0</v>
      </c>
      <c r="AQ117" s="2">
        <v>0</v>
      </c>
      <c r="AR117" s="139"/>
      <c r="AS117" s="139"/>
      <c r="AT117" s="47"/>
      <c r="AU117" s="47"/>
      <c r="AV117" s="31"/>
    </row>
    <row r="118" spans="1:48" s="32" customFormat="1">
      <c r="A118" s="136"/>
      <c r="B118" s="137"/>
      <c r="C118" s="137"/>
      <c r="D118" s="9" t="s">
        <v>41</v>
      </c>
      <c r="E118" s="10">
        <f>E106+E99+E82</f>
        <v>0</v>
      </c>
      <c r="F118" s="9">
        <f>F106+F99+F82</f>
        <v>0</v>
      </c>
      <c r="G118" s="2">
        <v>0</v>
      </c>
      <c r="H118" s="9">
        <f>H106+H99+H82</f>
        <v>0</v>
      </c>
      <c r="I118" s="9">
        <f>I106+I99+I82</f>
        <v>0</v>
      </c>
      <c r="J118" s="2">
        <v>0</v>
      </c>
      <c r="K118" s="9">
        <f>K106+K99+K82</f>
        <v>0</v>
      </c>
      <c r="L118" s="9">
        <f>L106+L99+L82</f>
        <v>0</v>
      </c>
      <c r="M118" s="2">
        <v>0</v>
      </c>
      <c r="N118" s="9">
        <f>N106+N99+N82</f>
        <v>0</v>
      </c>
      <c r="O118" s="9">
        <f>O106+O99+O82</f>
        <v>0</v>
      </c>
      <c r="P118" s="2">
        <v>0</v>
      </c>
      <c r="Q118" s="9">
        <f>Q106+Q99+Q82</f>
        <v>0</v>
      </c>
      <c r="R118" s="9">
        <f>R106+R99+R82</f>
        <v>0</v>
      </c>
      <c r="S118" s="2">
        <v>0</v>
      </c>
      <c r="T118" s="9">
        <f>T106+T99+T82</f>
        <v>0</v>
      </c>
      <c r="U118" s="9">
        <f>U106+U99+U82</f>
        <v>0</v>
      </c>
      <c r="V118" s="2">
        <v>0</v>
      </c>
      <c r="W118" s="9">
        <f>W106+W99+W82</f>
        <v>0</v>
      </c>
      <c r="X118" s="9">
        <f>X106+X99+X82</f>
        <v>0</v>
      </c>
      <c r="Y118" s="2">
        <v>0</v>
      </c>
      <c r="Z118" s="9">
        <f>Z106+Z99+Z82</f>
        <v>0</v>
      </c>
      <c r="AA118" s="9">
        <f>AA106+AA99+AA82</f>
        <v>0</v>
      </c>
      <c r="AB118" s="2">
        <v>0</v>
      </c>
      <c r="AC118" s="9">
        <f>AC106+AC99+AC82</f>
        <v>0</v>
      </c>
      <c r="AD118" s="9">
        <f>AD106+AD99+AD82</f>
        <v>0</v>
      </c>
      <c r="AE118" s="2">
        <v>0</v>
      </c>
      <c r="AF118" s="9">
        <f>AF106+AF99+AF82</f>
        <v>0</v>
      </c>
      <c r="AG118" s="9">
        <f>AG106+AG99+AG82</f>
        <v>0</v>
      </c>
      <c r="AH118" s="2">
        <v>0</v>
      </c>
      <c r="AI118" s="9">
        <f>AI106+AI99+AI82</f>
        <v>0</v>
      </c>
      <c r="AJ118" s="9">
        <f>AJ106+AJ99+AJ82</f>
        <v>0</v>
      </c>
      <c r="AK118" s="2">
        <v>0</v>
      </c>
      <c r="AL118" s="9">
        <f>AL106+AL99+AL82</f>
        <v>0</v>
      </c>
      <c r="AM118" s="9">
        <f>AM106+AM99+AM82</f>
        <v>0</v>
      </c>
      <c r="AN118" s="2">
        <v>0</v>
      </c>
      <c r="AO118" s="9">
        <f>AO106+AO99+AO82</f>
        <v>0</v>
      </c>
      <c r="AP118" s="9">
        <f>SUM(AP106+AP99+AP82)</f>
        <v>0</v>
      </c>
      <c r="AQ118" s="2">
        <v>0</v>
      </c>
      <c r="AR118" s="139"/>
      <c r="AS118" s="139"/>
      <c r="AT118" s="47"/>
      <c r="AU118" s="47"/>
      <c r="AV118" s="31"/>
    </row>
    <row r="119" spans="1:48" s="32" customFormat="1">
      <c r="A119" s="136"/>
      <c r="B119" s="137"/>
      <c r="C119" s="137"/>
      <c r="D119" s="9" t="s">
        <v>32</v>
      </c>
      <c r="E119" s="10">
        <f>E113+E100+E83</f>
        <v>67128.384000000005</v>
      </c>
      <c r="F119" s="9">
        <f>F113+F100+F83</f>
        <v>37813.387000000002</v>
      </c>
      <c r="G119" s="2">
        <f>SUM(F119/E119*100)</f>
        <v>56.329952766329072</v>
      </c>
      <c r="H119" s="9">
        <f>H113+H100+H83</f>
        <v>1060.5840000000001</v>
      </c>
      <c r="I119" s="9">
        <f>I113+I100+I83</f>
        <v>1059.4850000000001</v>
      </c>
      <c r="J119" s="2">
        <f>SUM(I119/H119*100)</f>
        <v>99.896377844659185</v>
      </c>
      <c r="K119" s="9">
        <f>K113+K100+K83</f>
        <v>919.8</v>
      </c>
      <c r="L119" s="9">
        <f>L113+L100+L83</f>
        <v>867.5</v>
      </c>
      <c r="M119" s="2">
        <f>SUM(L119/K119*100)</f>
        <v>94.313981300282677</v>
      </c>
      <c r="N119" s="9">
        <f>N113+N100+N83</f>
        <v>1093.1000000000001</v>
      </c>
      <c r="O119" s="9">
        <f>O113+O100+O83</f>
        <v>1029.8900000000001</v>
      </c>
      <c r="P119" s="2">
        <f>SUM(O119/N119*100)</f>
        <v>94.217363461714385</v>
      </c>
      <c r="Q119" s="9">
        <f>Q113+Q100+Q83</f>
        <v>1279</v>
      </c>
      <c r="R119" s="9">
        <f>R113+R100+R83</f>
        <v>1183.8600000000001</v>
      </c>
      <c r="S119" s="2">
        <f>SUM(R119/Q119*100)</f>
        <v>92.561376075058661</v>
      </c>
      <c r="T119" s="9">
        <f>T113+T100+T83</f>
        <v>1411.6000000000001</v>
      </c>
      <c r="U119" s="9">
        <f>U113+U100+U83</f>
        <v>1361.559</v>
      </c>
      <c r="V119" s="2">
        <f>SUM(U119/T119*100)</f>
        <v>96.4550155851516</v>
      </c>
      <c r="W119" s="9">
        <f>W113+W100+W83</f>
        <v>2033.2</v>
      </c>
      <c r="X119" s="9">
        <f>X113+X100+X83</f>
        <v>2171.9899999999998</v>
      </c>
      <c r="Y119" s="2">
        <f>SUM(X119/W119*100)</f>
        <v>106.82618532362778</v>
      </c>
      <c r="Z119" s="9">
        <f>Z113+Z100+Z83</f>
        <v>10509.9</v>
      </c>
      <c r="AA119" s="9">
        <f>AA113+AA100+AA83</f>
        <v>8233.8529999999992</v>
      </c>
      <c r="AB119" s="2">
        <f>AA119/Z119*100</f>
        <v>78.343780625886055</v>
      </c>
      <c r="AC119" s="9">
        <f>AC113+AC100+AC83</f>
        <v>20345.600000000002</v>
      </c>
      <c r="AD119" s="9">
        <f>AD113+AD100+AD83</f>
        <v>19035.682999999997</v>
      </c>
      <c r="AE119" s="2">
        <f>AD119/AC119*100</f>
        <v>93.561669353570281</v>
      </c>
      <c r="AF119" s="9">
        <f>AF113+AF100+AF83</f>
        <v>6530.8</v>
      </c>
      <c r="AG119" s="9">
        <f>AG113+AG100+AG83</f>
        <v>2869.567</v>
      </c>
      <c r="AH119" s="2">
        <f>AG119/AF119*100</f>
        <v>43.938981441783547</v>
      </c>
      <c r="AI119" s="9">
        <f t="shared" ref="AI119:AO119" si="90">AI113+AI100+AI83</f>
        <v>13044.5</v>
      </c>
      <c r="AJ119" s="9">
        <f t="shared" si="90"/>
        <v>0</v>
      </c>
      <c r="AK119" s="9">
        <f t="shared" si="90"/>
        <v>0</v>
      </c>
      <c r="AL119" s="9">
        <f t="shared" si="90"/>
        <v>8048.4</v>
      </c>
      <c r="AM119" s="9">
        <f t="shared" si="90"/>
        <v>0</v>
      </c>
      <c r="AN119" s="9">
        <f t="shared" si="90"/>
        <v>0</v>
      </c>
      <c r="AO119" s="9">
        <f t="shared" si="90"/>
        <v>851.90000000000009</v>
      </c>
      <c r="AP119" s="9">
        <f>SUM(AP107+AP100+AP83)</f>
        <v>0</v>
      </c>
      <c r="AQ119" s="2">
        <v>0</v>
      </c>
      <c r="AR119" s="139"/>
      <c r="AS119" s="139"/>
      <c r="AT119" s="47"/>
      <c r="AU119" s="47"/>
      <c r="AV119" s="31"/>
    </row>
    <row r="120" spans="1:48" s="32" customFormat="1" ht="23.1">
      <c r="A120" s="136"/>
      <c r="B120" s="137"/>
      <c r="C120" s="137"/>
      <c r="D120" s="2" t="s">
        <v>49</v>
      </c>
      <c r="E120" s="4">
        <v>0</v>
      </c>
      <c r="F120" s="2">
        <v>0</v>
      </c>
      <c r="G120" s="2">
        <v>0</v>
      </c>
      <c r="H120" s="36">
        <v>0</v>
      </c>
      <c r="I120" s="36">
        <v>0</v>
      </c>
      <c r="J120" s="2">
        <v>0</v>
      </c>
      <c r="K120" s="36">
        <v>0</v>
      </c>
      <c r="L120" s="36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36">
        <v>0</v>
      </c>
      <c r="U120" s="36">
        <v>0</v>
      </c>
      <c r="V120" s="2">
        <v>0</v>
      </c>
      <c r="W120" s="36">
        <v>0</v>
      </c>
      <c r="X120" s="36">
        <v>0</v>
      </c>
      <c r="Y120" s="2">
        <v>0</v>
      </c>
      <c r="Z120" s="36">
        <v>0</v>
      </c>
      <c r="AA120" s="36">
        <v>0</v>
      </c>
      <c r="AB120" s="2">
        <v>0</v>
      </c>
      <c r="AC120" s="36">
        <v>0</v>
      </c>
      <c r="AD120" s="36">
        <v>0</v>
      </c>
      <c r="AE120" s="2">
        <v>0</v>
      </c>
      <c r="AF120" s="36">
        <v>0</v>
      </c>
      <c r="AG120" s="36">
        <v>0</v>
      </c>
      <c r="AH120" s="2">
        <v>0</v>
      </c>
      <c r="AI120" s="36">
        <v>0</v>
      </c>
      <c r="AJ120" s="36">
        <v>0</v>
      </c>
      <c r="AK120" s="2">
        <v>0</v>
      </c>
      <c r="AL120" s="36">
        <v>0</v>
      </c>
      <c r="AM120" s="2">
        <v>0</v>
      </c>
      <c r="AN120" s="2">
        <v>0</v>
      </c>
      <c r="AO120" s="36">
        <v>0</v>
      </c>
      <c r="AP120" s="36">
        <v>0</v>
      </c>
      <c r="AQ120" s="36">
        <v>0</v>
      </c>
      <c r="AR120" s="139"/>
      <c r="AS120" s="139"/>
      <c r="AT120" s="47"/>
      <c r="AU120" s="47"/>
      <c r="AV120" s="31"/>
    </row>
    <row r="121" spans="1:48" ht="40.1" customHeight="1">
      <c r="A121" s="136"/>
      <c r="B121" s="137"/>
      <c r="C121" s="137"/>
      <c r="D121" s="2" t="s">
        <v>79</v>
      </c>
      <c r="E121" s="58">
        <f>H121+K121+N121+Q121+T121+W121+Z121+AC121+AF121+AI121+AL121+AO121</f>
        <v>4359</v>
      </c>
      <c r="F121" s="2">
        <f>I121+L121+O121+R121+U121+X121+AA121+AD121+AG121+AJ121+AM121+AP121</f>
        <v>3945.9000000000005</v>
      </c>
      <c r="G121" s="2">
        <f>SUM(F121/E121*100)</f>
        <v>90.523055746730918</v>
      </c>
      <c r="H121" s="38">
        <f>H114+H101+H84</f>
        <v>2122.1999999999998</v>
      </c>
      <c r="I121" s="38">
        <f>I114+I101+I84</f>
        <v>2121.8000000000002</v>
      </c>
      <c r="J121" s="2">
        <f>SUM(I121/H121*100)</f>
        <v>99.981151635095671</v>
      </c>
      <c r="K121" s="38">
        <f>K114+K101+K84</f>
        <v>171.3</v>
      </c>
      <c r="L121" s="38">
        <f>L114+L101+L84</f>
        <v>171.3</v>
      </c>
      <c r="M121" s="2">
        <f>SUM(L121/K121*100)</f>
        <v>100</v>
      </c>
      <c r="N121" s="38">
        <f>N114+N101+N84</f>
        <v>299.39999999999998</v>
      </c>
      <c r="O121" s="38">
        <f>O114+O101+O84</f>
        <v>139.4</v>
      </c>
      <c r="P121" s="2">
        <f>SUM(O121/N121*100)</f>
        <v>46.559786239144962</v>
      </c>
      <c r="Q121" s="38">
        <f>Q115+Q102+Q84</f>
        <v>0</v>
      </c>
      <c r="R121" s="38">
        <f>R115+R102+R84</f>
        <v>0</v>
      </c>
      <c r="S121" s="2">
        <v>0</v>
      </c>
      <c r="T121" s="38">
        <f t="shared" ref="T121:AO121" si="91">T114+T101+T84</f>
        <v>0</v>
      </c>
      <c r="U121" s="38">
        <f t="shared" si="91"/>
        <v>160</v>
      </c>
      <c r="V121" s="38">
        <f t="shared" si="91"/>
        <v>100</v>
      </c>
      <c r="W121" s="38">
        <f t="shared" si="91"/>
        <v>1353.4</v>
      </c>
      <c r="X121" s="38">
        <f t="shared" si="91"/>
        <v>0</v>
      </c>
      <c r="Y121" s="38">
        <f t="shared" si="91"/>
        <v>0</v>
      </c>
      <c r="Z121" s="38">
        <f t="shared" si="91"/>
        <v>412.4</v>
      </c>
      <c r="AA121" s="38">
        <f t="shared" si="91"/>
        <v>0</v>
      </c>
      <c r="AB121" s="38">
        <f t="shared" si="91"/>
        <v>0</v>
      </c>
      <c r="AC121" s="38">
        <f t="shared" si="91"/>
        <v>0</v>
      </c>
      <c r="AD121" s="38">
        <f t="shared" si="91"/>
        <v>0</v>
      </c>
      <c r="AE121" s="38">
        <f t="shared" si="91"/>
        <v>0</v>
      </c>
      <c r="AF121" s="38">
        <f t="shared" si="91"/>
        <v>0</v>
      </c>
      <c r="AG121" s="38">
        <f t="shared" si="91"/>
        <v>1353.4</v>
      </c>
      <c r="AH121" s="38">
        <f t="shared" si="91"/>
        <v>0</v>
      </c>
      <c r="AI121" s="38">
        <f t="shared" si="91"/>
        <v>0.3</v>
      </c>
      <c r="AJ121" s="38">
        <f t="shared" si="91"/>
        <v>0</v>
      </c>
      <c r="AK121" s="38">
        <f t="shared" si="91"/>
        <v>0</v>
      </c>
      <c r="AL121" s="38">
        <f t="shared" si="91"/>
        <v>0</v>
      </c>
      <c r="AM121" s="38">
        <f t="shared" si="91"/>
        <v>0</v>
      </c>
      <c r="AN121" s="38">
        <f t="shared" si="91"/>
        <v>0</v>
      </c>
      <c r="AO121" s="38">
        <f t="shared" si="91"/>
        <v>0</v>
      </c>
      <c r="AP121" s="2">
        <f>AP122+AP123+AP124</f>
        <v>0</v>
      </c>
      <c r="AQ121" s="2">
        <v>0</v>
      </c>
      <c r="AR121" s="139"/>
      <c r="AS121" s="139"/>
      <c r="AT121" s="47"/>
      <c r="AU121" s="47"/>
      <c r="AV121" s="31"/>
    </row>
    <row r="122" spans="1:48">
      <c r="A122" s="120" t="s">
        <v>61</v>
      </c>
      <c r="B122" s="121"/>
      <c r="C122" s="122"/>
      <c r="D122" s="3" t="s">
        <v>43</v>
      </c>
      <c r="E122" s="2">
        <f>E123+E124+E125</f>
        <v>13975.3</v>
      </c>
      <c r="F122" s="2">
        <f>F123+F124+F125</f>
        <v>6153.2</v>
      </c>
      <c r="G122" s="30">
        <f>SUM(F122/E122*100)</f>
        <v>44.029108498565328</v>
      </c>
      <c r="H122" s="2">
        <f>H123+H124+H125</f>
        <v>0</v>
      </c>
      <c r="I122" s="2">
        <f>I123+I124+I125</f>
        <v>0</v>
      </c>
      <c r="J122" s="2">
        <v>0</v>
      </c>
      <c r="K122" s="2">
        <f>K123+K124+K125</f>
        <v>0</v>
      </c>
      <c r="L122" s="2">
        <f>L123+L124+L125</f>
        <v>0</v>
      </c>
      <c r="M122" s="2">
        <v>0</v>
      </c>
      <c r="N122" s="2">
        <f>N123+N124+N125</f>
        <v>0</v>
      </c>
      <c r="O122" s="2">
        <f>O123+O124+O125</f>
        <v>0</v>
      </c>
      <c r="P122" s="2">
        <v>0</v>
      </c>
      <c r="Q122" s="2">
        <f t="shared" ref="Q122:AO122" si="92">Q123+Q124+Q125</f>
        <v>15</v>
      </c>
      <c r="R122" s="2">
        <f t="shared" si="92"/>
        <v>15</v>
      </c>
      <c r="S122" s="2">
        <f>SUM(R122/Q122*100)</f>
        <v>100</v>
      </c>
      <c r="T122" s="2">
        <f t="shared" si="92"/>
        <v>0</v>
      </c>
      <c r="U122" s="2">
        <f t="shared" si="92"/>
        <v>0</v>
      </c>
      <c r="V122" s="2">
        <v>0</v>
      </c>
      <c r="W122" s="2">
        <f t="shared" si="92"/>
        <v>0</v>
      </c>
      <c r="X122" s="2">
        <f t="shared" si="92"/>
        <v>0</v>
      </c>
      <c r="Y122" s="2">
        <v>0</v>
      </c>
      <c r="Z122" s="2">
        <f t="shared" si="92"/>
        <v>5604.4</v>
      </c>
      <c r="AA122" s="2">
        <f t="shared" si="92"/>
        <v>5604.4</v>
      </c>
      <c r="AB122" s="2">
        <f>SUM(AA122/Z122*100)</f>
        <v>100</v>
      </c>
      <c r="AC122" s="2">
        <f t="shared" si="92"/>
        <v>0</v>
      </c>
      <c r="AD122" s="2">
        <f t="shared" si="92"/>
        <v>0</v>
      </c>
      <c r="AE122" s="2">
        <v>0</v>
      </c>
      <c r="AF122" s="2">
        <f t="shared" si="92"/>
        <v>1875.5</v>
      </c>
      <c r="AG122" s="2">
        <f t="shared" si="92"/>
        <v>533.79999999999995</v>
      </c>
      <c r="AH122" s="2">
        <f>SUM(AG122/AF122*100)</f>
        <v>28.461743535057316</v>
      </c>
      <c r="AI122" s="2">
        <f t="shared" si="92"/>
        <v>0</v>
      </c>
      <c r="AJ122" s="2">
        <f t="shared" si="92"/>
        <v>0</v>
      </c>
      <c r="AK122" s="2">
        <v>0</v>
      </c>
      <c r="AL122" s="2">
        <f t="shared" si="92"/>
        <v>6480.4</v>
      </c>
      <c r="AM122" s="2">
        <f t="shared" si="92"/>
        <v>0</v>
      </c>
      <c r="AN122" s="2">
        <v>0</v>
      </c>
      <c r="AO122" s="2">
        <f t="shared" si="92"/>
        <v>0</v>
      </c>
      <c r="AP122" s="2">
        <f>SUM(AP110+AP104+AP86)</f>
        <v>0</v>
      </c>
      <c r="AQ122" s="2">
        <v>0</v>
      </c>
      <c r="AR122" s="103"/>
      <c r="AS122" s="103"/>
      <c r="AT122" s="47"/>
      <c r="AU122" s="47"/>
      <c r="AV122" s="31"/>
    </row>
    <row r="123" spans="1:48" ht="17.7" customHeight="1">
      <c r="A123" s="123"/>
      <c r="B123" s="124"/>
      <c r="C123" s="125"/>
      <c r="D123" s="3" t="s">
        <v>48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f>SUM(AP111+AP105+AP87)</f>
        <v>0</v>
      </c>
      <c r="AQ123" s="2">
        <v>0</v>
      </c>
      <c r="AR123" s="126"/>
      <c r="AS123" s="126"/>
      <c r="AT123" s="47"/>
      <c r="AU123" s="47"/>
      <c r="AV123" s="31"/>
    </row>
    <row r="124" spans="1:48">
      <c r="A124" s="123"/>
      <c r="B124" s="124"/>
      <c r="C124" s="125"/>
      <c r="D124" s="4" t="s">
        <v>41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f>SUM(AP112+AP106+AP88)</f>
        <v>0</v>
      </c>
      <c r="AQ124" s="2">
        <v>0</v>
      </c>
      <c r="AR124" s="126"/>
      <c r="AS124" s="126"/>
      <c r="AT124" s="47"/>
      <c r="AU124" s="47"/>
      <c r="AV124" s="31"/>
    </row>
    <row r="125" spans="1:48">
      <c r="A125" s="123"/>
      <c r="B125" s="124"/>
      <c r="C125" s="125"/>
      <c r="D125" s="4" t="s">
        <v>32</v>
      </c>
      <c r="E125" s="30">
        <f>H125+K125+N125+Q125+T125+W125+Z125+AC125+AF125+AI125+AL125+AO125</f>
        <v>13975.3</v>
      </c>
      <c r="F125" s="30">
        <f>I125+L125+O125+R125+U125+X125+AA125+AD125+AG125+AJ125+AM125+AP125</f>
        <v>6153.2</v>
      </c>
      <c r="G125" s="2">
        <f>SUM(F125/E125*100)</f>
        <v>44.029108498565328</v>
      </c>
      <c r="H125" s="2">
        <f>SUM(H17)</f>
        <v>0</v>
      </c>
      <c r="I125" s="2">
        <f>SUM(I28)</f>
        <v>0</v>
      </c>
      <c r="J125" s="2">
        <v>0</v>
      </c>
      <c r="K125" s="2">
        <f>SUM(K17)</f>
        <v>0</v>
      </c>
      <c r="L125" s="2">
        <f>SUM(L28)</f>
        <v>0</v>
      </c>
      <c r="M125" s="2">
        <v>0</v>
      </c>
      <c r="N125" s="2">
        <f>SUM(N17)</f>
        <v>0</v>
      </c>
      <c r="O125" s="2">
        <f>SUM(O28)</f>
        <v>0</v>
      </c>
      <c r="P125" s="2">
        <v>0</v>
      </c>
      <c r="Q125" s="2">
        <f>SUM(Q17)</f>
        <v>15</v>
      </c>
      <c r="R125" s="2">
        <f>SUM(R28)</f>
        <v>15</v>
      </c>
      <c r="S125" s="2">
        <f>SUM(R125/Q125*100)</f>
        <v>100</v>
      </c>
      <c r="T125" s="2">
        <f>SUM(T17)</f>
        <v>0</v>
      </c>
      <c r="U125" s="2">
        <f>SUM(U28)</f>
        <v>0</v>
      </c>
      <c r="V125" s="2">
        <v>0</v>
      </c>
      <c r="W125" s="2">
        <f>SUM(W17)</f>
        <v>0</v>
      </c>
      <c r="X125" s="2">
        <f>SUM(X28)</f>
        <v>0</v>
      </c>
      <c r="Y125" s="2">
        <v>0</v>
      </c>
      <c r="Z125" s="2">
        <f>SUM(Z17)</f>
        <v>5604.4</v>
      </c>
      <c r="AA125" s="2">
        <f>SUM(AA17)</f>
        <v>5604.4</v>
      </c>
      <c r="AB125" s="2">
        <f>SUM(AA125/Z125*100)</f>
        <v>100</v>
      </c>
      <c r="AC125" s="2">
        <f t="shared" ref="AC125:AG125" si="93">SUM(AC17)</f>
        <v>0</v>
      </c>
      <c r="AD125" s="2">
        <f t="shared" si="93"/>
        <v>0</v>
      </c>
      <c r="AE125" s="2">
        <v>0</v>
      </c>
      <c r="AF125" s="2">
        <f t="shared" si="93"/>
        <v>1875.5</v>
      </c>
      <c r="AG125" s="2">
        <f t="shared" si="93"/>
        <v>533.79999999999995</v>
      </c>
      <c r="AH125" s="2">
        <f>SUM(AG125/AF125*100)</f>
        <v>28.461743535057316</v>
      </c>
      <c r="AI125" s="2">
        <f>SUM(AI17)</f>
        <v>0</v>
      </c>
      <c r="AJ125" s="2">
        <f>SUM(AJ28)</f>
        <v>0</v>
      </c>
      <c r="AK125" s="2">
        <v>0</v>
      </c>
      <c r="AL125" s="2">
        <f>SUM(AL17)</f>
        <v>6480.4</v>
      </c>
      <c r="AM125" s="2">
        <f>SUM(AM28)</f>
        <v>0</v>
      </c>
      <c r="AN125" s="2">
        <v>0</v>
      </c>
      <c r="AO125" s="2">
        <f>SUM(AO17)</f>
        <v>0</v>
      </c>
      <c r="AP125" s="2">
        <f>SUM(AP28)</f>
        <v>0</v>
      </c>
      <c r="AQ125" s="2">
        <v>0</v>
      </c>
      <c r="AR125" s="126"/>
      <c r="AS125" s="126"/>
      <c r="AT125" s="47"/>
      <c r="AU125" s="47"/>
      <c r="AV125" s="31"/>
    </row>
    <row r="126" spans="1:48" ht="38.049999999999997" customHeight="1">
      <c r="A126" s="123"/>
      <c r="B126" s="124"/>
      <c r="C126" s="125"/>
      <c r="D126" s="2" t="s">
        <v>79</v>
      </c>
      <c r="E126" s="58">
        <f>H126+K126+N126+Q126+T126+W126+Z126+AC126+AF126+AI126+AL126+AO126</f>
        <v>1932.3000000000002</v>
      </c>
      <c r="F126" s="2">
        <f>I126+L126+O126+R126+U126+X126+AA126+AD126+AG126+AJ126+AM126+AP126</f>
        <v>1519.5</v>
      </c>
      <c r="G126" s="2">
        <f>SUM(F126/E126*100)</f>
        <v>78.636857630802666</v>
      </c>
      <c r="H126" s="38">
        <f>H29+H46</f>
        <v>1359.9</v>
      </c>
      <c r="I126" s="38">
        <f>I29+I46</f>
        <v>1359.5</v>
      </c>
      <c r="J126" s="2">
        <f>SUM(I126/H126*100)</f>
        <v>99.970586072505327</v>
      </c>
      <c r="K126" s="38">
        <f>K29+K46</f>
        <v>0</v>
      </c>
      <c r="L126" s="38">
        <f>L29+L46</f>
        <v>0</v>
      </c>
      <c r="M126" s="2">
        <v>0</v>
      </c>
      <c r="N126" s="38">
        <f>N29+N46</f>
        <v>160</v>
      </c>
      <c r="O126" s="38">
        <f>O29+O46</f>
        <v>0</v>
      </c>
      <c r="P126" s="2">
        <f>SUM(O126/N126*100)</f>
        <v>0</v>
      </c>
      <c r="Q126" s="38">
        <f t="shared" ref="Q126:AO126" si="94">Q29+Q46</f>
        <v>0</v>
      </c>
      <c r="R126" s="38">
        <f t="shared" si="94"/>
        <v>0</v>
      </c>
      <c r="S126" s="38">
        <f t="shared" si="94"/>
        <v>0</v>
      </c>
      <c r="T126" s="38">
        <f t="shared" si="94"/>
        <v>0</v>
      </c>
      <c r="U126" s="38">
        <f t="shared" si="94"/>
        <v>160</v>
      </c>
      <c r="V126" s="38">
        <f t="shared" si="94"/>
        <v>0</v>
      </c>
      <c r="W126" s="38">
        <f t="shared" si="94"/>
        <v>0</v>
      </c>
      <c r="X126" s="38">
        <f t="shared" si="94"/>
        <v>0</v>
      </c>
      <c r="Y126" s="38">
        <f t="shared" si="94"/>
        <v>0</v>
      </c>
      <c r="Z126" s="38">
        <f t="shared" si="94"/>
        <v>412.4</v>
      </c>
      <c r="AA126" s="38">
        <f t="shared" si="94"/>
        <v>0</v>
      </c>
      <c r="AB126" s="38">
        <f t="shared" si="94"/>
        <v>0</v>
      </c>
      <c r="AC126" s="38">
        <f t="shared" si="94"/>
        <v>0</v>
      </c>
      <c r="AD126" s="38">
        <f t="shared" si="94"/>
        <v>0</v>
      </c>
      <c r="AE126" s="38">
        <f t="shared" si="94"/>
        <v>0</v>
      </c>
      <c r="AF126" s="38">
        <f t="shared" si="94"/>
        <v>0</v>
      </c>
      <c r="AG126" s="38">
        <f t="shared" si="94"/>
        <v>0</v>
      </c>
      <c r="AH126" s="38">
        <f t="shared" si="94"/>
        <v>0</v>
      </c>
      <c r="AI126" s="38">
        <f t="shared" si="94"/>
        <v>0</v>
      </c>
      <c r="AJ126" s="38">
        <f t="shared" si="94"/>
        <v>0</v>
      </c>
      <c r="AK126" s="38">
        <f t="shared" si="94"/>
        <v>0</v>
      </c>
      <c r="AL126" s="38">
        <f t="shared" si="94"/>
        <v>0</v>
      </c>
      <c r="AM126" s="38">
        <f t="shared" si="94"/>
        <v>0</v>
      </c>
      <c r="AN126" s="38">
        <f t="shared" si="94"/>
        <v>0</v>
      </c>
      <c r="AO126" s="38">
        <f t="shared" si="94"/>
        <v>0</v>
      </c>
      <c r="AP126" s="2">
        <f>AP127+AP128+AP129</f>
        <v>0</v>
      </c>
      <c r="AQ126" s="2">
        <v>0</v>
      </c>
      <c r="AR126" s="126"/>
      <c r="AS126" s="126"/>
      <c r="AT126" s="47"/>
      <c r="AU126" s="47"/>
      <c r="AV126" s="31"/>
    </row>
    <row r="127" spans="1:48" ht="23.1">
      <c r="A127" s="123"/>
      <c r="B127" s="124"/>
      <c r="C127" s="125"/>
      <c r="D127" s="11" t="s">
        <v>49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126"/>
      <c r="AS127" s="126"/>
      <c r="AT127" s="47"/>
      <c r="AU127" s="47"/>
      <c r="AV127" s="31"/>
    </row>
    <row r="128" spans="1:48">
      <c r="A128" s="106" t="s">
        <v>62</v>
      </c>
      <c r="B128" s="106"/>
      <c r="C128" s="106"/>
      <c r="D128" s="82" t="s">
        <v>43</v>
      </c>
      <c r="E128" s="30">
        <f>E129+E130+E131</f>
        <v>53153.084000000003</v>
      </c>
      <c r="F128" s="30">
        <f>F129+F130+F131</f>
        <v>31660.187000000002</v>
      </c>
      <c r="G128" s="30">
        <f>SUM(F128/E128*100)</f>
        <v>59.564158121097918</v>
      </c>
      <c r="H128" s="2">
        <f>H129+H130+H131</f>
        <v>1060.5840000000001</v>
      </c>
      <c r="I128" s="2">
        <f>I129+I130+I131</f>
        <v>1059.4850000000001</v>
      </c>
      <c r="J128" s="2">
        <f>SUM(I128/H128*100)</f>
        <v>99.896377844659185</v>
      </c>
      <c r="K128" s="2">
        <f>K129+K130+K131</f>
        <v>919.8</v>
      </c>
      <c r="L128" s="2">
        <f>L129+L130+L131</f>
        <v>867.5</v>
      </c>
      <c r="M128" s="2">
        <f>SUM(L128/K128*100)</f>
        <v>94.313981300282677</v>
      </c>
      <c r="N128" s="2">
        <f>N129+N130+N131</f>
        <v>1093.1000000000001</v>
      </c>
      <c r="O128" s="2">
        <f>O129+O130+O131</f>
        <v>1029.8900000000001</v>
      </c>
      <c r="P128" s="2">
        <f>SUM(O128/N128*100)</f>
        <v>94.217363461714385</v>
      </c>
      <c r="Q128" s="2">
        <f t="shared" ref="Q128:AP128" si="95">Q129+Q130+Q131</f>
        <v>1264</v>
      </c>
      <c r="R128" s="2">
        <f t="shared" si="95"/>
        <v>1168.8600000000001</v>
      </c>
      <c r="S128" s="2">
        <f>SUM(R128/Q128*100)</f>
        <v>92.473101265822805</v>
      </c>
      <c r="T128" s="2">
        <f t="shared" si="95"/>
        <v>1411.6000000000001</v>
      </c>
      <c r="U128" s="2">
        <f t="shared" si="95"/>
        <v>1361.559</v>
      </c>
      <c r="V128" s="2">
        <f>SUM(U128/T128*100)</f>
        <v>96.4550155851516</v>
      </c>
      <c r="W128" s="2">
        <f t="shared" si="95"/>
        <v>2033.2</v>
      </c>
      <c r="X128" s="2">
        <f t="shared" si="95"/>
        <v>2171.9899999999998</v>
      </c>
      <c r="Y128" s="2">
        <f>SUM(X128/W128*100)</f>
        <v>106.82618532362778</v>
      </c>
      <c r="Z128" s="2">
        <f t="shared" si="95"/>
        <v>4905.5</v>
      </c>
      <c r="AA128" s="2">
        <f t="shared" si="95"/>
        <v>2629.4529999999995</v>
      </c>
      <c r="AB128" s="2">
        <f>SUM(AA128/Z128*100)</f>
        <v>53.602140454591776</v>
      </c>
      <c r="AC128" s="2">
        <f t="shared" si="95"/>
        <v>20345.600000000002</v>
      </c>
      <c r="AD128" s="2">
        <f t="shared" si="95"/>
        <v>19035.682999999997</v>
      </c>
      <c r="AE128" s="2">
        <f>SUM(AD128/AC128*100)</f>
        <v>93.561669353570281</v>
      </c>
      <c r="AF128" s="2">
        <f t="shared" si="95"/>
        <v>4655.3</v>
      </c>
      <c r="AG128" s="30">
        <f t="shared" si="95"/>
        <v>2335.7669999999998</v>
      </c>
      <c r="AH128" s="2">
        <f>SUM(AG128/AF128*100)</f>
        <v>50.174360406418486</v>
      </c>
      <c r="AI128" s="30">
        <f t="shared" si="95"/>
        <v>13044.5</v>
      </c>
      <c r="AJ128" s="30">
        <f t="shared" si="95"/>
        <v>0</v>
      </c>
      <c r="AK128" s="30">
        <v>0</v>
      </c>
      <c r="AL128" s="30">
        <f t="shared" si="95"/>
        <v>1568</v>
      </c>
      <c r="AM128" s="30">
        <f t="shared" si="95"/>
        <v>0</v>
      </c>
      <c r="AN128" s="30">
        <v>0</v>
      </c>
      <c r="AO128" s="30">
        <f t="shared" si="95"/>
        <v>851.90000000000009</v>
      </c>
      <c r="AP128" s="30">
        <f t="shared" si="95"/>
        <v>0</v>
      </c>
      <c r="AQ128" s="30">
        <v>0</v>
      </c>
      <c r="AR128" s="107"/>
      <c r="AS128" s="107"/>
      <c r="AT128" s="47"/>
      <c r="AU128" s="47"/>
      <c r="AV128" s="31"/>
    </row>
    <row r="129" spans="1:48" ht="15.65" customHeight="1">
      <c r="A129" s="106"/>
      <c r="B129" s="106"/>
      <c r="C129" s="106"/>
      <c r="D129" s="82" t="s">
        <v>48</v>
      </c>
      <c r="E129" s="30">
        <f>E117</f>
        <v>0</v>
      </c>
      <c r="F129" s="30">
        <f>F117</f>
        <v>0</v>
      </c>
      <c r="G129" s="30">
        <v>0</v>
      </c>
      <c r="H129" s="2">
        <f>H117</f>
        <v>0</v>
      </c>
      <c r="I129" s="2">
        <f>I117</f>
        <v>0</v>
      </c>
      <c r="J129" s="2">
        <v>0</v>
      </c>
      <c r="K129" s="2">
        <f>K117</f>
        <v>0</v>
      </c>
      <c r="L129" s="2">
        <f>L117</f>
        <v>0</v>
      </c>
      <c r="M129" s="2">
        <v>0</v>
      </c>
      <c r="N129" s="2">
        <f>N117</f>
        <v>0</v>
      </c>
      <c r="O129" s="2">
        <f>O117</f>
        <v>0</v>
      </c>
      <c r="P129" s="2">
        <v>0</v>
      </c>
      <c r="Q129" s="2">
        <f>Q117</f>
        <v>0</v>
      </c>
      <c r="R129" s="2">
        <f>R117</f>
        <v>0</v>
      </c>
      <c r="S129" s="2">
        <v>0</v>
      </c>
      <c r="T129" s="2">
        <f>T117</f>
        <v>0</v>
      </c>
      <c r="U129" s="2">
        <f>U117</f>
        <v>0</v>
      </c>
      <c r="V129" s="2">
        <v>0</v>
      </c>
      <c r="W129" s="2">
        <f>W117</f>
        <v>0</v>
      </c>
      <c r="X129" s="2">
        <f>X117</f>
        <v>0</v>
      </c>
      <c r="Y129" s="2">
        <v>0</v>
      </c>
      <c r="Z129" s="2">
        <f>Z117</f>
        <v>0</v>
      </c>
      <c r="AA129" s="2">
        <f>AA117</f>
        <v>0</v>
      </c>
      <c r="AB129" s="2">
        <v>0</v>
      </c>
      <c r="AC129" s="2">
        <f>AC117</f>
        <v>0</v>
      </c>
      <c r="AD129" s="2">
        <f>AD117</f>
        <v>0</v>
      </c>
      <c r="AE129" s="2">
        <v>0</v>
      </c>
      <c r="AF129" s="2">
        <f>AF117</f>
        <v>0</v>
      </c>
      <c r="AG129" s="30">
        <f>AG117</f>
        <v>0</v>
      </c>
      <c r="AH129" s="2">
        <v>0</v>
      </c>
      <c r="AI129" s="30">
        <f>AI117</f>
        <v>0</v>
      </c>
      <c r="AJ129" s="30">
        <f>AJ117</f>
        <v>0</v>
      </c>
      <c r="AK129" s="30">
        <v>0</v>
      </c>
      <c r="AL129" s="30">
        <f>AL117</f>
        <v>0</v>
      </c>
      <c r="AM129" s="30">
        <f>AM117</f>
        <v>0</v>
      </c>
      <c r="AN129" s="30">
        <v>0</v>
      </c>
      <c r="AO129" s="30">
        <f>AO117</f>
        <v>0</v>
      </c>
      <c r="AP129" s="30">
        <f>SUM(AP118+AP111+AP91)</f>
        <v>0</v>
      </c>
      <c r="AQ129" s="30">
        <v>0</v>
      </c>
      <c r="AR129" s="108"/>
      <c r="AS129" s="108"/>
      <c r="AT129" s="47"/>
      <c r="AU129" s="47"/>
      <c r="AV129" s="31"/>
    </row>
    <row r="130" spans="1:48">
      <c r="A130" s="106"/>
      <c r="B130" s="106"/>
      <c r="C130" s="106"/>
      <c r="D130" s="30" t="s">
        <v>41</v>
      </c>
      <c r="E130" s="30">
        <f>E118</f>
        <v>0</v>
      </c>
      <c r="F130" s="30">
        <f>F118</f>
        <v>0</v>
      </c>
      <c r="G130" s="30">
        <v>0</v>
      </c>
      <c r="H130" s="2">
        <f>H118</f>
        <v>0</v>
      </c>
      <c r="I130" s="2">
        <f>I118</f>
        <v>0</v>
      </c>
      <c r="J130" s="2">
        <v>0</v>
      </c>
      <c r="K130" s="2">
        <f>K118</f>
        <v>0</v>
      </c>
      <c r="L130" s="2">
        <f>L118</f>
        <v>0</v>
      </c>
      <c r="M130" s="2">
        <v>0</v>
      </c>
      <c r="N130" s="2">
        <f>N118</f>
        <v>0</v>
      </c>
      <c r="O130" s="2">
        <f>O118</f>
        <v>0</v>
      </c>
      <c r="P130" s="2">
        <v>0</v>
      </c>
      <c r="Q130" s="2">
        <f>Q118</f>
        <v>0</v>
      </c>
      <c r="R130" s="2">
        <f>R118</f>
        <v>0</v>
      </c>
      <c r="S130" s="2">
        <v>0</v>
      </c>
      <c r="T130" s="2">
        <f>T118</f>
        <v>0</v>
      </c>
      <c r="U130" s="2">
        <f>U118</f>
        <v>0</v>
      </c>
      <c r="V130" s="2">
        <v>0</v>
      </c>
      <c r="W130" s="2">
        <f>W118</f>
        <v>0</v>
      </c>
      <c r="X130" s="2">
        <f>X118</f>
        <v>0</v>
      </c>
      <c r="Y130" s="2">
        <v>0</v>
      </c>
      <c r="Z130" s="2">
        <f>Z118</f>
        <v>0</v>
      </c>
      <c r="AA130" s="2">
        <f>AA118</f>
        <v>0</v>
      </c>
      <c r="AB130" s="2">
        <v>0</v>
      </c>
      <c r="AC130" s="2">
        <f>AC118</f>
        <v>0</v>
      </c>
      <c r="AD130" s="2">
        <f>AD118</f>
        <v>0</v>
      </c>
      <c r="AE130" s="2">
        <v>0</v>
      </c>
      <c r="AF130" s="2">
        <f>AF118</f>
        <v>0</v>
      </c>
      <c r="AG130" s="30">
        <f>AG118</f>
        <v>0</v>
      </c>
      <c r="AH130" s="2">
        <v>0</v>
      </c>
      <c r="AI130" s="30">
        <f>AI118</f>
        <v>0</v>
      </c>
      <c r="AJ130" s="30">
        <f>AJ118</f>
        <v>0</v>
      </c>
      <c r="AK130" s="30">
        <v>0</v>
      </c>
      <c r="AL130" s="30">
        <f>AL118</f>
        <v>0</v>
      </c>
      <c r="AM130" s="30">
        <f>AM118</f>
        <v>0</v>
      </c>
      <c r="AN130" s="30">
        <v>0</v>
      </c>
      <c r="AO130" s="30">
        <f>AO118</f>
        <v>0</v>
      </c>
      <c r="AP130" s="30">
        <f>SUM(AP119+AP112+AP92)</f>
        <v>0</v>
      </c>
      <c r="AQ130" s="30">
        <v>0</v>
      </c>
      <c r="AR130" s="108"/>
      <c r="AS130" s="108"/>
      <c r="AT130" s="47"/>
      <c r="AU130" s="47"/>
      <c r="AV130" s="31"/>
    </row>
    <row r="131" spans="1:48">
      <c r="A131" s="106"/>
      <c r="B131" s="106"/>
      <c r="C131" s="106"/>
      <c r="D131" s="30" t="s">
        <v>32</v>
      </c>
      <c r="E131" s="30">
        <f>E119-E125</f>
        <v>53153.084000000003</v>
      </c>
      <c r="F131" s="30">
        <f>F119-F125</f>
        <v>31660.187000000002</v>
      </c>
      <c r="G131" s="30">
        <f>SUM(F131/E131*100)</f>
        <v>59.564158121097918</v>
      </c>
      <c r="H131" s="2">
        <f>H119-H125</f>
        <v>1060.5840000000001</v>
      </c>
      <c r="I131" s="2">
        <f>I119-I125</f>
        <v>1059.4850000000001</v>
      </c>
      <c r="J131" s="2">
        <f>SUM(I131/H131*100)</f>
        <v>99.896377844659185</v>
      </c>
      <c r="K131" s="2">
        <f>K119-K125</f>
        <v>919.8</v>
      </c>
      <c r="L131" s="2">
        <f>L119-L125</f>
        <v>867.5</v>
      </c>
      <c r="M131" s="2">
        <f>SUM(L131/K131*100)</f>
        <v>94.313981300282677</v>
      </c>
      <c r="N131" s="2">
        <f>N119-N125</f>
        <v>1093.1000000000001</v>
      </c>
      <c r="O131" s="2">
        <f>O119-O125</f>
        <v>1029.8900000000001</v>
      </c>
      <c r="P131" s="2">
        <f>SUM(O131/N131*100)</f>
        <v>94.217363461714385</v>
      </c>
      <c r="Q131" s="2">
        <f>Q119-Q125</f>
        <v>1264</v>
      </c>
      <c r="R131" s="2">
        <f>R119-R125</f>
        <v>1168.8600000000001</v>
      </c>
      <c r="S131" s="2">
        <f>SUM(R131/Q131*100)</f>
        <v>92.473101265822805</v>
      </c>
      <c r="T131" s="2">
        <f>T119-T125</f>
        <v>1411.6000000000001</v>
      </c>
      <c r="U131" s="2">
        <f>U119-U125</f>
        <v>1361.559</v>
      </c>
      <c r="V131" s="2">
        <f>SUM(U131/T131*100)</f>
        <v>96.4550155851516</v>
      </c>
      <c r="W131" s="2">
        <f>W119-W125</f>
        <v>2033.2</v>
      </c>
      <c r="X131" s="2">
        <f>X119-X125</f>
        <v>2171.9899999999998</v>
      </c>
      <c r="Y131" s="2">
        <f>SUM(X131/W131*100)</f>
        <v>106.82618532362778</v>
      </c>
      <c r="Z131" s="2">
        <f>Z119-Z125</f>
        <v>4905.5</v>
      </c>
      <c r="AA131" s="2">
        <f>AA119-AA125</f>
        <v>2629.4529999999995</v>
      </c>
      <c r="AB131" s="2">
        <f>SUM(AA131/Z131*100)</f>
        <v>53.602140454591776</v>
      </c>
      <c r="AC131" s="2">
        <f>AC119-AC125</f>
        <v>20345.600000000002</v>
      </c>
      <c r="AD131" s="2">
        <f>AD119-AD125</f>
        <v>19035.682999999997</v>
      </c>
      <c r="AE131" s="2">
        <f>SUM(AD131/AC131*100)</f>
        <v>93.561669353570281</v>
      </c>
      <c r="AF131" s="2">
        <f>AF119-AF125</f>
        <v>4655.3</v>
      </c>
      <c r="AG131" s="2">
        <f>AG119-AG125</f>
        <v>2335.7669999999998</v>
      </c>
      <c r="AH131" s="2">
        <f>SUM(AG131/AF131*100)</f>
        <v>50.174360406418486</v>
      </c>
      <c r="AI131" s="2">
        <f>AI119-AI125</f>
        <v>13044.5</v>
      </c>
      <c r="AJ131" s="2">
        <f t="shared" ref="AJ131:AN131" si="96">AJ119-AK125</f>
        <v>0</v>
      </c>
      <c r="AK131" s="2">
        <f t="shared" si="96"/>
        <v>-6480.4</v>
      </c>
      <c r="AL131" s="2">
        <f>AL119-AL125</f>
        <v>1568</v>
      </c>
      <c r="AM131" s="2">
        <f t="shared" si="96"/>
        <v>0</v>
      </c>
      <c r="AN131" s="2">
        <f t="shared" si="96"/>
        <v>0</v>
      </c>
      <c r="AO131" s="2">
        <f>AO119-AO125</f>
        <v>851.90000000000009</v>
      </c>
      <c r="AP131" s="30">
        <f t="shared" ref="AP131" si="97">AP119-AP125</f>
        <v>0</v>
      </c>
      <c r="AQ131" s="30">
        <v>0</v>
      </c>
      <c r="AR131" s="108"/>
      <c r="AS131" s="108"/>
      <c r="AT131" s="47"/>
      <c r="AU131" s="47"/>
      <c r="AV131" s="31"/>
    </row>
    <row r="132" spans="1:48" ht="38.049999999999997" customHeight="1">
      <c r="A132" s="106"/>
      <c r="B132" s="106"/>
      <c r="C132" s="106"/>
      <c r="D132" s="2" t="s">
        <v>79</v>
      </c>
      <c r="E132" s="58">
        <f>H132+K132+N132+Q132+T132+W132+Z132+AC132+AF132+AI132+AL132+AO132</f>
        <v>2426.6999999999998</v>
      </c>
      <c r="F132" s="2">
        <f>I132+L132+O132+R132+U132+X132+AA132+AD132+AG132+AJ132+AM132+AP132</f>
        <v>2426.4000000000005</v>
      </c>
      <c r="G132" s="2">
        <f>SUM(F132/E132*100)</f>
        <v>99.987637532451515</v>
      </c>
      <c r="H132" s="38">
        <f>H121-H126</f>
        <v>762.29999999999973</v>
      </c>
      <c r="I132" s="38">
        <f>I121-I126</f>
        <v>762.30000000000018</v>
      </c>
      <c r="J132" s="2">
        <f>SUM(I132/H132*100)</f>
        <v>100.00000000000007</v>
      </c>
      <c r="K132" s="38">
        <f>K121-K126</f>
        <v>171.3</v>
      </c>
      <c r="L132" s="38">
        <f>L121-L126</f>
        <v>171.3</v>
      </c>
      <c r="M132" s="2">
        <f>SUM(L132/K132*100)</f>
        <v>100</v>
      </c>
      <c r="N132" s="38">
        <f>N121-N126</f>
        <v>139.39999999999998</v>
      </c>
      <c r="O132" s="38">
        <f>O121-O126</f>
        <v>139.4</v>
      </c>
      <c r="P132" s="2">
        <f>SUM(O132/N132*100)</f>
        <v>100.00000000000003</v>
      </c>
      <c r="Q132" s="38">
        <f>Q121-Q126</f>
        <v>0</v>
      </c>
      <c r="R132" s="38">
        <f>R121-R126</f>
        <v>0</v>
      </c>
      <c r="S132" s="38">
        <f t="shared" ref="S132:AO132" si="98">S121-S126</f>
        <v>0</v>
      </c>
      <c r="T132" s="38">
        <f>T121-T126</f>
        <v>0</v>
      </c>
      <c r="U132" s="38">
        <f>U121-U126</f>
        <v>0</v>
      </c>
      <c r="V132" s="38">
        <v>0</v>
      </c>
      <c r="W132" s="38">
        <f>W121-W126</f>
        <v>1353.4</v>
      </c>
      <c r="X132" s="38">
        <f>X121-X126</f>
        <v>0</v>
      </c>
      <c r="Y132" s="38">
        <f t="shared" si="98"/>
        <v>0</v>
      </c>
      <c r="Z132" s="38">
        <f>Z121-Z126</f>
        <v>0</v>
      </c>
      <c r="AA132" s="38">
        <f>AA121-AA126</f>
        <v>0</v>
      </c>
      <c r="AB132" s="38">
        <f t="shared" si="98"/>
        <v>0</v>
      </c>
      <c r="AC132" s="38">
        <f>AC121-AC126</f>
        <v>0</v>
      </c>
      <c r="AD132" s="38">
        <f>AD121-AD126</f>
        <v>0</v>
      </c>
      <c r="AE132" s="38">
        <f t="shared" si="98"/>
        <v>0</v>
      </c>
      <c r="AF132" s="38">
        <f>AF121-AF126</f>
        <v>0</v>
      </c>
      <c r="AG132" s="38">
        <f>AG121-AG126</f>
        <v>1353.4</v>
      </c>
      <c r="AH132" s="38">
        <f t="shared" si="98"/>
        <v>0</v>
      </c>
      <c r="AI132" s="38">
        <f t="shared" si="98"/>
        <v>0.3</v>
      </c>
      <c r="AJ132" s="38">
        <f t="shared" si="98"/>
        <v>0</v>
      </c>
      <c r="AK132" s="38">
        <f t="shared" si="98"/>
        <v>0</v>
      </c>
      <c r="AL132" s="38">
        <f t="shared" si="98"/>
        <v>0</v>
      </c>
      <c r="AM132" s="38">
        <f t="shared" si="98"/>
        <v>0</v>
      </c>
      <c r="AN132" s="38">
        <f t="shared" si="98"/>
        <v>0</v>
      </c>
      <c r="AO132" s="38">
        <f t="shared" si="98"/>
        <v>0</v>
      </c>
      <c r="AP132" s="2">
        <f>AP133+AP134+AP135</f>
        <v>0</v>
      </c>
      <c r="AQ132" s="2">
        <v>0</v>
      </c>
      <c r="AR132" s="108"/>
      <c r="AS132" s="108"/>
      <c r="AT132" s="47"/>
      <c r="AU132" s="47"/>
      <c r="AV132" s="31"/>
    </row>
    <row r="133" spans="1:48" ht="23.1">
      <c r="A133" s="106"/>
      <c r="B133" s="106"/>
      <c r="C133" s="106"/>
      <c r="D133" s="30" t="s">
        <v>49</v>
      </c>
      <c r="E133" s="30">
        <v>0</v>
      </c>
      <c r="F133" s="30">
        <v>0</v>
      </c>
      <c r="G133" s="30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f t="shared" ref="Q133:AP133" si="99">Q121</f>
        <v>0</v>
      </c>
      <c r="R133" s="2">
        <f t="shared" si="99"/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f t="shared" si="99"/>
        <v>0</v>
      </c>
      <c r="Y133" s="2">
        <v>0</v>
      </c>
      <c r="Z133" s="2">
        <v>0</v>
      </c>
      <c r="AA133" s="2">
        <f t="shared" si="99"/>
        <v>0</v>
      </c>
      <c r="AB133" s="2">
        <v>0</v>
      </c>
      <c r="AC133" s="2">
        <f t="shared" si="99"/>
        <v>0</v>
      </c>
      <c r="AD133" s="2">
        <f t="shared" si="99"/>
        <v>0</v>
      </c>
      <c r="AE133" s="2">
        <v>0</v>
      </c>
      <c r="AF133" s="2">
        <f t="shared" si="99"/>
        <v>0</v>
      </c>
      <c r="AG133" s="30">
        <v>0</v>
      </c>
      <c r="AH133" s="30">
        <v>0</v>
      </c>
      <c r="AI133" s="30">
        <v>0</v>
      </c>
      <c r="AJ133" s="30">
        <f t="shared" si="99"/>
        <v>0</v>
      </c>
      <c r="AK133" s="30">
        <v>0</v>
      </c>
      <c r="AL133" s="30">
        <f t="shared" si="99"/>
        <v>0</v>
      </c>
      <c r="AM133" s="30">
        <f t="shared" si="99"/>
        <v>0</v>
      </c>
      <c r="AN133" s="30">
        <v>0</v>
      </c>
      <c r="AO133" s="30">
        <f t="shared" si="99"/>
        <v>0</v>
      </c>
      <c r="AP133" s="30">
        <f t="shared" si="99"/>
        <v>0</v>
      </c>
      <c r="AQ133" s="30">
        <v>0</v>
      </c>
      <c r="AR133" s="108"/>
      <c r="AS133" s="108"/>
      <c r="AT133" s="47"/>
      <c r="AU133" s="47"/>
      <c r="AV133" s="31"/>
    </row>
    <row r="134" spans="1:48" ht="14.3">
      <c r="A134" s="145" t="s">
        <v>4</v>
      </c>
      <c r="B134" s="145"/>
      <c r="C134" s="145"/>
      <c r="D134" s="33"/>
      <c r="E134" s="33"/>
      <c r="F134" s="33"/>
      <c r="G134" s="33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4"/>
      <c r="AS134" s="34"/>
      <c r="AT134" s="47"/>
      <c r="AU134" s="47"/>
      <c r="AV134" s="31"/>
    </row>
    <row r="135" spans="1:48">
      <c r="A135" s="106" t="s">
        <v>63</v>
      </c>
      <c r="B135" s="106"/>
      <c r="C135" s="106"/>
      <c r="D135" s="82" t="s">
        <v>43</v>
      </c>
      <c r="E135" s="30">
        <f>E136+E137+E138</f>
        <v>16818.300000000003</v>
      </c>
      <c r="F135" s="30">
        <f>F136+F137+F138</f>
        <v>12570.965999999999</v>
      </c>
      <c r="G135" s="30">
        <f>F135/E135*100</f>
        <v>74.745759083855063</v>
      </c>
      <c r="H135" s="2">
        <f>H136+H137+H138</f>
        <v>1046</v>
      </c>
      <c r="I135" s="2">
        <f>I136+I137+I138</f>
        <v>1044.9010000000001</v>
      </c>
      <c r="J135" s="2">
        <f>I135/H135*100</f>
        <v>99.89493307839389</v>
      </c>
      <c r="K135" s="2">
        <f>K136+K137+K138</f>
        <v>660.2</v>
      </c>
      <c r="L135" s="2">
        <f>L136+L137+L138</f>
        <v>660.2</v>
      </c>
      <c r="M135" s="2">
        <f>L135/K135*100</f>
        <v>100</v>
      </c>
      <c r="N135" s="2">
        <f>N136+N137+N138</f>
        <v>823.7</v>
      </c>
      <c r="O135" s="2">
        <f>O136+O137+O138</f>
        <v>823.7</v>
      </c>
      <c r="P135" s="2">
        <f>O135/N135*100</f>
        <v>100</v>
      </c>
      <c r="Q135" s="2">
        <f t="shared" ref="Q135:AO135" si="100">Q136+Q137+Q138</f>
        <v>1008.3</v>
      </c>
      <c r="R135" s="2">
        <f t="shared" si="100"/>
        <v>968.28899999999999</v>
      </c>
      <c r="S135" s="2">
        <f>R135/Q135*100</f>
        <v>96.031835763165731</v>
      </c>
      <c r="T135" s="2">
        <f t="shared" si="100"/>
        <v>1213.7</v>
      </c>
      <c r="U135" s="2">
        <f t="shared" si="100"/>
        <v>1211.9380000000001</v>
      </c>
      <c r="V135" s="2">
        <f>U135/T135*100</f>
        <v>99.854824091620671</v>
      </c>
      <c r="W135" s="2">
        <f t="shared" si="100"/>
        <v>1840</v>
      </c>
      <c r="X135" s="2">
        <f t="shared" si="100"/>
        <v>1820.79</v>
      </c>
      <c r="Y135" s="2">
        <f>X135/W135*100</f>
        <v>98.955978260869557</v>
      </c>
      <c r="Z135" s="2">
        <f t="shared" si="100"/>
        <v>2022.1</v>
      </c>
      <c r="AA135" s="2">
        <f t="shared" si="100"/>
        <v>2016.4480000000001</v>
      </c>
      <c r="AB135" s="2">
        <f t="shared" si="100"/>
        <v>99.720488600959413</v>
      </c>
      <c r="AC135" s="2">
        <f t="shared" si="100"/>
        <v>2049.3000000000002</v>
      </c>
      <c r="AD135" s="2">
        <f t="shared" si="100"/>
        <v>2051.7799999999997</v>
      </c>
      <c r="AE135" s="2">
        <f t="shared" si="100"/>
        <v>100.12101693261111</v>
      </c>
      <c r="AF135" s="2">
        <f t="shared" si="100"/>
        <v>2153.1</v>
      </c>
      <c r="AG135" s="30">
        <f t="shared" si="100"/>
        <v>1972.92</v>
      </c>
      <c r="AH135" s="30">
        <f t="shared" si="100"/>
        <v>91.6316009474711</v>
      </c>
      <c r="AI135" s="30">
        <f t="shared" si="100"/>
        <v>2121.3000000000002</v>
      </c>
      <c r="AJ135" s="30">
        <f t="shared" si="100"/>
        <v>0</v>
      </c>
      <c r="AK135" s="30">
        <f t="shared" si="100"/>
        <v>0</v>
      </c>
      <c r="AL135" s="30">
        <f t="shared" si="100"/>
        <v>1312.2</v>
      </c>
      <c r="AM135" s="30">
        <f t="shared" si="100"/>
        <v>0</v>
      </c>
      <c r="AN135" s="30">
        <f t="shared" si="100"/>
        <v>0</v>
      </c>
      <c r="AO135" s="30">
        <f t="shared" si="100"/>
        <v>568.40000000000009</v>
      </c>
      <c r="AP135" s="30">
        <f>SUM(AP123+AP117+AP97)</f>
        <v>0</v>
      </c>
      <c r="AQ135" s="30">
        <f t="shared" ref="AQ135" si="101">AP135/AO135</f>
        <v>0</v>
      </c>
      <c r="AR135" s="107"/>
      <c r="AS135" s="107"/>
      <c r="AT135" s="47"/>
      <c r="AU135" s="47"/>
      <c r="AV135" s="31"/>
    </row>
    <row r="136" spans="1:48" ht="17.149999999999999" customHeight="1">
      <c r="A136" s="106"/>
      <c r="B136" s="106"/>
      <c r="C136" s="106"/>
      <c r="D136" s="82" t="s">
        <v>48</v>
      </c>
      <c r="E136" s="30">
        <f>E87+E92+E105</f>
        <v>0</v>
      </c>
      <c r="F136" s="30">
        <f>F87+F92+F105</f>
        <v>0</v>
      </c>
      <c r="G136" s="30">
        <v>0</v>
      </c>
      <c r="H136" s="2">
        <f>H87+H92+H105</f>
        <v>0</v>
      </c>
      <c r="I136" s="2">
        <f>I87+I92+I105</f>
        <v>0</v>
      </c>
      <c r="J136" s="2">
        <v>0</v>
      </c>
      <c r="K136" s="2">
        <f>K87+K92+K105</f>
        <v>0</v>
      </c>
      <c r="L136" s="2">
        <f>L87+L92+L105</f>
        <v>0</v>
      </c>
      <c r="M136" s="2">
        <v>0</v>
      </c>
      <c r="N136" s="2">
        <f>N87+N92+N105</f>
        <v>0</v>
      </c>
      <c r="O136" s="2">
        <f>O87+O92+O105</f>
        <v>0</v>
      </c>
      <c r="P136" s="2">
        <v>0</v>
      </c>
      <c r="Q136" s="2">
        <f t="shared" ref="Q136:AO137" si="102">Q87+Q92+Q105</f>
        <v>0</v>
      </c>
      <c r="R136" s="2">
        <f t="shared" si="102"/>
        <v>0</v>
      </c>
      <c r="S136" s="2">
        <f t="shared" si="102"/>
        <v>0</v>
      </c>
      <c r="T136" s="2">
        <f t="shared" si="102"/>
        <v>0</v>
      </c>
      <c r="U136" s="2">
        <f t="shared" si="102"/>
        <v>0</v>
      </c>
      <c r="V136" s="2">
        <f t="shared" si="102"/>
        <v>0</v>
      </c>
      <c r="W136" s="2">
        <f t="shared" si="102"/>
        <v>0</v>
      </c>
      <c r="X136" s="2">
        <f t="shared" si="102"/>
        <v>0</v>
      </c>
      <c r="Y136" s="2">
        <f t="shared" si="102"/>
        <v>0</v>
      </c>
      <c r="Z136" s="2">
        <f t="shared" si="102"/>
        <v>0</v>
      </c>
      <c r="AA136" s="2">
        <f t="shared" si="102"/>
        <v>0</v>
      </c>
      <c r="AB136" s="2">
        <f t="shared" si="102"/>
        <v>0</v>
      </c>
      <c r="AC136" s="2">
        <f t="shared" si="102"/>
        <v>0</v>
      </c>
      <c r="AD136" s="2">
        <f t="shared" si="102"/>
        <v>0</v>
      </c>
      <c r="AE136" s="2">
        <f t="shared" si="102"/>
        <v>0</v>
      </c>
      <c r="AF136" s="2">
        <f t="shared" si="102"/>
        <v>0</v>
      </c>
      <c r="AG136" s="30">
        <f t="shared" si="102"/>
        <v>0</v>
      </c>
      <c r="AH136" s="30">
        <f t="shared" si="102"/>
        <v>0</v>
      </c>
      <c r="AI136" s="30">
        <f t="shared" si="102"/>
        <v>0</v>
      </c>
      <c r="AJ136" s="30">
        <f t="shared" si="102"/>
        <v>0</v>
      </c>
      <c r="AK136" s="30">
        <f t="shared" si="102"/>
        <v>0</v>
      </c>
      <c r="AL136" s="30">
        <f t="shared" si="102"/>
        <v>0</v>
      </c>
      <c r="AM136" s="30">
        <f t="shared" si="102"/>
        <v>0</v>
      </c>
      <c r="AN136" s="30">
        <f t="shared" si="102"/>
        <v>0</v>
      </c>
      <c r="AO136" s="30">
        <f t="shared" si="102"/>
        <v>0</v>
      </c>
      <c r="AP136" s="30">
        <f>SUM(AP124+AP118+AP98)</f>
        <v>0</v>
      </c>
      <c r="AQ136" s="30">
        <v>0</v>
      </c>
      <c r="AR136" s="108"/>
      <c r="AS136" s="108"/>
      <c r="AT136" s="47"/>
      <c r="AU136" s="47"/>
      <c r="AV136" s="31"/>
    </row>
    <row r="137" spans="1:48">
      <c r="A137" s="106"/>
      <c r="B137" s="106"/>
      <c r="C137" s="106"/>
      <c r="D137" s="30" t="s">
        <v>41</v>
      </c>
      <c r="E137" s="30">
        <f>H137+K137+N137+Q137+T137+W137+Z137+AC137+AF137+AI137+AL137+AO137</f>
        <v>0</v>
      </c>
      <c r="F137" s="30">
        <f>I137+L137+O137</f>
        <v>0</v>
      </c>
      <c r="G137" s="30">
        <v>0</v>
      </c>
      <c r="H137" s="2">
        <f>H88+H93+H106</f>
        <v>0</v>
      </c>
      <c r="I137" s="2">
        <f>I88+I93+I106</f>
        <v>0</v>
      </c>
      <c r="J137" s="2">
        <v>0</v>
      </c>
      <c r="K137" s="2">
        <f>K88+K93+K106</f>
        <v>0</v>
      </c>
      <c r="L137" s="2">
        <f>L88+L93+L106</f>
        <v>0</v>
      </c>
      <c r="M137" s="2">
        <v>0</v>
      </c>
      <c r="N137" s="2">
        <f>N88+N93+N106</f>
        <v>0</v>
      </c>
      <c r="O137" s="2">
        <f>O88+O93+O106</f>
        <v>0</v>
      </c>
      <c r="P137" s="2">
        <v>0</v>
      </c>
      <c r="Q137" s="2">
        <f t="shared" si="102"/>
        <v>0</v>
      </c>
      <c r="R137" s="2">
        <f t="shared" si="102"/>
        <v>0</v>
      </c>
      <c r="S137" s="2">
        <f t="shared" si="102"/>
        <v>0</v>
      </c>
      <c r="T137" s="2">
        <f t="shared" si="102"/>
        <v>0</v>
      </c>
      <c r="U137" s="2">
        <f t="shared" si="102"/>
        <v>0</v>
      </c>
      <c r="V137" s="2">
        <f t="shared" si="102"/>
        <v>0</v>
      </c>
      <c r="W137" s="2">
        <f t="shared" si="102"/>
        <v>0</v>
      </c>
      <c r="X137" s="2">
        <f t="shared" si="102"/>
        <v>0</v>
      </c>
      <c r="Y137" s="2">
        <f t="shared" si="102"/>
        <v>0</v>
      </c>
      <c r="Z137" s="2">
        <f t="shared" si="102"/>
        <v>0</v>
      </c>
      <c r="AA137" s="2">
        <f t="shared" si="102"/>
        <v>0</v>
      </c>
      <c r="AB137" s="2">
        <f t="shared" si="102"/>
        <v>0</v>
      </c>
      <c r="AC137" s="2">
        <f t="shared" si="102"/>
        <v>0</v>
      </c>
      <c r="AD137" s="2">
        <f t="shared" si="102"/>
        <v>0</v>
      </c>
      <c r="AE137" s="2">
        <f t="shared" si="102"/>
        <v>0</v>
      </c>
      <c r="AF137" s="2">
        <f t="shared" si="102"/>
        <v>0</v>
      </c>
      <c r="AG137" s="30">
        <f t="shared" si="102"/>
        <v>0</v>
      </c>
      <c r="AH137" s="30">
        <f t="shared" si="102"/>
        <v>0</v>
      </c>
      <c r="AI137" s="30">
        <f t="shared" si="102"/>
        <v>0</v>
      </c>
      <c r="AJ137" s="30">
        <f t="shared" si="102"/>
        <v>0</v>
      </c>
      <c r="AK137" s="30">
        <f t="shared" si="102"/>
        <v>0</v>
      </c>
      <c r="AL137" s="30">
        <f t="shared" si="102"/>
        <v>0</v>
      </c>
      <c r="AM137" s="30">
        <f t="shared" si="102"/>
        <v>0</v>
      </c>
      <c r="AN137" s="30">
        <f t="shared" si="102"/>
        <v>0</v>
      </c>
      <c r="AO137" s="30">
        <f t="shared" si="102"/>
        <v>0</v>
      </c>
      <c r="AP137" s="30">
        <f>SUM(AP125+AP119+AP99)</f>
        <v>0</v>
      </c>
      <c r="AQ137" s="30">
        <v>0</v>
      </c>
      <c r="AR137" s="108"/>
      <c r="AS137" s="108"/>
      <c r="AT137" s="47"/>
      <c r="AU137" s="47"/>
      <c r="AV137" s="31"/>
    </row>
    <row r="138" spans="1:48">
      <c r="A138" s="106"/>
      <c r="B138" s="106"/>
      <c r="C138" s="106"/>
      <c r="D138" s="30" t="s">
        <v>32</v>
      </c>
      <c r="E138" s="30">
        <f>H138+K138+N138+Q138+T138+W138+Z138+AC138+AF138+AI138+AL138+AO138</f>
        <v>16818.300000000003</v>
      </c>
      <c r="F138" s="30">
        <f>I138+L138+O138+R138+U138+X138+AA138+AD138+AG138</f>
        <v>12570.965999999999</v>
      </c>
      <c r="G138" s="30">
        <f>F138/E138*100</f>
        <v>74.745759083855063</v>
      </c>
      <c r="H138" s="2">
        <f>H89+H94+H73</f>
        <v>1046</v>
      </c>
      <c r="I138" s="2">
        <f t="shared" ref="I138:O138" si="103">I89+I94+I73</f>
        <v>1044.9010000000001</v>
      </c>
      <c r="J138" s="2">
        <f>I138/H138*100</f>
        <v>99.89493307839389</v>
      </c>
      <c r="K138" s="2">
        <f>K89+K94+K73</f>
        <v>660.2</v>
      </c>
      <c r="L138" s="2">
        <f t="shared" si="103"/>
        <v>660.2</v>
      </c>
      <c r="M138" s="2">
        <f>L138/K138*100</f>
        <v>100</v>
      </c>
      <c r="N138" s="2">
        <f>N89+N94+N73</f>
        <v>823.7</v>
      </c>
      <c r="O138" s="2">
        <f t="shared" si="103"/>
        <v>823.7</v>
      </c>
      <c r="P138" s="2">
        <f>O138/N138*100</f>
        <v>100</v>
      </c>
      <c r="Q138" s="2">
        <f>Q89+Q94+Q73</f>
        <v>1008.3</v>
      </c>
      <c r="R138" s="2">
        <f t="shared" ref="R138" si="104">R89+R94+R73</f>
        <v>968.28899999999999</v>
      </c>
      <c r="S138" s="2">
        <f>R138/Q138*100</f>
        <v>96.031835763165731</v>
      </c>
      <c r="T138" s="2">
        <f>T89+T94+T73</f>
        <v>1213.7</v>
      </c>
      <c r="U138" s="2">
        <f t="shared" ref="U138" si="105">U89+U94+U73</f>
        <v>1211.9380000000001</v>
      </c>
      <c r="V138" s="2">
        <f>U138/T138*100</f>
        <v>99.854824091620671</v>
      </c>
      <c r="W138" s="2">
        <f>W89+W94+W73</f>
        <v>1840</v>
      </c>
      <c r="X138" s="2">
        <f t="shared" ref="X138" si="106">X89+X94+X73</f>
        <v>1820.79</v>
      </c>
      <c r="Y138" s="2">
        <f>X138/W138*100</f>
        <v>98.955978260869557</v>
      </c>
      <c r="Z138" s="2">
        <f>Z89+Z94+Z73</f>
        <v>2022.1</v>
      </c>
      <c r="AA138" s="2">
        <f t="shared" ref="AA138" si="107">AA89+AA94+AA73</f>
        <v>2016.4480000000001</v>
      </c>
      <c r="AB138" s="2">
        <f>AA138/Z138*100</f>
        <v>99.720488600959413</v>
      </c>
      <c r="AC138" s="2">
        <f>AC89+AC94+AC73</f>
        <v>2049.3000000000002</v>
      </c>
      <c r="AD138" s="2">
        <f t="shared" ref="AD138" si="108">AD89+AD94+AD73</f>
        <v>2051.7799999999997</v>
      </c>
      <c r="AE138" s="2">
        <f>AD138/AC138*100</f>
        <v>100.12101693261111</v>
      </c>
      <c r="AF138" s="2">
        <f>AF89+AF94+AF73</f>
        <v>2153.1</v>
      </c>
      <c r="AG138" s="30">
        <f t="shared" ref="AG138" si="109">AG89+AG94+AG73</f>
        <v>1972.92</v>
      </c>
      <c r="AH138" s="30">
        <f>AG138/AF138*100</f>
        <v>91.6316009474711</v>
      </c>
      <c r="AI138" s="30">
        <f>AI89+AI94+AI73</f>
        <v>2121.3000000000002</v>
      </c>
      <c r="AJ138" s="30">
        <f t="shared" ref="AJ138" si="110">AJ89+AJ94+AJ73</f>
        <v>0</v>
      </c>
      <c r="AK138" s="30">
        <f>AJ138/AI138*100</f>
        <v>0</v>
      </c>
      <c r="AL138" s="30">
        <f>AL89+AL94+AL73</f>
        <v>1312.2</v>
      </c>
      <c r="AM138" s="30">
        <f t="shared" ref="AM138" si="111">AM89+AM94+AM73</f>
        <v>0</v>
      </c>
      <c r="AN138" s="30">
        <f>AM138/AL138*100</f>
        <v>0</v>
      </c>
      <c r="AO138" s="30">
        <f>AO89+AO94+AO73</f>
        <v>568.40000000000009</v>
      </c>
      <c r="AP138" s="30">
        <f t="shared" ref="AP138" si="112">AP89+AP94+AP73</f>
        <v>0</v>
      </c>
      <c r="AQ138" s="30">
        <f>AP138/AO138*100</f>
        <v>0</v>
      </c>
      <c r="AR138" s="108"/>
      <c r="AS138" s="108"/>
      <c r="AT138" s="47"/>
      <c r="AU138" s="47"/>
      <c r="AV138" s="31"/>
    </row>
    <row r="139" spans="1:48" ht="23.1">
      <c r="A139" s="106"/>
      <c r="B139" s="106"/>
      <c r="C139" s="106"/>
      <c r="D139" s="30" t="s">
        <v>49</v>
      </c>
      <c r="E139" s="30">
        <f>E90+E96+E109</f>
        <v>0</v>
      </c>
      <c r="F139" s="30">
        <f>F90+F96+F109</f>
        <v>0</v>
      </c>
      <c r="G139" s="30">
        <v>0</v>
      </c>
      <c r="H139" s="2">
        <f>H90+H96+H109</f>
        <v>0</v>
      </c>
      <c r="I139" s="2">
        <f>I90+I96+I109</f>
        <v>0</v>
      </c>
      <c r="J139" s="2">
        <v>0</v>
      </c>
      <c r="K139" s="2">
        <f>K90+K96+K109</f>
        <v>0</v>
      </c>
      <c r="L139" s="2">
        <f>L90+L96+L109</f>
        <v>0</v>
      </c>
      <c r="M139" s="2">
        <v>0</v>
      </c>
      <c r="N139" s="2">
        <f>N90+N96+N109</f>
        <v>0</v>
      </c>
      <c r="O139" s="2">
        <f>O90+O96+O109</f>
        <v>0</v>
      </c>
      <c r="P139" s="2">
        <v>0</v>
      </c>
      <c r="Q139" s="2">
        <f t="shared" ref="Q139:AO139" si="113">Q90+Q96+Q109</f>
        <v>0</v>
      </c>
      <c r="R139" s="2">
        <f t="shared" si="113"/>
        <v>0</v>
      </c>
      <c r="S139" s="2">
        <f t="shared" si="113"/>
        <v>0</v>
      </c>
      <c r="T139" s="2">
        <f t="shared" si="113"/>
        <v>0</v>
      </c>
      <c r="U139" s="2">
        <f t="shared" si="113"/>
        <v>0</v>
      </c>
      <c r="V139" s="2">
        <f t="shared" si="113"/>
        <v>0</v>
      </c>
      <c r="W139" s="2">
        <f t="shared" si="113"/>
        <v>0</v>
      </c>
      <c r="X139" s="2">
        <f t="shared" si="113"/>
        <v>0</v>
      </c>
      <c r="Y139" s="2">
        <f t="shared" si="113"/>
        <v>0</v>
      </c>
      <c r="Z139" s="2">
        <f t="shared" si="113"/>
        <v>0</v>
      </c>
      <c r="AA139" s="2">
        <f t="shared" si="113"/>
        <v>0</v>
      </c>
      <c r="AB139" s="2">
        <f t="shared" si="113"/>
        <v>0</v>
      </c>
      <c r="AC139" s="2">
        <f t="shared" si="113"/>
        <v>0</v>
      </c>
      <c r="AD139" s="2">
        <f t="shared" si="113"/>
        <v>0</v>
      </c>
      <c r="AE139" s="2">
        <f t="shared" si="113"/>
        <v>0</v>
      </c>
      <c r="AF139" s="2">
        <f t="shared" si="113"/>
        <v>0</v>
      </c>
      <c r="AG139" s="30">
        <f t="shared" si="113"/>
        <v>0</v>
      </c>
      <c r="AH139" s="30">
        <f t="shared" si="113"/>
        <v>0</v>
      </c>
      <c r="AI139" s="30">
        <f t="shared" si="113"/>
        <v>0</v>
      </c>
      <c r="AJ139" s="30">
        <f t="shared" si="113"/>
        <v>0</v>
      </c>
      <c r="AK139" s="30">
        <f t="shared" si="113"/>
        <v>0</v>
      </c>
      <c r="AL139" s="30">
        <f t="shared" si="113"/>
        <v>0</v>
      </c>
      <c r="AM139" s="30">
        <f t="shared" si="113"/>
        <v>0</v>
      </c>
      <c r="AN139" s="30">
        <f t="shared" si="113"/>
        <v>0</v>
      </c>
      <c r="AO139" s="30">
        <f t="shared" si="113"/>
        <v>0</v>
      </c>
      <c r="AP139" s="30">
        <f>SUM(AP128+AP122+AP102)</f>
        <v>0</v>
      </c>
      <c r="AQ139" s="35">
        <v>0</v>
      </c>
      <c r="AR139" s="108"/>
      <c r="AS139" s="108"/>
      <c r="AT139" s="47"/>
      <c r="AU139" s="47"/>
      <c r="AV139" s="31"/>
    </row>
    <row r="140" spans="1:48">
      <c r="A140" s="106" t="s">
        <v>72</v>
      </c>
      <c r="B140" s="106"/>
      <c r="C140" s="106"/>
      <c r="D140" s="82" t="s">
        <v>43</v>
      </c>
      <c r="E140" s="30">
        <f>E141+E142+E143</f>
        <v>464.18400000000003</v>
      </c>
      <c r="F140" s="30">
        <f>F141+F142+F143</f>
        <v>320.92100000000005</v>
      </c>
      <c r="G140" s="30">
        <f>F140/E140*100</f>
        <v>69.136592385778059</v>
      </c>
      <c r="H140" s="2">
        <f>H141+H142+H143</f>
        <v>14.584</v>
      </c>
      <c r="I140" s="2">
        <f>I141+I142+I143</f>
        <v>14.584</v>
      </c>
      <c r="J140" s="2">
        <v>0</v>
      </c>
      <c r="K140" s="2">
        <f>K141+K142+K143</f>
        <v>41.8</v>
      </c>
      <c r="L140" s="2">
        <f>L141+L142+L143</f>
        <v>41.8</v>
      </c>
      <c r="M140" s="2">
        <f>L140/K140*100</f>
        <v>100</v>
      </c>
      <c r="N140" s="2">
        <f>N141+N142+N143</f>
        <v>51.6</v>
      </c>
      <c r="O140" s="2">
        <f>O141+O142+O143</f>
        <v>41.09</v>
      </c>
      <c r="P140" s="2">
        <f>O140/N140*100</f>
        <v>79.631782945736447</v>
      </c>
      <c r="Q140" s="2">
        <f t="shared" ref="Q140:AO140" si="114">Q141+Q142+Q143</f>
        <v>37.9</v>
      </c>
      <c r="R140" s="2">
        <f t="shared" si="114"/>
        <v>42.570999999999998</v>
      </c>
      <c r="S140" s="2">
        <f t="shared" si="114"/>
        <v>112.3245382585752</v>
      </c>
      <c r="T140" s="2">
        <f t="shared" si="114"/>
        <v>37.9</v>
      </c>
      <c r="U140" s="2">
        <f t="shared" si="114"/>
        <v>35.021000000000001</v>
      </c>
      <c r="V140" s="2">
        <f>U140/T140*100</f>
        <v>92.403693931398422</v>
      </c>
      <c r="W140" s="2">
        <f t="shared" si="114"/>
        <v>33.199999999999996</v>
      </c>
      <c r="X140" s="2">
        <f>X141+X142+X143</f>
        <v>35</v>
      </c>
      <c r="Y140" s="2">
        <f>X140/W140*100</f>
        <v>105.42168674698797</v>
      </c>
      <c r="Z140" s="2">
        <f t="shared" si="114"/>
        <v>36.5</v>
      </c>
      <c r="AA140" s="2">
        <f t="shared" si="114"/>
        <v>36.505000000000003</v>
      </c>
      <c r="AB140" s="2">
        <f t="shared" si="114"/>
        <v>100.01369863013699</v>
      </c>
      <c r="AC140" s="2">
        <f t="shared" si="114"/>
        <v>35.6</v>
      </c>
      <c r="AD140" s="2">
        <f t="shared" si="114"/>
        <v>35.603000000000002</v>
      </c>
      <c r="AE140" s="2">
        <f t="shared" si="114"/>
        <v>100.00842696629213</v>
      </c>
      <c r="AF140" s="2">
        <f t="shared" si="114"/>
        <v>33.6</v>
      </c>
      <c r="AG140" s="30">
        <f t="shared" si="114"/>
        <v>38.747</v>
      </c>
      <c r="AH140" s="30">
        <f t="shared" si="114"/>
        <v>115.31845238095238</v>
      </c>
      <c r="AI140" s="30">
        <f t="shared" si="114"/>
        <v>38</v>
      </c>
      <c r="AJ140" s="30">
        <f t="shared" si="114"/>
        <v>0</v>
      </c>
      <c r="AK140" s="30">
        <f t="shared" si="114"/>
        <v>0</v>
      </c>
      <c r="AL140" s="30">
        <f t="shared" si="114"/>
        <v>38</v>
      </c>
      <c r="AM140" s="30">
        <f t="shared" si="114"/>
        <v>0</v>
      </c>
      <c r="AN140" s="30">
        <f t="shared" si="114"/>
        <v>0</v>
      </c>
      <c r="AO140" s="30">
        <f t="shared" si="114"/>
        <v>65.500000000000014</v>
      </c>
      <c r="AP140" s="30">
        <f>SUM(AP129+AP122+AP103)</f>
        <v>0</v>
      </c>
      <c r="AQ140" s="30">
        <f t="shared" ref="AQ140" si="115">AP140/AO140</f>
        <v>0</v>
      </c>
      <c r="AR140" s="107"/>
      <c r="AS140" s="107"/>
      <c r="AT140" s="47"/>
      <c r="AU140" s="47"/>
      <c r="AV140" s="31"/>
    </row>
    <row r="141" spans="1:48" ht="13.75" customHeight="1">
      <c r="A141" s="106"/>
      <c r="B141" s="106"/>
      <c r="C141" s="106"/>
      <c r="D141" s="82" t="s">
        <v>48</v>
      </c>
      <c r="E141" s="30">
        <v>0</v>
      </c>
      <c r="F141" s="30">
        <v>0</v>
      </c>
      <c r="G141" s="30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f t="shared" ref="R141:AG142" si="116">R129</f>
        <v>0</v>
      </c>
      <c r="S141" s="2">
        <f t="shared" si="116"/>
        <v>0</v>
      </c>
      <c r="T141" s="2">
        <v>0</v>
      </c>
      <c r="U141" s="2">
        <f t="shared" si="116"/>
        <v>0</v>
      </c>
      <c r="V141" s="2">
        <f t="shared" si="116"/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f>SUM(AP130+AP123+AP104)</f>
        <v>0</v>
      </c>
      <c r="AQ141" s="30">
        <v>0</v>
      </c>
      <c r="AR141" s="108"/>
      <c r="AS141" s="108"/>
      <c r="AT141" s="47"/>
      <c r="AU141" s="47"/>
      <c r="AV141" s="31"/>
    </row>
    <row r="142" spans="1:48">
      <c r="A142" s="106"/>
      <c r="B142" s="106"/>
      <c r="C142" s="106"/>
      <c r="D142" s="30" t="s">
        <v>41</v>
      </c>
      <c r="E142" s="30">
        <f>H142+K142+N142+Q142+T142+W142+Z142+AC142+AF142+AI142+AL142+AO142</f>
        <v>0</v>
      </c>
      <c r="F142" s="30">
        <v>0</v>
      </c>
      <c r="G142" s="30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f t="shared" si="116"/>
        <v>0</v>
      </c>
      <c r="S142" s="2">
        <f t="shared" si="116"/>
        <v>0</v>
      </c>
      <c r="T142" s="2">
        <v>0</v>
      </c>
      <c r="U142" s="2">
        <f t="shared" si="116"/>
        <v>0</v>
      </c>
      <c r="V142" s="2">
        <f t="shared" si="116"/>
        <v>0</v>
      </c>
      <c r="W142" s="2">
        <v>0</v>
      </c>
      <c r="X142" s="2">
        <f t="shared" si="116"/>
        <v>0</v>
      </c>
      <c r="Y142" s="2">
        <f t="shared" si="116"/>
        <v>0</v>
      </c>
      <c r="Z142" s="2">
        <v>0</v>
      </c>
      <c r="AA142" s="2">
        <f t="shared" si="116"/>
        <v>0</v>
      </c>
      <c r="AB142" s="2">
        <f t="shared" si="116"/>
        <v>0</v>
      </c>
      <c r="AC142" s="2">
        <v>0</v>
      </c>
      <c r="AD142" s="2">
        <f t="shared" si="116"/>
        <v>0</v>
      </c>
      <c r="AE142" s="2">
        <f t="shared" si="116"/>
        <v>0</v>
      </c>
      <c r="AF142" s="2">
        <v>0</v>
      </c>
      <c r="AG142" s="30">
        <f t="shared" si="116"/>
        <v>0</v>
      </c>
      <c r="AH142" s="30">
        <f t="shared" ref="AH142:AN142" si="117">AH130</f>
        <v>0</v>
      </c>
      <c r="AI142" s="30">
        <v>0</v>
      </c>
      <c r="AJ142" s="30">
        <f t="shared" si="117"/>
        <v>0</v>
      </c>
      <c r="AK142" s="30">
        <f t="shared" si="117"/>
        <v>0</v>
      </c>
      <c r="AL142" s="30">
        <f t="shared" si="117"/>
        <v>0</v>
      </c>
      <c r="AM142" s="30">
        <f t="shared" si="117"/>
        <v>0</v>
      </c>
      <c r="AN142" s="30">
        <f t="shared" si="117"/>
        <v>0</v>
      </c>
      <c r="AO142" s="30">
        <v>0</v>
      </c>
      <c r="AP142" s="30">
        <f>SUM(AP131+AP124+AP105)</f>
        <v>0</v>
      </c>
      <c r="AQ142" s="30">
        <v>0</v>
      </c>
      <c r="AR142" s="108"/>
      <c r="AS142" s="108"/>
      <c r="AT142" s="47"/>
      <c r="AU142" s="47"/>
      <c r="AV142" s="31"/>
    </row>
    <row r="143" spans="1:48">
      <c r="A143" s="106"/>
      <c r="B143" s="106"/>
      <c r="C143" s="106"/>
      <c r="D143" s="30" t="s">
        <v>32</v>
      </c>
      <c r="E143" s="30">
        <f>H143+K143+N143+Q143+T143+W143+Z143+AC143+AF143+AI143+AL143+AO143</f>
        <v>464.18400000000003</v>
      </c>
      <c r="F143" s="30">
        <f>I143+L143+O143+R143+U143+X143+AA143+AD143+AG143</f>
        <v>320.92100000000005</v>
      </c>
      <c r="G143" s="30">
        <f>F143/E143*100</f>
        <v>69.136592385778059</v>
      </c>
      <c r="H143" s="2">
        <f>H107</f>
        <v>14.584</v>
      </c>
      <c r="I143" s="2">
        <f>I107</f>
        <v>14.584</v>
      </c>
      <c r="J143" s="2">
        <f t="shared" ref="J143:AQ143" si="118">J107</f>
        <v>100</v>
      </c>
      <c r="K143" s="2">
        <f t="shared" si="118"/>
        <v>41.8</v>
      </c>
      <c r="L143" s="2">
        <f t="shared" si="118"/>
        <v>41.8</v>
      </c>
      <c r="M143" s="2">
        <f>L143/K143*100</f>
        <v>100</v>
      </c>
      <c r="N143" s="2">
        <f t="shared" ref="N143:O143" si="119">N107</f>
        <v>51.6</v>
      </c>
      <c r="O143" s="2">
        <f t="shared" si="119"/>
        <v>41.09</v>
      </c>
      <c r="P143" s="2">
        <f>O143/N143*100</f>
        <v>79.631782945736447</v>
      </c>
      <c r="Q143" s="2">
        <f t="shared" ref="Q143:R143" si="120">Q107</f>
        <v>37.9</v>
      </c>
      <c r="R143" s="2">
        <f t="shared" si="120"/>
        <v>42.570999999999998</v>
      </c>
      <c r="S143" s="2">
        <f>R143/Q143*100</f>
        <v>112.3245382585752</v>
      </c>
      <c r="T143" s="2">
        <f t="shared" si="118"/>
        <v>37.9</v>
      </c>
      <c r="U143" s="2">
        <f t="shared" si="118"/>
        <v>35.021000000000001</v>
      </c>
      <c r="V143" s="2">
        <f>U143/T143*100</f>
        <v>92.403693931398422</v>
      </c>
      <c r="W143" s="2">
        <f t="shared" si="118"/>
        <v>33.199999999999996</v>
      </c>
      <c r="X143" s="2">
        <f t="shared" si="118"/>
        <v>35</v>
      </c>
      <c r="Y143" s="2">
        <f>X143/W143*100</f>
        <v>105.42168674698797</v>
      </c>
      <c r="Z143" s="2">
        <f t="shared" si="118"/>
        <v>36.5</v>
      </c>
      <c r="AA143" s="2">
        <f t="shared" si="118"/>
        <v>36.505000000000003</v>
      </c>
      <c r="AB143" s="2">
        <f>AA143/Z143*100</f>
        <v>100.01369863013699</v>
      </c>
      <c r="AC143" s="2">
        <f t="shared" si="118"/>
        <v>35.6</v>
      </c>
      <c r="AD143" s="2">
        <f t="shared" si="118"/>
        <v>35.603000000000002</v>
      </c>
      <c r="AE143" s="2">
        <f>AD143/AC143*100</f>
        <v>100.00842696629213</v>
      </c>
      <c r="AF143" s="2">
        <f t="shared" si="118"/>
        <v>33.6</v>
      </c>
      <c r="AG143" s="30">
        <f t="shared" si="118"/>
        <v>38.747</v>
      </c>
      <c r="AH143" s="30">
        <f>AG143/AF143*100</f>
        <v>115.31845238095238</v>
      </c>
      <c r="AI143" s="30">
        <f>AI107</f>
        <v>38</v>
      </c>
      <c r="AJ143" s="30">
        <f t="shared" si="118"/>
        <v>0</v>
      </c>
      <c r="AK143" s="30">
        <f t="shared" si="118"/>
        <v>0</v>
      </c>
      <c r="AL143" s="30">
        <f>AL107</f>
        <v>38</v>
      </c>
      <c r="AM143" s="30">
        <f t="shared" si="118"/>
        <v>0</v>
      </c>
      <c r="AN143" s="30">
        <f t="shared" si="118"/>
        <v>0</v>
      </c>
      <c r="AO143" s="30">
        <f>AO107</f>
        <v>65.500000000000014</v>
      </c>
      <c r="AP143" s="30">
        <f t="shared" si="118"/>
        <v>0</v>
      </c>
      <c r="AQ143" s="30">
        <f t="shared" si="118"/>
        <v>0</v>
      </c>
      <c r="AR143" s="108"/>
      <c r="AS143" s="108"/>
      <c r="AT143" s="47"/>
      <c r="AU143" s="47"/>
      <c r="AV143" s="31"/>
    </row>
    <row r="144" spans="1:48" ht="23.1">
      <c r="A144" s="106"/>
      <c r="B144" s="106"/>
      <c r="C144" s="106"/>
      <c r="D144" s="30" t="s">
        <v>49</v>
      </c>
      <c r="E144" s="30">
        <v>0</v>
      </c>
      <c r="F144" s="30">
        <v>0</v>
      </c>
      <c r="G144" s="30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f t="shared" ref="R144:V144" si="121">R133</f>
        <v>0</v>
      </c>
      <c r="S144" s="2">
        <f t="shared" si="121"/>
        <v>0</v>
      </c>
      <c r="T144" s="2">
        <v>0</v>
      </c>
      <c r="U144" s="2">
        <f t="shared" si="121"/>
        <v>0</v>
      </c>
      <c r="V144" s="2">
        <f t="shared" si="121"/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5">
        <f>SUM(AP134+AP127+AP107)</f>
        <v>0</v>
      </c>
      <c r="AQ144" s="35">
        <v>0</v>
      </c>
      <c r="AR144" s="108"/>
      <c r="AS144" s="108"/>
      <c r="AT144" s="47"/>
      <c r="AU144" s="47"/>
      <c r="AV144" s="31"/>
    </row>
    <row r="145" spans="1:48">
      <c r="A145" s="106" t="s">
        <v>64</v>
      </c>
      <c r="B145" s="106"/>
      <c r="C145" s="106"/>
      <c r="D145" s="82" t="s">
        <v>43</v>
      </c>
      <c r="E145" s="30">
        <f>E146+E147+E148</f>
        <v>16573.3</v>
      </c>
      <c r="F145" s="30">
        <f>F146+F147+F148</f>
        <v>8062.2999999999993</v>
      </c>
      <c r="G145" s="30">
        <f>F145/E145*100</f>
        <v>48.646316665962722</v>
      </c>
      <c r="H145" s="2">
        <f t="shared" ref="H145:L148" si="122">H54+H14+H64</f>
        <v>0</v>
      </c>
      <c r="I145" s="2">
        <f t="shared" si="122"/>
        <v>0</v>
      </c>
      <c r="J145" s="2">
        <f t="shared" si="122"/>
        <v>0</v>
      </c>
      <c r="K145" s="2">
        <f t="shared" si="122"/>
        <v>217.8</v>
      </c>
      <c r="L145" s="2">
        <f t="shared" si="122"/>
        <v>165.5</v>
      </c>
      <c r="M145" s="2">
        <f>SUM(L145/K145*100)</f>
        <v>75.987144168962345</v>
      </c>
      <c r="N145" s="2">
        <f t="shared" ref="N145:O148" si="123">N54+N14+N64</f>
        <v>217.8</v>
      </c>
      <c r="O145" s="2">
        <f t="shared" si="123"/>
        <v>165.1</v>
      </c>
      <c r="P145" s="2">
        <f>SUM(O145/N145*100)</f>
        <v>75.803489439853067</v>
      </c>
      <c r="Q145" s="2">
        <f t="shared" ref="Q145:R148" si="124">Q54+Q14+Q64</f>
        <v>232.8</v>
      </c>
      <c r="R145" s="2">
        <f t="shared" si="124"/>
        <v>173</v>
      </c>
      <c r="S145" s="2">
        <f>SUM(R145/Q145*100)</f>
        <v>74.312714776632291</v>
      </c>
      <c r="T145" s="2">
        <f t="shared" ref="T145:AQ148" si="125">T54+T14+T64</f>
        <v>160</v>
      </c>
      <c r="U145" s="2">
        <f t="shared" si="125"/>
        <v>114.6</v>
      </c>
      <c r="V145" s="2">
        <f t="shared" si="125"/>
        <v>71.625</v>
      </c>
      <c r="W145" s="2">
        <f t="shared" si="125"/>
        <v>160</v>
      </c>
      <c r="X145" s="2">
        <f t="shared" si="125"/>
        <v>316.2</v>
      </c>
      <c r="Y145" s="2">
        <f t="shared" si="125"/>
        <v>197.62499999999997</v>
      </c>
      <c r="Z145" s="2">
        <f t="shared" si="125"/>
        <v>6180.9</v>
      </c>
      <c r="AA145" s="2">
        <f t="shared" si="125"/>
        <v>6180.9</v>
      </c>
      <c r="AB145" s="2">
        <f t="shared" si="125"/>
        <v>200</v>
      </c>
      <c r="AC145" s="2">
        <f t="shared" si="125"/>
        <v>89.1</v>
      </c>
      <c r="AD145" s="2">
        <f t="shared" si="125"/>
        <v>89.1</v>
      </c>
      <c r="AE145" s="2">
        <f t="shared" si="125"/>
        <v>100</v>
      </c>
      <c r="AF145" s="2">
        <f t="shared" si="125"/>
        <v>2180.9</v>
      </c>
      <c r="AG145" s="30">
        <f t="shared" si="125"/>
        <v>857.9</v>
      </c>
      <c r="AH145" s="30">
        <f t="shared" si="125"/>
        <v>134.58486075837104</v>
      </c>
      <c r="AI145" s="30">
        <f t="shared" si="125"/>
        <v>217.8</v>
      </c>
      <c r="AJ145" s="30">
        <f t="shared" si="125"/>
        <v>0</v>
      </c>
      <c r="AK145" s="30">
        <f t="shared" si="125"/>
        <v>0</v>
      </c>
      <c r="AL145" s="30">
        <f t="shared" si="125"/>
        <v>6698.2</v>
      </c>
      <c r="AM145" s="30">
        <f t="shared" si="125"/>
        <v>0</v>
      </c>
      <c r="AN145" s="30">
        <f t="shared" si="125"/>
        <v>0</v>
      </c>
      <c r="AO145" s="30">
        <f t="shared" si="125"/>
        <v>218</v>
      </c>
      <c r="AP145" s="30">
        <f t="shared" si="125"/>
        <v>0</v>
      </c>
      <c r="AQ145" s="30">
        <f t="shared" si="125"/>
        <v>0</v>
      </c>
      <c r="AR145" s="107"/>
      <c r="AS145" s="107"/>
      <c r="AT145" s="47"/>
      <c r="AU145" s="47"/>
      <c r="AV145" s="31"/>
    </row>
    <row r="146" spans="1:48" ht="12.9" customHeight="1">
      <c r="A146" s="106"/>
      <c r="B146" s="106"/>
      <c r="C146" s="106"/>
      <c r="D146" s="82" t="s">
        <v>48</v>
      </c>
      <c r="E146" s="30">
        <f>E55</f>
        <v>0</v>
      </c>
      <c r="F146" s="30">
        <f>F55+F15+F65</f>
        <v>0</v>
      </c>
      <c r="G146" s="30">
        <f>G55+G15+G65</f>
        <v>0</v>
      </c>
      <c r="H146" s="2">
        <f t="shared" si="122"/>
        <v>0</v>
      </c>
      <c r="I146" s="2">
        <f t="shared" si="122"/>
        <v>0</v>
      </c>
      <c r="J146" s="2">
        <f t="shared" si="122"/>
        <v>0</v>
      </c>
      <c r="K146" s="2">
        <f t="shared" si="122"/>
        <v>0</v>
      </c>
      <c r="L146" s="2">
        <f t="shared" si="122"/>
        <v>0</v>
      </c>
      <c r="M146" s="2">
        <f>M55+M15+M65</f>
        <v>0</v>
      </c>
      <c r="N146" s="2">
        <f t="shared" si="123"/>
        <v>0</v>
      </c>
      <c r="O146" s="2">
        <f t="shared" si="123"/>
        <v>0</v>
      </c>
      <c r="P146" s="2">
        <f>P55+P15+P65</f>
        <v>0</v>
      </c>
      <c r="Q146" s="2">
        <f t="shared" si="124"/>
        <v>0</v>
      </c>
      <c r="R146" s="2">
        <f t="shared" si="124"/>
        <v>0</v>
      </c>
      <c r="S146" s="2">
        <f>S55+S15+S65</f>
        <v>0</v>
      </c>
      <c r="T146" s="2">
        <f t="shared" si="125"/>
        <v>0</v>
      </c>
      <c r="U146" s="2">
        <f t="shared" si="125"/>
        <v>0</v>
      </c>
      <c r="V146" s="2">
        <f t="shared" si="125"/>
        <v>0</v>
      </c>
      <c r="W146" s="2">
        <f t="shared" si="125"/>
        <v>0</v>
      </c>
      <c r="X146" s="2">
        <f t="shared" si="125"/>
        <v>0</v>
      </c>
      <c r="Y146" s="2">
        <f t="shared" si="125"/>
        <v>0</v>
      </c>
      <c r="Z146" s="2">
        <f t="shared" si="125"/>
        <v>0</v>
      </c>
      <c r="AA146" s="2">
        <f t="shared" si="125"/>
        <v>0</v>
      </c>
      <c r="AB146" s="2">
        <f t="shared" si="125"/>
        <v>0</v>
      </c>
      <c r="AC146" s="2">
        <f t="shared" si="125"/>
        <v>0</v>
      </c>
      <c r="AD146" s="2">
        <f t="shared" si="125"/>
        <v>0</v>
      </c>
      <c r="AE146" s="2">
        <f t="shared" si="125"/>
        <v>0</v>
      </c>
      <c r="AF146" s="2">
        <f t="shared" si="125"/>
        <v>0</v>
      </c>
      <c r="AG146" s="30">
        <f t="shared" si="125"/>
        <v>0</v>
      </c>
      <c r="AH146" s="30">
        <f t="shared" si="125"/>
        <v>0</v>
      </c>
      <c r="AI146" s="30">
        <f t="shared" si="125"/>
        <v>0</v>
      </c>
      <c r="AJ146" s="30">
        <f t="shared" si="125"/>
        <v>0</v>
      </c>
      <c r="AK146" s="30">
        <f t="shared" si="125"/>
        <v>0</v>
      </c>
      <c r="AL146" s="30">
        <f t="shared" si="125"/>
        <v>0</v>
      </c>
      <c r="AM146" s="30">
        <f t="shared" si="125"/>
        <v>0</v>
      </c>
      <c r="AN146" s="30">
        <f t="shared" si="125"/>
        <v>0</v>
      </c>
      <c r="AO146" s="30">
        <f t="shared" si="125"/>
        <v>0</v>
      </c>
      <c r="AP146" s="30">
        <f t="shared" si="125"/>
        <v>0</v>
      </c>
      <c r="AQ146" s="30">
        <f t="shared" si="125"/>
        <v>0</v>
      </c>
      <c r="AR146" s="108"/>
      <c r="AS146" s="108"/>
      <c r="AT146" s="47"/>
      <c r="AU146" s="47"/>
      <c r="AV146" s="31"/>
    </row>
    <row r="147" spans="1:48">
      <c r="A147" s="106"/>
      <c r="B147" s="106"/>
      <c r="C147" s="106"/>
      <c r="D147" s="30" t="s">
        <v>41</v>
      </c>
      <c r="E147" s="30">
        <f>E56</f>
        <v>0</v>
      </c>
      <c r="F147" s="30">
        <f>F56+F16+F66</f>
        <v>0</v>
      </c>
      <c r="G147" s="30">
        <f>G56+G16+G66</f>
        <v>0</v>
      </c>
      <c r="H147" s="2">
        <f t="shared" si="122"/>
        <v>0</v>
      </c>
      <c r="I147" s="2">
        <f t="shared" si="122"/>
        <v>0</v>
      </c>
      <c r="J147" s="2">
        <f t="shared" si="122"/>
        <v>0</v>
      </c>
      <c r="K147" s="2">
        <f t="shared" si="122"/>
        <v>0</v>
      </c>
      <c r="L147" s="2">
        <f t="shared" si="122"/>
        <v>0</v>
      </c>
      <c r="M147" s="2">
        <f>M56+M16+M66</f>
        <v>0</v>
      </c>
      <c r="N147" s="2">
        <f t="shared" si="123"/>
        <v>0</v>
      </c>
      <c r="O147" s="2">
        <f t="shared" si="123"/>
        <v>0</v>
      </c>
      <c r="P147" s="2">
        <f>P56+P16+P66</f>
        <v>0</v>
      </c>
      <c r="Q147" s="2">
        <f t="shared" si="124"/>
        <v>0</v>
      </c>
      <c r="R147" s="2">
        <f t="shared" si="124"/>
        <v>0</v>
      </c>
      <c r="S147" s="2">
        <f>S56+S16+S66</f>
        <v>0</v>
      </c>
      <c r="T147" s="2">
        <f t="shared" si="125"/>
        <v>0</v>
      </c>
      <c r="U147" s="2">
        <f t="shared" si="125"/>
        <v>0</v>
      </c>
      <c r="V147" s="2">
        <f t="shared" si="125"/>
        <v>0</v>
      </c>
      <c r="W147" s="2">
        <f t="shared" si="125"/>
        <v>0</v>
      </c>
      <c r="X147" s="2">
        <f t="shared" si="125"/>
        <v>0</v>
      </c>
      <c r="Y147" s="2">
        <f t="shared" si="125"/>
        <v>0</v>
      </c>
      <c r="Z147" s="2">
        <f t="shared" si="125"/>
        <v>0</v>
      </c>
      <c r="AA147" s="2">
        <f t="shared" si="125"/>
        <v>0</v>
      </c>
      <c r="AB147" s="2">
        <f t="shared" si="125"/>
        <v>0</v>
      </c>
      <c r="AC147" s="2">
        <f t="shared" si="125"/>
        <v>0</v>
      </c>
      <c r="AD147" s="2">
        <f t="shared" si="125"/>
        <v>0</v>
      </c>
      <c r="AE147" s="2">
        <f t="shared" si="125"/>
        <v>0</v>
      </c>
      <c r="AF147" s="2">
        <f t="shared" si="125"/>
        <v>0</v>
      </c>
      <c r="AG147" s="30">
        <f t="shared" si="125"/>
        <v>0</v>
      </c>
      <c r="AH147" s="30">
        <f t="shared" si="125"/>
        <v>0</v>
      </c>
      <c r="AI147" s="30">
        <f t="shared" si="125"/>
        <v>0</v>
      </c>
      <c r="AJ147" s="30">
        <f t="shared" si="125"/>
        <v>0</v>
      </c>
      <c r="AK147" s="30">
        <f t="shared" si="125"/>
        <v>0</v>
      </c>
      <c r="AL147" s="30">
        <f t="shared" si="125"/>
        <v>0</v>
      </c>
      <c r="AM147" s="30">
        <f t="shared" si="125"/>
        <v>0</v>
      </c>
      <c r="AN147" s="30">
        <f t="shared" si="125"/>
        <v>0</v>
      </c>
      <c r="AO147" s="30">
        <f t="shared" si="125"/>
        <v>0</v>
      </c>
      <c r="AP147" s="30">
        <f t="shared" si="125"/>
        <v>0</v>
      </c>
      <c r="AQ147" s="30">
        <f t="shared" si="125"/>
        <v>0</v>
      </c>
      <c r="AR147" s="108"/>
      <c r="AS147" s="108"/>
      <c r="AT147" s="47"/>
      <c r="AU147" s="47"/>
      <c r="AV147" s="31"/>
    </row>
    <row r="148" spans="1:48">
      <c r="A148" s="106"/>
      <c r="B148" s="106"/>
      <c r="C148" s="106"/>
      <c r="D148" s="30" t="s">
        <v>32</v>
      </c>
      <c r="E148" s="30">
        <f>E57+E17+E67</f>
        <v>16573.3</v>
      </c>
      <c r="F148" s="30">
        <f>F57+F17+F67</f>
        <v>8062.2999999999993</v>
      </c>
      <c r="G148" s="30">
        <f>F148/E148*100</f>
        <v>48.646316665962722</v>
      </c>
      <c r="H148" s="2">
        <f t="shared" si="122"/>
        <v>0</v>
      </c>
      <c r="I148" s="2">
        <f t="shared" si="122"/>
        <v>0</v>
      </c>
      <c r="J148" s="2">
        <f t="shared" si="122"/>
        <v>0</v>
      </c>
      <c r="K148" s="2">
        <f t="shared" si="122"/>
        <v>217.8</v>
      </c>
      <c r="L148" s="2">
        <f t="shared" si="122"/>
        <v>165.5</v>
      </c>
      <c r="M148" s="2">
        <f>SUM(L148/K148*100)</f>
        <v>75.987144168962345</v>
      </c>
      <c r="N148" s="2">
        <f t="shared" si="123"/>
        <v>217.8</v>
      </c>
      <c r="O148" s="2">
        <f t="shared" si="123"/>
        <v>165.1</v>
      </c>
      <c r="P148" s="2">
        <f>P57+P17+P67</f>
        <v>75.803489439853067</v>
      </c>
      <c r="Q148" s="2">
        <f t="shared" si="124"/>
        <v>232.8</v>
      </c>
      <c r="R148" s="2">
        <f t="shared" si="124"/>
        <v>173</v>
      </c>
      <c r="S148" s="2">
        <f>SUM(R148/Q148*100)</f>
        <v>74.312714776632291</v>
      </c>
      <c r="T148" s="2">
        <f t="shared" si="125"/>
        <v>160</v>
      </c>
      <c r="U148" s="2">
        <f t="shared" si="125"/>
        <v>114.6</v>
      </c>
      <c r="V148" s="2">
        <f t="shared" si="125"/>
        <v>71.625</v>
      </c>
      <c r="W148" s="2">
        <f t="shared" si="125"/>
        <v>160</v>
      </c>
      <c r="X148" s="2">
        <f t="shared" si="125"/>
        <v>316.2</v>
      </c>
      <c r="Y148" s="2">
        <f t="shared" si="125"/>
        <v>197.62499999999997</v>
      </c>
      <c r="Z148" s="2">
        <f t="shared" si="125"/>
        <v>6180.9</v>
      </c>
      <c r="AA148" s="2">
        <f t="shared" si="125"/>
        <v>6180.9</v>
      </c>
      <c r="AB148" s="2">
        <f t="shared" si="125"/>
        <v>200</v>
      </c>
      <c r="AC148" s="2">
        <f t="shared" si="125"/>
        <v>89.1</v>
      </c>
      <c r="AD148" s="2">
        <f t="shared" si="125"/>
        <v>89.1</v>
      </c>
      <c r="AE148" s="2">
        <f t="shared" si="125"/>
        <v>100</v>
      </c>
      <c r="AF148" s="2">
        <f t="shared" si="125"/>
        <v>2180.9</v>
      </c>
      <c r="AG148" s="30">
        <f t="shared" si="125"/>
        <v>857.9</v>
      </c>
      <c r="AH148" s="30">
        <f t="shared" si="125"/>
        <v>134.58486075837104</v>
      </c>
      <c r="AI148" s="30">
        <f t="shared" si="125"/>
        <v>217.8</v>
      </c>
      <c r="AJ148" s="30">
        <f t="shared" si="125"/>
        <v>0</v>
      </c>
      <c r="AK148" s="30">
        <f t="shared" si="125"/>
        <v>0</v>
      </c>
      <c r="AL148" s="30">
        <f t="shared" si="125"/>
        <v>6698.2</v>
      </c>
      <c r="AM148" s="30">
        <f t="shared" si="125"/>
        <v>0</v>
      </c>
      <c r="AN148" s="30">
        <f t="shared" si="125"/>
        <v>0</v>
      </c>
      <c r="AO148" s="30">
        <f t="shared" si="125"/>
        <v>218</v>
      </c>
      <c r="AP148" s="30">
        <f t="shared" si="125"/>
        <v>0</v>
      </c>
      <c r="AQ148" s="30">
        <f t="shared" si="125"/>
        <v>0</v>
      </c>
      <c r="AR148" s="108"/>
      <c r="AS148" s="108"/>
      <c r="AT148" s="47"/>
      <c r="AU148" s="47"/>
      <c r="AV148" s="31"/>
    </row>
    <row r="149" spans="1:48" ht="23.1">
      <c r="A149" s="106"/>
      <c r="B149" s="106"/>
      <c r="C149" s="106"/>
      <c r="D149" s="30" t="s">
        <v>49</v>
      </c>
      <c r="E149" s="30">
        <f t="shared" ref="E149:F149" si="126">E58</f>
        <v>0</v>
      </c>
      <c r="F149" s="30">
        <f t="shared" si="126"/>
        <v>0</v>
      </c>
      <c r="G149" s="30">
        <v>0</v>
      </c>
      <c r="H149" s="2">
        <f t="shared" ref="H149:I149" si="127">H58</f>
        <v>0</v>
      </c>
      <c r="I149" s="2">
        <f t="shared" si="127"/>
        <v>0</v>
      </c>
      <c r="J149" s="2">
        <v>0</v>
      </c>
      <c r="K149" s="2">
        <f t="shared" ref="K149:L149" si="128">K58</f>
        <v>0</v>
      </c>
      <c r="L149" s="2">
        <f t="shared" si="128"/>
        <v>0</v>
      </c>
      <c r="M149" s="2">
        <v>0</v>
      </c>
      <c r="N149" s="2">
        <f t="shared" ref="N149:O149" si="129">N58</f>
        <v>0</v>
      </c>
      <c r="O149" s="2">
        <f t="shared" si="129"/>
        <v>0</v>
      </c>
      <c r="P149" s="2">
        <v>0</v>
      </c>
      <c r="Q149" s="2">
        <f t="shared" ref="Q149:AO149" si="130">Q58</f>
        <v>0</v>
      </c>
      <c r="R149" s="2">
        <f t="shared" si="130"/>
        <v>0</v>
      </c>
      <c r="S149" s="2">
        <f t="shared" si="130"/>
        <v>0</v>
      </c>
      <c r="T149" s="2">
        <f t="shared" si="130"/>
        <v>0</v>
      </c>
      <c r="U149" s="2">
        <f t="shared" si="130"/>
        <v>0</v>
      </c>
      <c r="V149" s="2">
        <f t="shared" si="130"/>
        <v>0</v>
      </c>
      <c r="W149" s="2">
        <f t="shared" si="130"/>
        <v>0</v>
      </c>
      <c r="X149" s="2">
        <f t="shared" si="130"/>
        <v>0</v>
      </c>
      <c r="Y149" s="2">
        <f t="shared" si="130"/>
        <v>0</v>
      </c>
      <c r="Z149" s="2">
        <f t="shared" si="130"/>
        <v>0</v>
      </c>
      <c r="AA149" s="2">
        <f t="shared" si="130"/>
        <v>0</v>
      </c>
      <c r="AB149" s="2">
        <f t="shared" si="130"/>
        <v>0</v>
      </c>
      <c r="AC149" s="2">
        <f t="shared" si="130"/>
        <v>0</v>
      </c>
      <c r="AD149" s="2">
        <f t="shared" si="130"/>
        <v>0</v>
      </c>
      <c r="AE149" s="2">
        <f t="shared" si="130"/>
        <v>0</v>
      </c>
      <c r="AF149" s="2">
        <f t="shared" si="130"/>
        <v>0</v>
      </c>
      <c r="AG149" s="30">
        <f t="shared" si="130"/>
        <v>0</v>
      </c>
      <c r="AH149" s="30">
        <f t="shared" si="130"/>
        <v>0</v>
      </c>
      <c r="AI149" s="30">
        <f t="shared" si="130"/>
        <v>0</v>
      </c>
      <c r="AJ149" s="30">
        <f t="shared" si="130"/>
        <v>0</v>
      </c>
      <c r="AK149" s="30">
        <f t="shared" si="130"/>
        <v>0</v>
      </c>
      <c r="AL149" s="30">
        <f t="shared" si="130"/>
        <v>0</v>
      </c>
      <c r="AM149" s="30">
        <f t="shared" si="130"/>
        <v>0</v>
      </c>
      <c r="AN149" s="30">
        <f t="shared" si="130"/>
        <v>0</v>
      </c>
      <c r="AO149" s="30">
        <f t="shared" si="130"/>
        <v>0</v>
      </c>
      <c r="AP149" s="35">
        <f>SUM(AP139+AP133+AP112)</f>
        <v>0</v>
      </c>
      <c r="AQ149" s="35">
        <v>0</v>
      </c>
      <c r="AR149" s="108"/>
      <c r="AS149" s="108"/>
      <c r="AT149" s="47"/>
      <c r="AU149" s="47"/>
      <c r="AV149" s="31"/>
    </row>
    <row r="150" spans="1:48">
      <c r="A150" s="106" t="s">
        <v>65</v>
      </c>
      <c r="B150" s="106"/>
      <c r="C150" s="106"/>
      <c r="D150" s="82" t="s">
        <v>43</v>
      </c>
      <c r="E150" s="30">
        <f>E151+E152+E153</f>
        <v>33272.600000000006</v>
      </c>
      <c r="F150" s="30">
        <f>F151+F152+F153</f>
        <v>16859.2</v>
      </c>
      <c r="G150" s="30">
        <f>SUM(F150/E150*100)</f>
        <v>50.669920595324683</v>
      </c>
      <c r="H150" s="2">
        <f t="shared" ref="H150:I150" si="131">H151+H152+H153</f>
        <v>0</v>
      </c>
      <c r="I150" s="2">
        <f t="shared" si="131"/>
        <v>0</v>
      </c>
      <c r="J150" s="2">
        <v>0</v>
      </c>
      <c r="K150" s="2">
        <f t="shared" ref="K150:L150" si="132">K151+K152+K153</f>
        <v>0</v>
      </c>
      <c r="L150" s="2">
        <f t="shared" si="132"/>
        <v>0</v>
      </c>
      <c r="M150" s="2">
        <v>0</v>
      </c>
      <c r="N150" s="2">
        <f t="shared" ref="N150:O150" si="133">N151+N152+N153</f>
        <v>0</v>
      </c>
      <c r="O150" s="2">
        <f t="shared" si="133"/>
        <v>0</v>
      </c>
      <c r="P150" s="2">
        <v>0</v>
      </c>
      <c r="Q150" s="2">
        <f t="shared" ref="Q150:AN150" si="134">Q151+Q152+Q153</f>
        <v>0</v>
      </c>
      <c r="R150" s="2">
        <f t="shared" si="134"/>
        <v>0</v>
      </c>
      <c r="S150" s="2">
        <f t="shared" si="134"/>
        <v>0</v>
      </c>
      <c r="T150" s="2">
        <f t="shared" si="134"/>
        <v>0</v>
      </c>
      <c r="U150" s="2">
        <f t="shared" si="134"/>
        <v>0</v>
      </c>
      <c r="V150" s="2">
        <v>0</v>
      </c>
      <c r="W150" s="2">
        <f t="shared" si="134"/>
        <v>0</v>
      </c>
      <c r="X150" s="2">
        <f t="shared" si="134"/>
        <v>0</v>
      </c>
      <c r="Y150" s="2">
        <f t="shared" si="134"/>
        <v>0</v>
      </c>
      <c r="Z150" s="2">
        <f t="shared" si="134"/>
        <v>2270.4</v>
      </c>
      <c r="AA150" s="2">
        <f t="shared" si="134"/>
        <v>0</v>
      </c>
      <c r="AB150" s="2">
        <f t="shared" si="134"/>
        <v>0</v>
      </c>
      <c r="AC150" s="2">
        <f t="shared" si="134"/>
        <v>18171.600000000002</v>
      </c>
      <c r="AD150" s="2">
        <f t="shared" si="134"/>
        <v>16859.2</v>
      </c>
      <c r="AE150" s="2">
        <f t="shared" si="134"/>
        <v>92.777741090492853</v>
      </c>
      <c r="AF150" s="2">
        <f t="shared" si="134"/>
        <v>2163.1999999999998</v>
      </c>
      <c r="AG150" s="30">
        <f t="shared" si="134"/>
        <v>0</v>
      </c>
      <c r="AH150" s="30">
        <f t="shared" si="134"/>
        <v>0</v>
      </c>
      <c r="AI150" s="30">
        <f t="shared" si="134"/>
        <v>10667.4</v>
      </c>
      <c r="AJ150" s="30">
        <f t="shared" si="134"/>
        <v>0</v>
      </c>
      <c r="AK150" s="30">
        <f t="shared" si="134"/>
        <v>0</v>
      </c>
      <c r="AL150" s="30">
        <f t="shared" si="134"/>
        <v>0</v>
      </c>
      <c r="AM150" s="30">
        <f t="shared" si="134"/>
        <v>0</v>
      </c>
      <c r="AN150" s="30">
        <f t="shared" si="134"/>
        <v>0</v>
      </c>
      <c r="AO150" s="30">
        <f>AO151+AO152+AO153</f>
        <v>0</v>
      </c>
      <c r="AP150" s="30">
        <f>SUM(AP140+AP134+AP113)</f>
        <v>0</v>
      </c>
      <c r="AQ150" s="35">
        <v>0</v>
      </c>
      <c r="AR150" s="106"/>
      <c r="AS150" s="106"/>
      <c r="AT150" s="47"/>
      <c r="AU150" s="47"/>
      <c r="AV150" s="31"/>
    </row>
    <row r="151" spans="1:48" ht="15.65" customHeight="1">
      <c r="A151" s="106"/>
      <c r="B151" s="106"/>
      <c r="C151" s="106"/>
      <c r="D151" s="82" t="s">
        <v>48</v>
      </c>
      <c r="E151" s="30">
        <f t="shared" ref="E151:F153" si="135">E60</f>
        <v>0</v>
      </c>
      <c r="F151" s="30">
        <f t="shared" si="135"/>
        <v>0</v>
      </c>
      <c r="G151" s="43">
        <v>0</v>
      </c>
      <c r="H151" s="2">
        <f t="shared" ref="H151:I154" si="136">H60</f>
        <v>0</v>
      </c>
      <c r="I151" s="2">
        <f t="shared" si="136"/>
        <v>0</v>
      </c>
      <c r="J151" s="2">
        <v>0</v>
      </c>
      <c r="K151" s="2">
        <f t="shared" ref="K151:L154" si="137">K60</f>
        <v>0</v>
      </c>
      <c r="L151" s="2">
        <f t="shared" si="137"/>
        <v>0</v>
      </c>
      <c r="M151" s="2">
        <v>0</v>
      </c>
      <c r="N151" s="2">
        <f t="shared" ref="N151:O154" si="138">N60</f>
        <v>0</v>
      </c>
      <c r="O151" s="2">
        <f t="shared" si="138"/>
        <v>0</v>
      </c>
      <c r="P151" s="2">
        <v>0</v>
      </c>
      <c r="Q151" s="2">
        <f t="shared" ref="Q151:AF154" si="139">Q60</f>
        <v>0</v>
      </c>
      <c r="R151" s="2">
        <f t="shared" si="139"/>
        <v>0</v>
      </c>
      <c r="S151" s="2">
        <f t="shared" si="139"/>
        <v>0</v>
      </c>
      <c r="T151" s="2">
        <f t="shared" si="139"/>
        <v>0</v>
      </c>
      <c r="U151" s="2">
        <f t="shared" si="139"/>
        <v>0</v>
      </c>
      <c r="V151" s="61">
        <v>0</v>
      </c>
      <c r="W151" s="2">
        <f t="shared" ref="W151:AO154" si="140">W60</f>
        <v>0</v>
      </c>
      <c r="X151" s="2">
        <f t="shared" si="140"/>
        <v>0</v>
      </c>
      <c r="Y151" s="2">
        <f t="shared" si="140"/>
        <v>0</v>
      </c>
      <c r="Z151" s="2">
        <f t="shared" si="140"/>
        <v>0</v>
      </c>
      <c r="AA151" s="2">
        <f t="shared" si="140"/>
        <v>0</v>
      </c>
      <c r="AB151" s="2">
        <f t="shared" si="140"/>
        <v>0</v>
      </c>
      <c r="AC151" s="2">
        <f t="shared" si="140"/>
        <v>0</v>
      </c>
      <c r="AD151" s="2">
        <f t="shared" si="140"/>
        <v>0</v>
      </c>
      <c r="AE151" s="2">
        <f t="shared" si="140"/>
        <v>0</v>
      </c>
      <c r="AF151" s="2">
        <f t="shared" si="140"/>
        <v>0</v>
      </c>
      <c r="AG151" s="30">
        <f t="shared" si="140"/>
        <v>0</v>
      </c>
      <c r="AH151" s="30">
        <f t="shared" si="140"/>
        <v>0</v>
      </c>
      <c r="AI151" s="30">
        <f t="shared" si="140"/>
        <v>0</v>
      </c>
      <c r="AJ151" s="30">
        <f t="shared" si="140"/>
        <v>0</v>
      </c>
      <c r="AK151" s="30">
        <f t="shared" si="140"/>
        <v>0</v>
      </c>
      <c r="AL151" s="30">
        <f t="shared" si="140"/>
        <v>0</v>
      </c>
      <c r="AM151" s="30">
        <f t="shared" si="140"/>
        <v>0</v>
      </c>
      <c r="AN151" s="30">
        <f t="shared" si="140"/>
        <v>0</v>
      </c>
      <c r="AO151" s="30">
        <f t="shared" si="140"/>
        <v>0</v>
      </c>
      <c r="AP151" s="30">
        <f>SUM(AP141+AP135+AP115)</f>
        <v>0</v>
      </c>
      <c r="AQ151" s="35">
        <v>0</v>
      </c>
      <c r="AR151" s="144"/>
      <c r="AS151" s="144"/>
      <c r="AT151" s="47"/>
      <c r="AU151" s="47"/>
      <c r="AV151" s="31"/>
    </row>
    <row r="152" spans="1:48">
      <c r="A152" s="106"/>
      <c r="B152" s="106"/>
      <c r="C152" s="106"/>
      <c r="D152" s="30" t="s">
        <v>41</v>
      </c>
      <c r="E152" s="30">
        <f t="shared" si="135"/>
        <v>0</v>
      </c>
      <c r="F152" s="30">
        <f t="shared" si="135"/>
        <v>0</v>
      </c>
      <c r="G152" s="30">
        <v>0</v>
      </c>
      <c r="H152" s="2">
        <f t="shared" si="136"/>
        <v>0</v>
      </c>
      <c r="I152" s="2">
        <f t="shared" si="136"/>
        <v>0</v>
      </c>
      <c r="J152" s="2">
        <v>0</v>
      </c>
      <c r="K152" s="2">
        <f t="shared" si="137"/>
        <v>0</v>
      </c>
      <c r="L152" s="2">
        <f t="shared" si="137"/>
        <v>0</v>
      </c>
      <c r="M152" s="2">
        <v>0</v>
      </c>
      <c r="N152" s="2">
        <f t="shared" si="138"/>
        <v>0</v>
      </c>
      <c r="O152" s="2">
        <f t="shared" si="138"/>
        <v>0</v>
      </c>
      <c r="P152" s="2">
        <v>0</v>
      </c>
      <c r="Q152" s="2">
        <f t="shared" si="139"/>
        <v>0</v>
      </c>
      <c r="R152" s="2">
        <f t="shared" si="139"/>
        <v>0</v>
      </c>
      <c r="S152" s="2">
        <f t="shared" si="139"/>
        <v>0</v>
      </c>
      <c r="T152" s="2">
        <f t="shared" si="139"/>
        <v>0</v>
      </c>
      <c r="U152" s="2">
        <f t="shared" si="139"/>
        <v>0</v>
      </c>
      <c r="V152" s="2">
        <v>0</v>
      </c>
      <c r="W152" s="2">
        <f t="shared" si="140"/>
        <v>0</v>
      </c>
      <c r="X152" s="2">
        <f t="shared" si="140"/>
        <v>0</v>
      </c>
      <c r="Y152" s="2">
        <f t="shared" si="140"/>
        <v>0</v>
      </c>
      <c r="Z152" s="2">
        <f t="shared" si="140"/>
        <v>0</v>
      </c>
      <c r="AA152" s="2">
        <f t="shared" si="140"/>
        <v>0</v>
      </c>
      <c r="AB152" s="2">
        <f t="shared" si="140"/>
        <v>0</v>
      </c>
      <c r="AC152" s="2">
        <f t="shared" si="140"/>
        <v>0</v>
      </c>
      <c r="AD152" s="2">
        <f t="shared" si="140"/>
        <v>0</v>
      </c>
      <c r="AE152" s="2">
        <f t="shared" si="140"/>
        <v>0</v>
      </c>
      <c r="AF152" s="2">
        <f t="shared" si="140"/>
        <v>0</v>
      </c>
      <c r="AG152" s="30">
        <f t="shared" si="140"/>
        <v>0</v>
      </c>
      <c r="AH152" s="30">
        <f t="shared" si="140"/>
        <v>0</v>
      </c>
      <c r="AI152" s="30">
        <f t="shared" si="140"/>
        <v>0</v>
      </c>
      <c r="AJ152" s="30">
        <f t="shared" si="140"/>
        <v>0</v>
      </c>
      <c r="AK152" s="30">
        <f t="shared" si="140"/>
        <v>0</v>
      </c>
      <c r="AL152" s="30">
        <f t="shared" si="140"/>
        <v>0</v>
      </c>
      <c r="AM152" s="30">
        <f t="shared" si="140"/>
        <v>0</v>
      </c>
      <c r="AN152" s="30">
        <f t="shared" si="140"/>
        <v>0</v>
      </c>
      <c r="AO152" s="30">
        <f t="shared" si="140"/>
        <v>0</v>
      </c>
      <c r="AP152" s="30">
        <f>SUM(AP142+AP136+AP116)</f>
        <v>0</v>
      </c>
      <c r="AQ152" s="35">
        <v>0</v>
      </c>
      <c r="AR152" s="144"/>
      <c r="AS152" s="144"/>
      <c r="AT152" s="47"/>
      <c r="AU152" s="47"/>
      <c r="AV152" s="31"/>
    </row>
    <row r="153" spans="1:48">
      <c r="A153" s="106"/>
      <c r="B153" s="106"/>
      <c r="C153" s="106"/>
      <c r="D153" s="30" t="s">
        <v>32</v>
      </c>
      <c r="E153" s="30">
        <f>E62</f>
        <v>33272.600000000006</v>
      </c>
      <c r="F153" s="30">
        <f t="shared" si="135"/>
        <v>16859.2</v>
      </c>
      <c r="G153" s="30">
        <f>SUM(F153/E153*100)</f>
        <v>50.669920595324683</v>
      </c>
      <c r="H153" s="2">
        <f t="shared" si="136"/>
        <v>0</v>
      </c>
      <c r="I153" s="2">
        <f t="shared" si="136"/>
        <v>0</v>
      </c>
      <c r="J153" s="2">
        <f>J62</f>
        <v>0</v>
      </c>
      <c r="K153" s="2">
        <f t="shared" si="137"/>
        <v>0</v>
      </c>
      <c r="L153" s="2">
        <f t="shared" si="137"/>
        <v>0</v>
      </c>
      <c r="M153" s="2">
        <f>M62</f>
        <v>0</v>
      </c>
      <c r="N153" s="2">
        <f t="shared" si="138"/>
        <v>0</v>
      </c>
      <c r="O153" s="2">
        <f t="shared" si="138"/>
        <v>0</v>
      </c>
      <c r="P153" s="2">
        <f>P62</f>
        <v>0</v>
      </c>
      <c r="Q153" s="2">
        <f t="shared" si="139"/>
        <v>0</v>
      </c>
      <c r="R153" s="2">
        <f t="shared" si="139"/>
        <v>0</v>
      </c>
      <c r="S153" s="2">
        <f t="shared" si="139"/>
        <v>0</v>
      </c>
      <c r="T153" s="2">
        <f t="shared" si="139"/>
        <v>0</v>
      </c>
      <c r="U153" s="2">
        <f t="shared" si="139"/>
        <v>0</v>
      </c>
      <c r="V153" s="2">
        <v>0</v>
      </c>
      <c r="W153" s="2">
        <f t="shared" si="140"/>
        <v>0</v>
      </c>
      <c r="X153" s="2">
        <f t="shared" si="140"/>
        <v>0</v>
      </c>
      <c r="Y153" s="2">
        <f t="shared" si="140"/>
        <v>0</v>
      </c>
      <c r="Z153" s="2">
        <f t="shared" si="140"/>
        <v>2270.4</v>
      </c>
      <c r="AA153" s="2">
        <f t="shared" si="140"/>
        <v>0</v>
      </c>
      <c r="AB153" s="2">
        <f t="shared" si="140"/>
        <v>0</v>
      </c>
      <c r="AC153" s="2">
        <f t="shared" si="140"/>
        <v>18171.600000000002</v>
      </c>
      <c r="AD153" s="2">
        <f t="shared" si="140"/>
        <v>16859.2</v>
      </c>
      <c r="AE153" s="2">
        <f t="shared" si="140"/>
        <v>92.777741090492853</v>
      </c>
      <c r="AF153" s="2">
        <f t="shared" si="140"/>
        <v>2163.1999999999998</v>
      </c>
      <c r="AG153" s="30">
        <f t="shared" si="140"/>
        <v>0</v>
      </c>
      <c r="AH153" s="30">
        <f t="shared" si="140"/>
        <v>0</v>
      </c>
      <c r="AI153" s="30">
        <f t="shared" si="140"/>
        <v>10667.4</v>
      </c>
      <c r="AJ153" s="30">
        <f t="shared" si="140"/>
        <v>0</v>
      </c>
      <c r="AK153" s="30">
        <f t="shared" si="140"/>
        <v>0</v>
      </c>
      <c r="AL153" s="30">
        <f t="shared" si="140"/>
        <v>0</v>
      </c>
      <c r="AM153" s="30">
        <f t="shared" si="140"/>
        <v>0</v>
      </c>
      <c r="AN153" s="30">
        <f t="shared" si="140"/>
        <v>0</v>
      </c>
      <c r="AO153" s="30">
        <f t="shared" si="140"/>
        <v>0</v>
      </c>
      <c r="AP153" s="30">
        <f t="shared" ref="AP153:AQ153" si="141">AP62</f>
        <v>0</v>
      </c>
      <c r="AQ153" s="30">
        <f t="shared" si="141"/>
        <v>0</v>
      </c>
      <c r="AR153" s="144"/>
      <c r="AS153" s="144"/>
      <c r="AT153" s="47"/>
      <c r="AU153" s="47"/>
      <c r="AV153" s="31"/>
    </row>
    <row r="154" spans="1:48" ht="23.1">
      <c r="A154" s="106"/>
      <c r="B154" s="106"/>
      <c r="C154" s="106"/>
      <c r="D154" s="30" t="s">
        <v>49</v>
      </c>
      <c r="E154" s="30">
        <f t="shared" ref="E154:F154" si="142">E63</f>
        <v>0</v>
      </c>
      <c r="F154" s="30">
        <f t="shared" si="142"/>
        <v>0</v>
      </c>
      <c r="G154" s="30">
        <v>0</v>
      </c>
      <c r="H154" s="2">
        <f t="shared" si="136"/>
        <v>0</v>
      </c>
      <c r="I154" s="2">
        <f t="shared" si="136"/>
        <v>0</v>
      </c>
      <c r="J154" s="2">
        <v>0</v>
      </c>
      <c r="K154" s="2">
        <f t="shared" si="137"/>
        <v>0</v>
      </c>
      <c r="L154" s="2">
        <f t="shared" si="137"/>
        <v>0</v>
      </c>
      <c r="M154" s="2">
        <v>0</v>
      </c>
      <c r="N154" s="2">
        <f t="shared" si="138"/>
        <v>0</v>
      </c>
      <c r="O154" s="2">
        <f t="shared" si="138"/>
        <v>0</v>
      </c>
      <c r="P154" s="2">
        <v>0</v>
      </c>
      <c r="Q154" s="2">
        <f t="shared" si="139"/>
        <v>0</v>
      </c>
      <c r="R154" s="2">
        <f t="shared" si="139"/>
        <v>0</v>
      </c>
      <c r="S154" s="2">
        <f t="shared" si="139"/>
        <v>0</v>
      </c>
      <c r="T154" s="2">
        <f t="shared" si="139"/>
        <v>0</v>
      </c>
      <c r="U154" s="2">
        <f t="shared" si="139"/>
        <v>0</v>
      </c>
      <c r="V154" s="2">
        <f t="shared" si="139"/>
        <v>0</v>
      </c>
      <c r="W154" s="2">
        <f t="shared" si="139"/>
        <v>0</v>
      </c>
      <c r="X154" s="2">
        <f t="shared" si="139"/>
        <v>0</v>
      </c>
      <c r="Y154" s="2">
        <f t="shared" si="139"/>
        <v>0</v>
      </c>
      <c r="Z154" s="2">
        <f t="shared" si="139"/>
        <v>0</v>
      </c>
      <c r="AA154" s="2">
        <f t="shared" si="139"/>
        <v>0</v>
      </c>
      <c r="AB154" s="2">
        <f t="shared" si="139"/>
        <v>0</v>
      </c>
      <c r="AC154" s="2">
        <f t="shared" si="139"/>
        <v>0</v>
      </c>
      <c r="AD154" s="2">
        <f t="shared" si="139"/>
        <v>0</v>
      </c>
      <c r="AE154" s="2">
        <f t="shared" si="139"/>
        <v>0</v>
      </c>
      <c r="AF154" s="2">
        <f t="shared" si="139"/>
        <v>0</v>
      </c>
      <c r="AG154" s="30">
        <f t="shared" si="140"/>
        <v>0</v>
      </c>
      <c r="AH154" s="30">
        <f t="shared" si="140"/>
        <v>0</v>
      </c>
      <c r="AI154" s="30">
        <f t="shared" si="140"/>
        <v>0</v>
      </c>
      <c r="AJ154" s="30">
        <f t="shared" si="140"/>
        <v>0</v>
      </c>
      <c r="AK154" s="30">
        <f t="shared" si="140"/>
        <v>0</v>
      </c>
      <c r="AL154" s="30">
        <f t="shared" si="140"/>
        <v>0</v>
      </c>
      <c r="AM154" s="30">
        <f t="shared" si="140"/>
        <v>0</v>
      </c>
      <c r="AN154" s="30">
        <f t="shared" si="140"/>
        <v>0</v>
      </c>
      <c r="AO154" s="30">
        <f>AO63</f>
        <v>0</v>
      </c>
      <c r="AP154" s="30">
        <f>SUM(AP144+AP138+AP118)</f>
        <v>0</v>
      </c>
      <c r="AQ154" s="30">
        <v>0</v>
      </c>
      <c r="AR154" s="144"/>
      <c r="AS154" s="144"/>
      <c r="AT154" s="47"/>
      <c r="AU154" s="47"/>
      <c r="AV154" s="31"/>
    </row>
    <row r="155" spans="1:48" hidden="1">
      <c r="E155" s="16">
        <f>H155+Q155+Z155+AI155</f>
        <v>67128.384000000005</v>
      </c>
      <c r="H155" s="52">
        <f>H116+K116+N116</f>
        <v>3073.4840000000004</v>
      </c>
      <c r="I155" s="52">
        <f t="shared" ref="I155:J155" si="143">I116+L116+O116</f>
        <v>2956.875</v>
      </c>
      <c r="J155" s="52">
        <f t="shared" si="143"/>
        <v>288.42772260665623</v>
      </c>
      <c r="K155" s="52"/>
      <c r="L155" s="52"/>
      <c r="M155" s="57"/>
      <c r="N155" s="52"/>
      <c r="O155" s="52"/>
      <c r="P155" s="57"/>
      <c r="Q155" s="52">
        <f>Q116+T116+W116</f>
        <v>4723.8</v>
      </c>
      <c r="R155" s="52"/>
      <c r="S155" s="57"/>
      <c r="T155" s="52"/>
      <c r="U155" s="52"/>
      <c r="V155" s="57"/>
      <c r="W155" s="52"/>
      <c r="X155" s="62"/>
      <c r="Y155" s="57"/>
      <c r="Z155" s="52">
        <f>Z116+AC116+AF116</f>
        <v>37386.300000000003</v>
      </c>
      <c r="AA155" s="52"/>
      <c r="AB155" s="52"/>
      <c r="AC155" s="52"/>
      <c r="AD155" s="52"/>
      <c r="AE155" s="52"/>
      <c r="AF155" s="52"/>
      <c r="AG155" s="45"/>
      <c r="AH155" s="45"/>
      <c r="AI155" s="45">
        <f>AI116+AL116+AO116</f>
        <v>21944.800000000003</v>
      </c>
      <c r="AJ155" s="45"/>
      <c r="AK155" s="45"/>
      <c r="AL155" s="45"/>
      <c r="AM155" s="46"/>
      <c r="AN155" s="45"/>
      <c r="AO155" s="45"/>
      <c r="AT155" s="47"/>
      <c r="AU155" s="47"/>
      <c r="AV155" s="31"/>
    </row>
    <row r="159" spans="1:48" ht="24.8" customHeight="1">
      <c r="A159" s="84"/>
      <c r="B159" s="84"/>
      <c r="C159" s="84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51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4"/>
      <c r="AS159" s="34"/>
    </row>
    <row r="160" spans="1:48" s="68" customFormat="1" ht="14.3">
      <c r="A160" s="192" t="s">
        <v>95</v>
      </c>
      <c r="B160" s="193"/>
      <c r="C160" s="193"/>
      <c r="D160" s="193"/>
      <c r="E160" s="193"/>
      <c r="F160" s="63"/>
      <c r="G160" s="194" t="s">
        <v>87</v>
      </c>
      <c r="H160" s="194"/>
      <c r="I160" s="194"/>
      <c r="J160" s="194"/>
      <c r="K160" s="194"/>
      <c r="L160" s="194"/>
      <c r="M160" s="194"/>
      <c r="N160" s="63"/>
      <c r="O160" s="63"/>
      <c r="P160" s="64"/>
      <c r="Q160" s="65"/>
      <c r="R160" s="66"/>
      <c r="S160" s="64"/>
      <c r="T160" s="65"/>
      <c r="U160" s="65"/>
      <c r="V160" s="64"/>
      <c r="W160" s="65"/>
      <c r="X160" s="67"/>
      <c r="Y160" s="64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4"/>
      <c r="AQ160" s="64"/>
    </row>
    <row r="161" spans="1:43" s="68" customFormat="1" ht="23.95" customHeight="1">
      <c r="A161" s="192" t="s">
        <v>88</v>
      </c>
      <c r="B161" s="193"/>
      <c r="C161" s="193"/>
      <c r="D161" s="193"/>
      <c r="E161" s="63"/>
      <c r="F161" s="63"/>
      <c r="G161" s="195" t="s">
        <v>89</v>
      </c>
      <c r="H161" s="194"/>
      <c r="I161" s="194"/>
      <c r="J161" s="194"/>
      <c r="K161" s="194"/>
      <c r="L161" s="194"/>
      <c r="M161" s="194"/>
      <c r="N161" s="194"/>
      <c r="O161" s="194"/>
      <c r="P161" s="64"/>
      <c r="Q161" s="65"/>
      <c r="R161" s="66"/>
      <c r="S161" s="69"/>
      <c r="T161" s="65"/>
      <c r="U161" s="65"/>
      <c r="V161" s="64"/>
      <c r="W161" s="65"/>
      <c r="X161" s="67"/>
      <c r="Y161" s="64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4"/>
      <c r="AQ161" s="64"/>
    </row>
    <row r="162" spans="1:43" s="68" customFormat="1" ht="18" customHeight="1">
      <c r="A162" s="192" t="s">
        <v>90</v>
      </c>
      <c r="B162" s="193"/>
      <c r="C162" s="193"/>
      <c r="D162" s="193"/>
      <c r="E162" s="193"/>
      <c r="F162" s="63"/>
      <c r="G162" s="195" t="s">
        <v>91</v>
      </c>
      <c r="H162" s="194"/>
      <c r="I162" s="194"/>
      <c r="J162" s="194"/>
      <c r="K162" s="194"/>
      <c r="L162" s="194"/>
      <c r="M162" s="194"/>
      <c r="N162" s="194"/>
      <c r="O162" s="194"/>
      <c r="P162" s="27"/>
      <c r="Q162" s="26"/>
      <c r="R162" s="5"/>
      <c r="S162" s="6"/>
      <c r="T162" s="26"/>
      <c r="U162" s="65"/>
      <c r="V162" s="64"/>
      <c r="W162" s="65"/>
      <c r="X162" s="67"/>
      <c r="Y162" s="64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4"/>
      <c r="AQ162" s="64"/>
    </row>
    <row r="163" spans="1:43" s="68" customFormat="1" ht="14.3">
      <c r="A163" s="70"/>
      <c r="B163" s="70" t="s">
        <v>92</v>
      </c>
      <c r="C163" s="71"/>
      <c r="D163" s="72"/>
      <c r="E163" s="63"/>
      <c r="F163" s="63"/>
      <c r="G163" s="63"/>
      <c r="H163" s="63"/>
      <c r="I163" s="63"/>
      <c r="J163" s="73"/>
      <c r="K163" s="63" t="s">
        <v>92</v>
      </c>
      <c r="L163" s="63"/>
      <c r="M163" s="187"/>
      <c r="N163" s="187"/>
      <c r="O163" s="63"/>
      <c r="P163" s="74"/>
      <c r="Q163" s="26"/>
      <c r="R163" s="5"/>
      <c r="S163" s="6"/>
      <c r="T163" s="75"/>
      <c r="U163" s="65"/>
      <c r="V163" s="64"/>
      <c r="W163" s="65"/>
      <c r="X163" s="67"/>
      <c r="Y163" s="64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4"/>
      <c r="AQ163" s="64"/>
    </row>
    <row r="164" spans="1:43" ht="23.3" customHeight="1">
      <c r="A164" s="188" t="s">
        <v>93</v>
      </c>
      <c r="B164" s="189"/>
      <c r="C164" s="189"/>
      <c r="D164" s="189"/>
      <c r="E164" s="189"/>
      <c r="F164" s="189"/>
      <c r="G164" s="190"/>
      <c r="H164" s="190"/>
      <c r="I164" s="24"/>
      <c r="J164" s="76"/>
      <c r="K164" s="24"/>
      <c r="L164" s="24"/>
      <c r="M164" s="76"/>
      <c r="N164" s="24"/>
      <c r="O164" s="24"/>
      <c r="P164" s="27"/>
      <c r="Q164" s="26"/>
      <c r="R164" s="5"/>
      <c r="S164" s="6"/>
      <c r="T164" s="26"/>
      <c r="U164" s="16"/>
      <c r="V164" s="17"/>
      <c r="W164" s="16"/>
      <c r="X164" s="19"/>
      <c r="Y164" s="17"/>
      <c r="Z164" s="16"/>
      <c r="AA164" s="16"/>
      <c r="AB164" s="16"/>
      <c r="AC164" s="16"/>
      <c r="AD164" s="16"/>
      <c r="AE164" s="16"/>
      <c r="AF164" s="16"/>
      <c r="AM164" s="16"/>
    </row>
    <row r="165" spans="1:43" ht="14.3" customHeight="1">
      <c r="A165" s="188" t="s">
        <v>103</v>
      </c>
      <c r="B165" s="189"/>
      <c r="C165" s="189"/>
      <c r="D165" s="189"/>
      <c r="E165" s="189"/>
      <c r="F165" s="189"/>
      <c r="G165" s="190"/>
      <c r="H165" s="190"/>
      <c r="I165" s="24"/>
      <c r="J165" s="76"/>
      <c r="K165" s="24"/>
      <c r="L165" s="24"/>
      <c r="M165" s="76"/>
      <c r="N165" s="24"/>
      <c r="O165" s="24"/>
      <c r="P165" s="27"/>
      <c r="Q165" s="26"/>
      <c r="R165" s="5"/>
      <c r="S165" s="6"/>
      <c r="T165" s="26"/>
      <c r="U165" s="16"/>
      <c r="V165" s="17"/>
      <c r="W165" s="16"/>
      <c r="X165" s="19"/>
      <c r="Y165" s="17"/>
      <c r="Z165" s="16"/>
      <c r="AA165" s="16"/>
      <c r="AB165" s="16"/>
      <c r="AC165" s="16"/>
      <c r="AD165" s="16"/>
      <c r="AE165" s="16"/>
      <c r="AF165" s="16"/>
      <c r="AM165" s="16"/>
    </row>
    <row r="166" spans="1:43">
      <c r="A166" s="188" t="s">
        <v>94</v>
      </c>
      <c r="B166" s="191"/>
      <c r="C166" s="191"/>
      <c r="D166" s="191"/>
      <c r="E166" s="190"/>
      <c r="F166" s="190"/>
      <c r="G166" s="190"/>
      <c r="H166" s="190"/>
      <c r="I166" s="16"/>
      <c r="J166" s="17"/>
      <c r="K166" s="16"/>
      <c r="L166" s="16"/>
      <c r="M166" s="17"/>
      <c r="N166" s="16"/>
      <c r="O166" s="16"/>
      <c r="P166" s="27"/>
      <c r="Q166" s="26"/>
      <c r="R166" s="5"/>
      <c r="S166" s="5"/>
      <c r="T166" s="26"/>
      <c r="U166" s="16"/>
      <c r="V166" s="17"/>
      <c r="W166" s="16"/>
      <c r="X166" s="19"/>
      <c r="Y166" s="17"/>
      <c r="Z166" s="16"/>
      <c r="AA166" s="16"/>
      <c r="AB166" s="16"/>
      <c r="AC166" s="16"/>
      <c r="AD166" s="16"/>
      <c r="AE166" s="16"/>
      <c r="AF166" s="16"/>
      <c r="AM166" s="16"/>
    </row>
  </sheetData>
  <mergeCells count="182">
    <mergeCell ref="M163:N163"/>
    <mergeCell ref="A164:H164"/>
    <mergeCell ref="A165:H165"/>
    <mergeCell ref="A166:H166"/>
    <mergeCell ref="A160:E160"/>
    <mergeCell ref="G160:M160"/>
    <mergeCell ref="A161:D161"/>
    <mergeCell ref="G161:O161"/>
    <mergeCell ref="A162:E162"/>
    <mergeCell ref="G162:O162"/>
    <mergeCell ref="A145:C149"/>
    <mergeCell ref="AR145:AR149"/>
    <mergeCell ref="AS145:AS149"/>
    <mergeCell ref="A150:C154"/>
    <mergeCell ref="AR150:AR154"/>
    <mergeCell ref="AS150:AS154"/>
    <mergeCell ref="A134:C134"/>
    <mergeCell ref="A135:C139"/>
    <mergeCell ref="AR135:AR139"/>
    <mergeCell ref="AS135:AS139"/>
    <mergeCell ref="A140:C144"/>
    <mergeCell ref="AR140:AR144"/>
    <mergeCell ref="AS140:AS144"/>
    <mergeCell ref="A122:C127"/>
    <mergeCell ref="AR122:AR127"/>
    <mergeCell ref="AS122:AS127"/>
    <mergeCell ref="A128:C133"/>
    <mergeCell ref="AR128:AR133"/>
    <mergeCell ref="AS128:AS133"/>
    <mergeCell ref="A110:C115"/>
    <mergeCell ref="AR110:AR115"/>
    <mergeCell ref="AS110:AS115"/>
    <mergeCell ref="A116:C121"/>
    <mergeCell ref="AR116:AR121"/>
    <mergeCell ref="AS116:AS121"/>
    <mergeCell ref="B103:AS103"/>
    <mergeCell ref="A104:A109"/>
    <mergeCell ref="B104:B109"/>
    <mergeCell ref="C104:C109"/>
    <mergeCell ref="AR104:AR109"/>
    <mergeCell ref="AS104:AS109"/>
    <mergeCell ref="A91:A96"/>
    <mergeCell ref="B91:B96"/>
    <mergeCell ref="C91:C96"/>
    <mergeCell ref="AR91:AR96"/>
    <mergeCell ref="AS91:AS96"/>
    <mergeCell ref="A97:C102"/>
    <mergeCell ref="AR97:AR102"/>
    <mergeCell ref="AS97:AS102"/>
    <mergeCell ref="B85:AS85"/>
    <mergeCell ref="A86:A90"/>
    <mergeCell ref="B86:B90"/>
    <mergeCell ref="C86:C90"/>
    <mergeCell ref="AR86:AR90"/>
    <mergeCell ref="AS86:AS90"/>
    <mergeCell ref="A75:A78"/>
    <mergeCell ref="B75:B78"/>
    <mergeCell ref="C75:C78"/>
    <mergeCell ref="AR75:AR78"/>
    <mergeCell ref="AS75:AS78"/>
    <mergeCell ref="A80:C84"/>
    <mergeCell ref="AR80:AR84"/>
    <mergeCell ref="AS80:AS84"/>
    <mergeCell ref="A64:A69"/>
    <mergeCell ref="B64:B69"/>
    <mergeCell ref="C64:C69"/>
    <mergeCell ref="AR64:AR69"/>
    <mergeCell ref="AS64:AS69"/>
    <mergeCell ref="A70:A73"/>
    <mergeCell ref="B70:B73"/>
    <mergeCell ref="C70:C73"/>
    <mergeCell ref="AR70:AR74"/>
    <mergeCell ref="AS70:AS74"/>
    <mergeCell ref="A54:A58"/>
    <mergeCell ref="B54:B58"/>
    <mergeCell ref="C54:C58"/>
    <mergeCell ref="AR54:AR58"/>
    <mergeCell ref="AS54:AS58"/>
    <mergeCell ref="A59:A63"/>
    <mergeCell ref="B59:B63"/>
    <mergeCell ref="C59:C63"/>
    <mergeCell ref="AR59:AR63"/>
    <mergeCell ref="AS59:AS63"/>
    <mergeCell ref="A42:A47"/>
    <mergeCell ref="B42:B47"/>
    <mergeCell ref="C42:C47"/>
    <mergeCell ref="AR42:AR47"/>
    <mergeCell ref="AS42:AS47"/>
    <mergeCell ref="A48:A53"/>
    <mergeCell ref="B48:B53"/>
    <mergeCell ref="C48:C53"/>
    <mergeCell ref="AR48:AR53"/>
    <mergeCell ref="AS48:AS53"/>
    <mergeCell ref="A31:A36"/>
    <mergeCell ref="B31:B36"/>
    <mergeCell ref="C31:C36"/>
    <mergeCell ref="AR31:AR36"/>
    <mergeCell ref="AS31:AS36"/>
    <mergeCell ref="A37:A41"/>
    <mergeCell ref="B37:B41"/>
    <mergeCell ref="C37:C41"/>
    <mergeCell ref="AR37:AR41"/>
    <mergeCell ref="AS37:AS41"/>
    <mergeCell ref="W10:W11"/>
    <mergeCell ref="X10:X11"/>
    <mergeCell ref="Y10:Y11"/>
    <mergeCell ref="A20:A24"/>
    <mergeCell ref="B20:B24"/>
    <mergeCell ref="C20:C24"/>
    <mergeCell ref="AR20:AR24"/>
    <mergeCell ref="AS20:AS24"/>
    <mergeCell ref="A25:A30"/>
    <mergeCell ref="B25:B30"/>
    <mergeCell ref="C25:C30"/>
    <mergeCell ref="AR25:AR30"/>
    <mergeCell ref="AS25:AS30"/>
    <mergeCell ref="W9:Y9"/>
    <mergeCell ref="Z9:AB9"/>
    <mergeCell ref="AC9:AE9"/>
    <mergeCell ref="AO10:AO11"/>
    <mergeCell ref="AP10:AP11"/>
    <mergeCell ref="AQ10:AQ11"/>
    <mergeCell ref="B13:AS13"/>
    <mergeCell ref="A14:A19"/>
    <mergeCell ref="B14:B19"/>
    <mergeCell ref="C14:C19"/>
    <mergeCell ref="AR14:AR19"/>
    <mergeCell ref="AS14:AS19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</mergeCells>
  <pageMargins left="0.51181102362204722" right="0.11811023622047245" top="0.15748031496062992" bottom="0.11811023622047245" header="0.11811023622047245" footer="0.11811023622047245"/>
  <pageSetup paperSize="8"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  </vt:lpstr>
      <vt:lpstr>'3 кв.  '!Заголовки_для_печати</vt:lpstr>
      <vt:lpstr>'3 кв.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2022-10-25T03:45:18Z</dcterms:modified>
</cp:coreProperties>
</file>