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0.09.2021" sheetId="4" r:id="rId1"/>
  </sheets>
  <definedNames>
    <definedName name="_xlnm.Print_Titles" localSheetId="0">'30.09.2021'!$3:$5</definedName>
  </definedNames>
  <calcPr calcId="125725" iterate="1"/>
</workbook>
</file>

<file path=xl/calcChain.xml><?xml version="1.0" encoding="utf-8"?>
<calcChain xmlns="http://schemas.openxmlformats.org/spreadsheetml/2006/main">
  <c r="Z15" i="4"/>
  <c r="AO15"/>
  <c r="AL15"/>
  <c r="AI15"/>
  <c r="AO40" l="1"/>
  <c r="AO25"/>
  <c r="Q25"/>
  <c r="AO66"/>
  <c r="Q66"/>
  <c r="Q40" l="1"/>
  <c r="W10"/>
  <c r="Q10"/>
  <c r="X40" l="1"/>
  <c r="X61" s="1"/>
  <c r="W40" l="1"/>
  <c r="Q35"/>
  <c r="W25"/>
  <c r="T25"/>
  <c r="V25" s="1"/>
  <c r="X35"/>
  <c r="R50"/>
  <c r="X12"/>
  <c r="U12"/>
  <c r="Y10"/>
  <c r="AF25"/>
  <c r="Q61" l="1"/>
  <c r="Y81" l="1"/>
  <c r="T35"/>
  <c r="T61" s="1"/>
  <c r="T37"/>
  <c r="N63"/>
  <c r="AI25"/>
  <c r="AL25"/>
  <c r="T32" l="1"/>
  <c r="N25"/>
  <c r="K66" l="1"/>
  <c r="O25"/>
  <c r="O7"/>
  <c r="L7"/>
  <c r="W7"/>
  <c r="AC25" l="1"/>
  <c r="Z25"/>
  <c r="H35" l="1"/>
  <c r="I35"/>
  <c r="K35"/>
  <c r="K61" s="1"/>
  <c r="L35"/>
  <c r="N35"/>
  <c r="O35"/>
  <c r="O61" s="1"/>
  <c r="U35"/>
  <c r="W35"/>
  <c r="W61" s="1"/>
  <c r="Z35"/>
  <c r="Z61" s="1"/>
  <c r="AA35"/>
  <c r="AC35"/>
  <c r="AC61" s="1"/>
  <c r="AD35"/>
  <c r="AF35"/>
  <c r="AF61" s="1"/>
  <c r="AG35"/>
  <c r="AI35"/>
  <c r="AI61" s="1"/>
  <c r="AL35"/>
  <c r="AL61" s="1"/>
  <c r="AO35"/>
  <c r="AO61" s="1"/>
  <c r="AG61"/>
  <c r="AD61"/>
  <c r="AA61"/>
  <c r="L61" l="1"/>
  <c r="M35"/>
  <c r="I50"/>
  <c r="J35"/>
  <c r="U50"/>
  <c r="N50"/>
  <c r="N61"/>
  <c r="AH66"/>
  <c r="AB66"/>
  <c r="AH40"/>
  <c r="AE40"/>
  <c r="AB40"/>
  <c r="AH25"/>
  <c r="AE25"/>
  <c r="AB25"/>
  <c r="AH20" l="1"/>
  <c r="AH15"/>
  <c r="AE15"/>
  <c r="AB15"/>
  <c r="AA12"/>
  <c r="AE10"/>
  <c r="AH10"/>
  <c r="AB10"/>
  <c r="AO37" l="1"/>
  <c r="H27"/>
  <c r="I27"/>
  <c r="K27"/>
  <c r="L27"/>
  <c r="N27"/>
  <c r="O27"/>
  <c r="Q27"/>
  <c r="R27"/>
  <c r="T27"/>
  <c r="U27"/>
  <c r="W27"/>
  <c r="X27"/>
  <c r="Z27"/>
  <c r="AA27"/>
  <c r="AC27"/>
  <c r="AD27"/>
  <c r="AF27"/>
  <c r="AG27"/>
  <c r="AI27"/>
  <c r="AJ27"/>
  <c r="AL27"/>
  <c r="AM27"/>
  <c r="AO27"/>
  <c r="AP27"/>
  <c r="E28"/>
  <c r="F28"/>
  <c r="E29"/>
  <c r="F29"/>
  <c r="E30"/>
  <c r="F30"/>
  <c r="E31"/>
  <c r="F31"/>
  <c r="AP82"/>
  <c r="AO82"/>
  <c r="AO62" s="1"/>
  <c r="AM82"/>
  <c r="AL82"/>
  <c r="AL62" s="1"/>
  <c r="AJ82"/>
  <c r="AJ62" s="1"/>
  <c r="AI82"/>
  <c r="AI62" s="1"/>
  <c r="AD82"/>
  <c r="AC82"/>
  <c r="AC57" s="1"/>
  <c r="AA82"/>
  <c r="AA57" s="1"/>
  <c r="Z82"/>
  <c r="Z57" s="1"/>
  <c r="X82"/>
  <c r="X62" s="1"/>
  <c r="W82"/>
  <c r="W62" s="1"/>
  <c r="U82"/>
  <c r="U62" s="1"/>
  <c r="T82"/>
  <c r="T62" s="1"/>
  <c r="O82"/>
  <c r="O62" s="1"/>
  <c r="N82"/>
  <c r="N57" s="1"/>
  <c r="L82"/>
  <c r="L57" s="1"/>
  <c r="K82"/>
  <c r="K57" s="1"/>
  <c r="I82"/>
  <c r="I62" s="1"/>
  <c r="H82"/>
  <c r="H62" s="1"/>
  <c r="AP81"/>
  <c r="AQ81" s="1"/>
  <c r="AJ81"/>
  <c r="AH81"/>
  <c r="P81"/>
  <c r="I81"/>
  <c r="I61" s="1"/>
  <c r="H81"/>
  <c r="AP80"/>
  <c r="AO80"/>
  <c r="AM80"/>
  <c r="AM60" s="1"/>
  <c r="AL80"/>
  <c r="AL78" s="1"/>
  <c r="AJ80"/>
  <c r="AI80"/>
  <c r="AI78" s="1"/>
  <c r="AD80"/>
  <c r="AD78" s="1"/>
  <c r="AC80"/>
  <c r="AC78" s="1"/>
  <c r="AA80"/>
  <c r="AA55" s="1"/>
  <c r="Z80"/>
  <c r="Z78" s="1"/>
  <c r="X80"/>
  <c r="X78" s="1"/>
  <c r="W80"/>
  <c r="W55" s="1"/>
  <c r="U80"/>
  <c r="U78" s="1"/>
  <c r="T80"/>
  <c r="T78" s="1"/>
  <c r="O80"/>
  <c r="O60" s="1"/>
  <c r="N80"/>
  <c r="N78" s="1"/>
  <c r="L80"/>
  <c r="L55" s="1"/>
  <c r="K80"/>
  <c r="K78" s="1"/>
  <c r="I80"/>
  <c r="H80"/>
  <c r="AQ79"/>
  <c r="F79"/>
  <c r="E79"/>
  <c r="AO78"/>
  <c r="AF78"/>
  <c r="Y78"/>
  <c r="S78"/>
  <c r="R78"/>
  <c r="Q78"/>
  <c r="F77"/>
  <c r="E77"/>
  <c r="F76"/>
  <c r="E76"/>
  <c r="F75"/>
  <c r="E75"/>
  <c r="F74"/>
  <c r="E74"/>
  <c r="AP73"/>
  <c r="AO73"/>
  <c r="AM73"/>
  <c r="AL73"/>
  <c r="AJ73"/>
  <c r="AI73"/>
  <c r="AG73"/>
  <c r="AG82" s="1"/>
  <c r="AF73"/>
  <c r="AF82" s="1"/>
  <c r="AD73"/>
  <c r="AC73"/>
  <c r="AA73"/>
  <c r="Z73"/>
  <c r="X73"/>
  <c r="W73"/>
  <c r="U73"/>
  <c r="T73"/>
  <c r="R73"/>
  <c r="R82" s="1"/>
  <c r="Q73"/>
  <c r="Q82" s="1"/>
  <c r="O73"/>
  <c r="N73"/>
  <c r="L73"/>
  <c r="K73"/>
  <c r="I73"/>
  <c r="H73"/>
  <c r="F72"/>
  <c r="E72"/>
  <c r="F71"/>
  <c r="E71"/>
  <c r="F70"/>
  <c r="E70"/>
  <c r="F69"/>
  <c r="E69"/>
  <c r="AP68"/>
  <c r="AO68"/>
  <c r="AM68"/>
  <c r="AL68"/>
  <c r="AJ68"/>
  <c r="AI68"/>
  <c r="AG68"/>
  <c r="AF68"/>
  <c r="AD68"/>
  <c r="AC68"/>
  <c r="AA68"/>
  <c r="Z68"/>
  <c r="X68"/>
  <c r="W68"/>
  <c r="U68"/>
  <c r="T68"/>
  <c r="R68"/>
  <c r="Q68"/>
  <c r="O68"/>
  <c r="N68"/>
  <c r="L68"/>
  <c r="K68"/>
  <c r="I68"/>
  <c r="H68"/>
  <c r="F68"/>
  <c r="F67"/>
  <c r="E67"/>
  <c r="AN66"/>
  <c r="AN63" s="1"/>
  <c r="AE66"/>
  <c r="AE63" s="1"/>
  <c r="Y66"/>
  <c r="Y63" s="1"/>
  <c r="V66"/>
  <c r="S63"/>
  <c r="P66"/>
  <c r="F66"/>
  <c r="E66"/>
  <c r="F65"/>
  <c r="E65"/>
  <c r="F64"/>
  <c r="E64"/>
  <c r="AP63"/>
  <c r="AO63"/>
  <c r="AM63"/>
  <c r="AL63"/>
  <c r="AK63"/>
  <c r="AJ63"/>
  <c r="AI63"/>
  <c r="AH63"/>
  <c r="AG63"/>
  <c r="AF63"/>
  <c r="AD63"/>
  <c r="AC63"/>
  <c r="AB63"/>
  <c r="AA63"/>
  <c r="Z63"/>
  <c r="X63"/>
  <c r="W63"/>
  <c r="V63"/>
  <c r="U63"/>
  <c r="T63"/>
  <c r="R63"/>
  <c r="Q63"/>
  <c r="O63"/>
  <c r="L63"/>
  <c r="K63"/>
  <c r="I63"/>
  <c r="H63"/>
  <c r="L62"/>
  <c r="U61"/>
  <c r="R61"/>
  <c r="AO60"/>
  <c r="AP59"/>
  <c r="AO59"/>
  <c r="AM59"/>
  <c r="AL59"/>
  <c r="AJ59"/>
  <c r="AI59"/>
  <c r="AG59"/>
  <c r="AF59"/>
  <c r="AD59"/>
  <c r="AC59"/>
  <c r="AA59"/>
  <c r="Z59"/>
  <c r="X59"/>
  <c r="W59"/>
  <c r="U59"/>
  <c r="T59"/>
  <c r="R59"/>
  <c r="Q59"/>
  <c r="O59"/>
  <c r="N59"/>
  <c r="L59"/>
  <c r="K59"/>
  <c r="H59"/>
  <c r="J56"/>
  <c r="AO55"/>
  <c r="AP54"/>
  <c r="AO54"/>
  <c r="AM54"/>
  <c r="AL54"/>
  <c r="AJ54"/>
  <c r="AI54"/>
  <c r="AG54"/>
  <c r="AF54"/>
  <c r="AD54"/>
  <c r="AC54"/>
  <c r="AA54"/>
  <c r="Z54"/>
  <c r="X54"/>
  <c r="W54"/>
  <c r="U54"/>
  <c r="T54"/>
  <c r="R54"/>
  <c r="Q54"/>
  <c r="O54"/>
  <c r="N54"/>
  <c r="L54"/>
  <c r="K54"/>
  <c r="I54"/>
  <c r="H54"/>
  <c r="F51"/>
  <c r="E51"/>
  <c r="AP50"/>
  <c r="F49"/>
  <c r="E49"/>
  <c r="F48"/>
  <c r="E48"/>
  <c r="F46"/>
  <c r="E46"/>
  <c r="F45"/>
  <c r="E45"/>
  <c r="E42" s="1"/>
  <c r="F44"/>
  <c r="E44"/>
  <c r="F43"/>
  <c r="E43"/>
  <c r="F42"/>
  <c r="F41"/>
  <c r="E41"/>
  <c r="Y40"/>
  <c r="S40"/>
  <c r="P40"/>
  <c r="K37"/>
  <c r="J40"/>
  <c r="F40"/>
  <c r="E40"/>
  <c r="F39"/>
  <c r="E39"/>
  <c r="F38"/>
  <c r="E38"/>
  <c r="AP37"/>
  <c r="AM37"/>
  <c r="AL37"/>
  <c r="AJ37"/>
  <c r="AI37"/>
  <c r="AG37"/>
  <c r="AF37"/>
  <c r="AD37"/>
  <c r="AC37"/>
  <c r="AA37"/>
  <c r="Z37"/>
  <c r="X37"/>
  <c r="W37"/>
  <c r="U37"/>
  <c r="R37"/>
  <c r="O37"/>
  <c r="L37"/>
  <c r="I37"/>
  <c r="H37"/>
  <c r="F36"/>
  <c r="E36"/>
  <c r="AO32"/>
  <c r="AM35"/>
  <c r="AM32" s="1"/>
  <c r="AJ35"/>
  <c r="AJ50" s="1"/>
  <c r="AI32"/>
  <c r="AH35"/>
  <c r="AD50"/>
  <c r="AC32"/>
  <c r="AA32"/>
  <c r="Z32"/>
  <c r="X50"/>
  <c r="W32"/>
  <c r="O32"/>
  <c r="L50"/>
  <c r="H50"/>
  <c r="F34"/>
  <c r="E34"/>
  <c r="F33"/>
  <c r="E33"/>
  <c r="AP32"/>
  <c r="AL32"/>
  <c r="AF32"/>
  <c r="R32"/>
  <c r="F26"/>
  <c r="E26"/>
  <c r="AL50"/>
  <c r="AI22"/>
  <c r="AF50"/>
  <c r="Z50"/>
  <c r="S25"/>
  <c r="P25"/>
  <c r="E25"/>
  <c r="F24"/>
  <c r="E24"/>
  <c r="F23"/>
  <c r="E23"/>
  <c r="AP22"/>
  <c r="AO22"/>
  <c r="AM22"/>
  <c r="AL22"/>
  <c r="AJ22"/>
  <c r="AG22"/>
  <c r="AF22"/>
  <c r="AD22"/>
  <c r="AC22"/>
  <c r="AA22"/>
  <c r="X22"/>
  <c r="W22"/>
  <c r="U22"/>
  <c r="R22"/>
  <c r="O22"/>
  <c r="N22"/>
  <c r="L22"/>
  <c r="K22"/>
  <c r="I22"/>
  <c r="H22"/>
  <c r="F21"/>
  <c r="E21"/>
  <c r="AO17"/>
  <c r="V20"/>
  <c r="P20"/>
  <c r="F20"/>
  <c r="F19"/>
  <c r="E19"/>
  <c r="F18"/>
  <c r="E18"/>
  <c r="AP17"/>
  <c r="AM17"/>
  <c r="AL17"/>
  <c r="AJ17"/>
  <c r="AI17"/>
  <c r="AG17"/>
  <c r="AF17"/>
  <c r="AD17"/>
  <c r="AC17"/>
  <c r="AA17"/>
  <c r="Z17"/>
  <c r="X17"/>
  <c r="W17"/>
  <c r="U17"/>
  <c r="T17"/>
  <c r="R17"/>
  <c r="Q17"/>
  <c r="O17"/>
  <c r="N17"/>
  <c r="L17"/>
  <c r="K17"/>
  <c r="I17"/>
  <c r="H17"/>
  <c r="F16"/>
  <c r="E16"/>
  <c r="AO12"/>
  <c r="Y15"/>
  <c r="S15"/>
  <c r="P15"/>
  <c r="M15"/>
  <c r="F15"/>
  <c r="F14"/>
  <c r="E14"/>
  <c r="F13"/>
  <c r="E13"/>
  <c r="AP12"/>
  <c r="AM12"/>
  <c r="AL12"/>
  <c r="AJ12"/>
  <c r="AI12"/>
  <c r="AG12"/>
  <c r="AF12"/>
  <c r="AD12"/>
  <c r="AC12"/>
  <c r="Z12"/>
  <c r="AB12" s="1"/>
  <c r="W12"/>
  <c r="R12"/>
  <c r="O12"/>
  <c r="N12"/>
  <c r="L12"/>
  <c r="K12"/>
  <c r="I12"/>
  <c r="H12"/>
  <c r="F11"/>
  <c r="E11"/>
  <c r="AI7"/>
  <c r="V10"/>
  <c r="S10"/>
  <c r="P10"/>
  <c r="M10"/>
  <c r="F10"/>
  <c r="E10"/>
  <c r="E7" s="1"/>
  <c r="F9"/>
  <c r="E9"/>
  <c r="F8"/>
  <c r="E8"/>
  <c r="AP7"/>
  <c r="AO7"/>
  <c r="AM7"/>
  <c r="AL7"/>
  <c r="AJ7"/>
  <c r="AG7"/>
  <c r="AF7"/>
  <c r="AD7"/>
  <c r="AC7"/>
  <c r="AA7"/>
  <c r="Z7"/>
  <c r="X7"/>
  <c r="Y7" s="1"/>
  <c r="U7"/>
  <c r="T7"/>
  <c r="R7"/>
  <c r="Q7"/>
  <c r="K7"/>
  <c r="I7"/>
  <c r="H7"/>
  <c r="E54" l="1"/>
  <c r="N55"/>
  <c r="W60"/>
  <c r="W78"/>
  <c r="AQ82"/>
  <c r="F73"/>
  <c r="U56"/>
  <c r="R56"/>
  <c r="R47"/>
  <c r="AM55"/>
  <c r="K56"/>
  <c r="AA62"/>
  <c r="AC55"/>
  <c r="AO57"/>
  <c r="N60"/>
  <c r="AM78"/>
  <c r="E81"/>
  <c r="H61"/>
  <c r="AQ54"/>
  <c r="E59"/>
  <c r="L60"/>
  <c r="AC60"/>
  <c r="E68"/>
  <c r="E73"/>
  <c r="AN27"/>
  <c r="W57"/>
  <c r="AA60"/>
  <c r="AC62"/>
  <c r="AE27"/>
  <c r="F63"/>
  <c r="Y61"/>
  <c r="Y58" s="1"/>
  <c r="V7"/>
  <c r="U55"/>
  <c r="AI55"/>
  <c r="H57"/>
  <c r="N62"/>
  <c r="L78"/>
  <c r="AQ27"/>
  <c r="AH22"/>
  <c r="AQ68"/>
  <c r="AB27"/>
  <c r="AB37"/>
  <c r="W58"/>
  <c r="U60"/>
  <c r="AI60"/>
  <c r="F27"/>
  <c r="V17"/>
  <c r="P63"/>
  <c r="E63"/>
  <c r="AQ32"/>
  <c r="AN37"/>
  <c r="AE22"/>
  <c r="P22"/>
  <c r="AH17"/>
  <c r="P17"/>
  <c r="AQ12"/>
  <c r="AL56"/>
  <c r="AH12"/>
  <c r="Y12"/>
  <c r="F7"/>
  <c r="AD32"/>
  <c r="AE32" s="1"/>
  <c r="AE35"/>
  <c r="G40"/>
  <c r="F37"/>
  <c r="AA47"/>
  <c r="AE12"/>
  <c r="AH7"/>
  <c r="G10"/>
  <c r="AQ37"/>
  <c r="AO47"/>
  <c r="AJ57"/>
  <c r="U57"/>
  <c r="AI57"/>
  <c r="E80"/>
  <c r="AP78"/>
  <c r="AQ78" s="1"/>
  <c r="I78"/>
  <c r="AK27"/>
  <c r="AP57"/>
  <c r="AP62"/>
  <c r="AQ62" s="1"/>
  <c r="H55"/>
  <c r="E27"/>
  <c r="AH27"/>
  <c r="O47"/>
  <c r="Z56"/>
  <c r="AK7"/>
  <c r="AP56"/>
  <c r="AP61" s="1"/>
  <c r="AI56"/>
  <c r="AQ17"/>
  <c r="J37"/>
  <c r="T55"/>
  <c r="AG55"/>
  <c r="T57"/>
  <c r="F59"/>
  <c r="K62"/>
  <c r="Z62"/>
  <c r="AM62"/>
  <c r="AQ73"/>
  <c r="AA78"/>
  <c r="N7"/>
  <c r="AD56"/>
  <c r="P12"/>
  <c r="AC47"/>
  <c r="AM56"/>
  <c r="F17"/>
  <c r="E22"/>
  <c r="AN32"/>
  <c r="N37"/>
  <c r="P37" s="1"/>
  <c r="AE37"/>
  <c r="AK37"/>
  <c r="E37"/>
  <c r="I55"/>
  <c r="O55"/>
  <c r="X55"/>
  <c r="AD55"/>
  <c r="AJ55"/>
  <c r="AP55"/>
  <c r="AP53" s="1"/>
  <c r="I57"/>
  <c r="O57"/>
  <c r="X57"/>
  <c r="AD57"/>
  <c r="AL57"/>
  <c r="K60"/>
  <c r="T60"/>
  <c r="T58" s="1"/>
  <c r="Z60"/>
  <c r="AG60"/>
  <c r="AL60"/>
  <c r="AD62"/>
  <c r="AQ63"/>
  <c r="O78"/>
  <c r="P78" s="1"/>
  <c r="AJ78"/>
  <c r="AF56"/>
  <c r="Y22"/>
  <c r="AH37"/>
  <c r="K55"/>
  <c r="Z55"/>
  <c r="AL55"/>
  <c r="AM57"/>
  <c r="F80"/>
  <c r="H56"/>
  <c r="M7"/>
  <c r="M12"/>
  <c r="F12"/>
  <c r="W56"/>
  <c r="AA56"/>
  <c r="AA53" s="1"/>
  <c r="X32"/>
  <c r="X47" s="1"/>
  <c r="AJ32"/>
  <c r="AK32" s="1"/>
  <c r="F35"/>
  <c r="F32" s="1"/>
  <c r="AB32"/>
  <c r="Y37"/>
  <c r="U58"/>
  <c r="X60"/>
  <c r="X58" s="1"/>
  <c r="AD60"/>
  <c r="AJ60"/>
  <c r="AP60"/>
  <c r="AQ60" s="1"/>
  <c r="G66"/>
  <c r="H78"/>
  <c r="F81"/>
  <c r="Q62"/>
  <c r="Q57"/>
  <c r="AG62"/>
  <c r="AG57"/>
  <c r="AF62"/>
  <c r="AF57"/>
  <c r="E82"/>
  <c r="AH78"/>
  <c r="W47"/>
  <c r="AM47"/>
  <c r="M37"/>
  <c r="F82"/>
  <c r="R62"/>
  <c r="R57"/>
  <c r="AB7"/>
  <c r="AN7"/>
  <c r="T12"/>
  <c r="V12" s="1"/>
  <c r="AK12"/>
  <c r="E20"/>
  <c r="Q22"/>
  <c r="I32"/>
  <c r="I47" s="1"/>
  <c r="Y35"/>
  <c r="AK35"/>
  <c r="AF47"/>
  <c r="AL47"/>
  <c r="AC50"/>
  <c r="AG50"/>
  <c r="AO50"/>
  <c r="F54"/>
  <c r="I56"/>
  <c r="AC56"/>
  <c r="AG56"/>
  <c r="AO56"/>
  <c r="AQ59"/>
  <c r="S7"/>
  <c r="AE7"/>
  <c r="AQ7"/>
  <c r="AN12"/>
  <c r="E15"/>
  <c r="E12" s="1"/>
  <c r="V15"/>
  <c r="T22"/>
  <c r="F25"/>
  <c r="Y25"/>
  <c r="H32"/>
  <c r="H47" s="1"/>
  <c r="L32"/>
  <c r="U32"/>
  <c r="AG32"/>
  <c r="AH32" s="1"/>
  <c r="AB35"/>
  <c r="AN35"/>
  <c r="Q37"/>
  <c r="S37" s="1"/>
  <c r="M40"/>
  <c r="AP47"/>
  <c r="L56"/>
  <c r="X56"/>
  <c r="AJ56"/>
  <c r="AJ61" s="1"/>
  <c r="AG78"/>
  <c r="AE78"/>
  <c r="AQ80"/>
  <c r="AI47"/>
  <c r="O50"/>
  <c r="W50"/>
  <c r="AA50"/>
  <c r="AI50"/>
  <c r="AM50"/>
  <c r="O56"/>
  <c r="Q12"/>
  <c r="Q56" s="1"/>
  <c r="Z22"/>
  <c r="N32"/>
  <c r="P32" s="1"/>
  <c r="Y50" l="1"/>
  <c r="AJ58"/>
  <c r="F50"/>
  <c r="L47"/>
  <c r="N58"/>
  <c r="R53"/>
  <c r="U53"/>
  <c r="G7"/>
  <c r="U47"/>
  <c r="AO53"/>
  <c r="AQ53" s="1"/>
  <c r="G81"/>
  <c r="G37"/>
  <c r="AQ57"/>
  <c r="E61"/>
  <c r="H58"/>
  <c r="E78"/>
  <c r="AQ55"/>
  <c r="W53"/>
  <c r="H53"/>
  <c r="G63"/>
  <c r="T56"/>
  <c r="T53" s="1"/>
  <c r="K53"/>
  <c r="N47"/>
  <c r="N56"/>
  <c r="S22"/>
  <c r="AJ47"/>
  <c r="E57"/>
  <c r="AF53"/>
  <c r="AI53"/>
  <c r="AB22"/>
  <c r="M56"/>
  <c r="Y32"/>
  <c r="AK56"/>
  <c r="Y56"/>
  <c r="S56"/>
  <c r="AH61"/>
  <c r="AH56"/>
  <c r="AC53"/>
  <c r="AE56"/>
  <c r="AB56"/>
  <c r="P7"/>
  <c r="AD47"/>
  <c r="AE47" s="1"/>
  <c r="F56"/>
  <c r="G12"/>
  <c r="E60"/>
  <c r="F62"/>
  <c r="E62"/>
  <c r="AL53"/>
  <c r="X53"/>
  <c r="Y53" s="1"/>
  <c r="AD58"/>
  <c r="F60"/>
  <c r="AI58"/>
  <c r="AL58"/>
  <c r="G15"/>
  <c r="F55"/>
  <c r="Z53"/>
  <c r="AB53" s="1"/>
  <c r="AJ53"/>
  <c r="AK53" s="1"/>
  <c r="AQ56"/>
  <c r="AG53"/>
  <c r="AG47"/>
  <c r="AH47" s="1"/>
  <c r="AP58"/>
  <c r="I53"/>
  <c r="T50"/>
  <c r="F78"/>
  <c r="G78" s="1"/>
  <c r="AM53"/>
  <c r="R58"/>
  <c r="S12"/>
  <c r="E55"/>
  <c r="AD53"/>
  <c r="J47"/>
  <c r="K50"/>
  <c r="E35"/>
  <c r="K32"/>
  <c r="M32" s="1"/>
  <c r="AM61"/>
  <c r="AM58" s="1"/>
  <c r="AN50"/>
  <c r="AH50"/>
  <c r="AG58"/>
  <c r="J50"/>
  <c r="S35"/>
  <c r="Q32"/>
  <c r="O53"/>
  <c r="P56"/>
  <c r="F22"/>
  <c r="G22" s="1"/>
  <c r="G25"/>
  <c r="AQ50"/>
  <c r="G20"/>
  <c r="E17"/>
  <c r="G17" s="1"/>
  <c r="AA58"/>
  <c r="AB50"/>
  <c r="P35"/>
  <c r="T47"/>
  <c r="Q50"/>
  <c r="Z47"/>
  <c r="F57"/>
  <c r="L53"/>
  <c r="Q53"/>
  <c r="Y47"/>
  <c r="AK50"/>
  <c r="J32"/>
  <c r="AE50"/>
  <c r="V50" l="1"/>
  <c r="S50"/>
  <c r="N53"/>
  <c r="F47"/>
  <c r="E56"/>
  <c r="E53" s="1"/>
  <c r="V53"/>
  <c r="V47"/>
  <c r="M53"/>
  <c r="AB47"/>
  <c r="P47"/>
  <c r="AH53"/>
  <c r="S53"/>
  <c r="J61"/>
  <c r="S61"/>
  <c r="S58" s="1"/>
  <c r="Q58"/>
  <c r="K47"/>
  <c r="K58"/>
  <c r="V61"/>
  <c r="V58" s="1"/>
  <c r="P53"/>
  <c r="AK61"/>
  <c r="AE53"/>
  <c r="AN53"/>
  <c r="AF58"/>
  <c r="AH58" s="1"/>
  <c r="AC58"/>
  <c r="AE58" s="1"/>
  <c r="AE61"/>
  <c r="Z58"/>
  <c r="AB58" s="1"/>
  <c r="AB61"/>
  <c r="F53"/>
  <c r="V56"/>
  <c r="S32"/>
  <c r="Q47"/>
  <c r="P61"/>
  <c r="O58"/>
  <c r="P58" s="1"/>
  <c r="E32"/>
  <c r="G35"/>
  <c r="L58"/>
  <c r="AQ61"/>
  <c r="AO58"/>
  <c r="AQ58" s="1"/>
  <c r="F61"/>
  <c r="I58"/>
  <c r="J58" s="1"/>
  <c r="M50"/>
  <c r="E50"/>
  <c r="G50" s="1"/>
  <c r="P50"/>
  <c r="S47" l="1"/>
  <c r="M47"/>
  <c r="E47"/>
  <c r="G47" s="1"/>
  <c r="G32"/>
  <c r="M58"/>
  <c r="E58"/>
  <c r="G53"/>
  <c r="G56"/>
  <c r="F58"/>
  <c r="M61"/>
  <c r="G58" l="1"/>
  <c r="G61"/>
</calcChain>
</file>

<file path=xl/sharedStrings.xml><?xml version="1.0" encoding="utf-8"?>
<sst xmlns="http://schemas.openxmlformats.org/spreadsheetml/2006/main" count="194" uniqueCount="86">
  <si>
    <t>№</t>
  </si>
  <si>
    <t>Наименование программных мероприятий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</si>
  <si>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</si>
  <si>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</si>
  <si>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</si>
  <si>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</si>
  <si>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</si>
  <si>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</si>
  <si>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</si>
  <si>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</si>
  <si>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</si>
  <si>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</si>
  <si>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</si>
  <si>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</si>
  <si>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</si>
  <si>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</si>
  <si>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</si>
  <si>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</si>
  <si>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</si>
  <si>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</si>
  <si>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</si>
  <si>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</si>
  <si>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Федеральный бюджет</t>
  </si>
  <si>
    <t>Иные источники финансирования</t>
  </si>
  <si>
    <t>Ответственный исполнитель/соисполнитель муниципальной программы</t>
  </si>
  <si>
    <t>Всего</t>
  </si>
  <si>
    <t>Бюджет Ханты-Мансийского автономного округа - Югры</t>
  </si>
  <si>
    <t>Бюджет городского округа города Урай</t>
  </si>
  <si>
    <t>7=6/5*100</t>
  </si>
  <si>
    <t>1</t>
  </si>
  <si>
    <t xml:space="preserve">Развитие информационных систем, инфраструктуры информационного общества и цифровой экономики на территории  муниципального образования города Урай (далее также - муниципальное образование) 
(1, 2)
</t>
  </si>
  <si>
    <t>2</t>
  </si>
  <si>
    <t xml:space="preserve">Формирование муниципальной телекоммуникационной инфраструктуры и развитие сервисов на ее основе.
(4)
</t>
  </si>
  <si>
    <t>3</t>
  </si>
  <si>
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</si>
  <si>
    <t>4</t>
  </si>
  <si>
    <t>4.1</t>
  </si>
  <si>
    <t>Проведение информационно-рекламных мероприятий (6,7,8)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</si>
  <si>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 пресс-служба администрации города Урай.
МКУ УЖКХ.
</t>
  </si>
  <si>
    <t>5</t>
  </si>
  <si>
    <t>Обеспечение деятельности муниципального бюджетного учреждения газета «Знамя» (7,9)</t>
  </si>
  <si>
    <t>5.1</t>
  </si>
  <si>
    <t>Опубликование принятых муниципальных правовых актов и публикаций о деятельности ОМСУ (7,9)</t>
  </si>
  <si>
    <t>5.2</t>
  </si>
  <si>
    <t>Проведение социологического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(7,9)</t>
  </si>
  <si>
    <t>УИТиС</t>
  </si>
  <si>
    <t>ВСЕГО по муниципальной программе:</t>
  </si>
  <si>
    <t>местный бюджет</t>
  </si>
  <si>
    <t xml:space="preserve">
УИТиС, Органы администрации города Урай: Комитет по финансам администрации города Урай, управление по физической культуре, спорту и туризму администрации города Урай; управление по культуре и социальным вопросам администрации города Урай; сводно-аналитический отдел администрации города Урай. МКУ УЖКХ, МКУ УГЗиП
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</si>
  <si>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пресс-служба администрации города Урай. МКУ УЖКХ
</t>
  </si>
  <si>
    <t xml:space="preserve">Органы администрации города Урай:
отдел по работе с обращениями граждан администрации города Урай, пресс-служба администрации города Урай
</t>
  </si>
  <si>
    <t xml:space="preserve">
Органы администрации города Урай: Пресс-служба администрации города Урай
</t>
  </si>
  <si>
    <t xml:space="preserve">Органы администрации города Урай:
Отдел по работе с обращениями граждан администрации города Урай, Пресс-служба  администрации   города Урай
</t>
  </si>
  <si>
    <t>В том числе:</t>
  </si>
  <si>
    <t xml:space="preserve">Соисполнитель 3 (Комитет по финансам администрации города Урай)
</t>
  </si>
  <si>
    <t xml:space="preserve">Соисполнитель 4 (МКУ УГЗиП)
</t>
  </si>
  <si>
    <t>Ответственный исполнитель (соисполнитель)</t>
  </si>
  <si>
    <t>СОГЛАСОВАНО:</t>
  </si>
  <si>
    <t>муниципальной программы:</t>
  </si>
  <si>
    <t>администрации города Урай</t>
  </si>
  <si>
    <t>Исполнитель:</t>
  </si>
  <si>
    <t>Тел.: 8 (34676) 23330</t>
  </si>
  <si>
    <t xml:space="preserve">Информирование населения через средства массовой информации (6,7,8) </t>
  </si>
  <si>
    <t>"______"_______________2021</t>
  </si>
  <si>
    <t>"_________"__________________2021</t>
  </si>
  <si>
    <t>Главный специалист сводно-аналитического отдела</t>
  </si>
  <si>
    <t>Е.Н. Вахрушева</t>
  </si>
  <si>
    <t xml:space="preserve">Соисполнитель 5 (МКУ УЖКХ)
</t>
  </si>
  <si>
    <t xml:space="preserve">Соисполнитель 2 (Управление образования и молодежной политики администрации города Урай)
</t>
  </si>
  <si>
    <t xml:space="preserve">Соисполнитель 1
(Органы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сводно-аналитический отдел администрации города Урай;
пресс-служба администрации города Урай;
управление внутренней политики администрации города Урай)
</t>
  </si>
  <si>
    <t xml:space="preserve">Ответственный исполнитель
(УИТиС) 
</t>
  </si>
  <si>
    <t>В рамках данного мероприятия осуществляется финансирование МБУ "Газета "Знамя"</t>
  </si>
  <si>
    <t>Неисполнение связано с оплатой за фактически выполненные услуги</t>
  </si>
  <si>
    <t>Причина отклонения связана с неиспользованными средствами на выплату заработной платы работникам учреждения по причине отсутствия полного кадрового состава (главный редактор, специалист по продвижению СМИ, редактор)</t>
  </si>
  <si>
    <t>Причина отклонения связана с экономией средств сложившихся в результате заключения договора.</t>
  </si>
  <si>
    <t>Освещение проводимых мероприятий в средствах массовой информации</t>
  </si>
  <si>
    <t>Председатель Комитета по финансам</t>
  </si>
  <si>
    <t>И.В. Хусаинова</t>
  </si>
  <si>
    <t>Комплексный план (сетевой график) реализации муниципальной программы "Информационное общество - Урай" на 2019-2030 годы на 30.09.2021г.</t>
  </si>
  <si>
    <t>Причина отколонения связана с поздним предоставлением документов на оплату за оказанные услуги. Оплата будет произведена в 4 квартале 2021 года.</t>
  </si>
  <si>
    <t xml:space="preserve">Причина отклонения связана с тем, что фактические расходы произведены на меньшую сумму, чем планировалось ранее. </t>
  </si>
  <si>
    <t>Начальник управления по информационным технологиям и связи</t>
  </si>
  <si>
    <t>С.А. Осипова</t>
  </si>
  <si>
    <t>Договор на сопровождение официального сайта заключен. Приобретены лицензии на мобильную версию СЭД ДЕЛО.</t>
  </si>
  <si>
    <t>Заключен договор на оказание услуг по техническому сопровождению корпоративной сети органов администрации города Урай. Приобретены SIP-телефоны</t>
  </si>
  <si>
    <t>Заключен договор на оказание услуги по техническому сопровождению оборудования и программного обеспечения. Приобретены ЭП, средства защиты информации.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</si>
</sst>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4" fillId="0" borderId="0" xfId="0" applyNumberFormat="1" applyFont="1" applyFill="1"/>
    <xf numFmtId="0" fontId="1" fillId="0" borderId="0" xfId="0" applyFont="1" applyFill="1"/>
    <xf numFmtId="16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Border="1"/>
    <xf numFmtId="0" fontId="1" fillId="0" borderId="2" xfId="0" applyFont="1" applyFill="1" applyBorder="1"/>
    <xf numFmtId="49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/>
    <xf numFmtId="164" fontId="1" fillId="2" borderId="5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2" fillId="3" borderId="5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165" fontId="1" fillId="0" borderId="6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left" vertical="center" wrapText="1"/>
    </xf>
    <xf numFmtId="165" fontId="1" fillId="0" borderId="14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164" fontId="1" fillId="4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7B1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7"/>
  <sheetViews>
    <sheetView tabSelected="1" zoomScale="90" zoomScaleNormal="90" workbookViewId="0">
      <pane xSplit="4" ySplit="5" topLeftCell="M41" activePane="bottomRight" state="frozen"/>
      <selection pane="topRight" activeCell="E1" sqref="E1"/>
      <selection pane="bottomLeft" activeCell="A6" sqref="A6"/>
      <selection pane="bottomRight" activeCell="AI56" sqref="AI56"/>
    </sheetView>
  </sheetViews>
  <sheetFormatPr defaultRowHeight="15"/>
  <cols>
    <col min="1" max="1" width="8" style="3" customWidth="1"/>
    <col min="2" max="2" width="30.85546875" style="2" customWidth="1"/>
    <col min="3" max="3" width="21.5703125" style="2" customWidth="1"/>
    <col min="4" max="4" width="23.42578125" style="4" customWidth="1"/>
    <col min="5" max="5" width="8.85546875" style="4" customWidth="1"/>
    <col min="6" max="7" width="8.85546875" style="2" customWidth="1"/>
    <col min="8" max="8" width="6.85546875" style="2" customWidth="1"/>
    <col min="9" max="9" width="7.140625" style="2" customWidth="1"/>
    <col min="10" max="10" width="5.5703125" style="2" customWidth="1"/>
    <col min="11" max="11" width="6.7109375" style="2" customWidth="1"/>
    <col min="12" max="12" width="6.85546875" style="2" customWidth="1"/>
    <col min="13" max="13" width="6.28515625" style="2" customWidth="1"/>
    <col min="14" max="15" width="8.140625" style="2" customWidth="1"/>
    <col min="16" max="16" width="5.5703125" style="2" customWidth="1"/>
    <col min="17" max="17" width="7.85546875" style="2" customWidth="1"/>
    <col min="18" max="18" width="7.28515625" style="2" customWidth="1"/>
    <col min="19" max="20" width="8.28515625" style="2" customWidth="1"/>
    <col min="21" max="21" width="7.42578125" style="2" customWidth="1"/>
    <col min="22" max="23" width="8.42578125" style="2" customWidth="1"/>
    <col min="24" max="24" width="7" style="2" customWidth="1"/>
    <col min="25" max="25" width="8.85546875" style="2" customWidth="1"/>
    <col min="26" max="26" width="7.5703125" style="2" customWidth="1"/>
    <col min="27" max="27" width="6.7109375" style="2" customWidth="1"/>
    <col min="28" max="28" width="8.42578125" style="2" customWidth="1"/>
    <col min="29" max="33" width="7.28515625" style="2" customWidth="1"/>
    <col min="34" max="34" width="9.140625" style="2" customWidth="1"/>
    <col min="35" max="35" width="7.28515625" style="2" customWidth="1"/>
    <col min="36" max="37" width="7.28515625" style="2" hidden="1" customWidth="1"/>
    <col min="38" max="38" width="7.28515625" style="2" customWidth="1"/>
    <col min="39" max="40" width="7.28515625" style="2" hidden="1" customWidth="1"/>
    <col min="41" max="41" width="7.28515625" style="2" customWidth="1"/>
    <col min="42" max="42" width="7.85546875" style="2" hidden="1" customWidth="1"/>
    <col min="43" max="43" width="6" style="2" hidden="1" customWidth="1"/>
    <col min="44" max="44" width="24.85546875" style="2" customWidth="1"/>
    <col min="45" max="45" width="27.5703125" style="2" customWidth="1"/>
    <col min="46" max="16384" width="9.140625" style="2"/>
  </cols>
  <sheetData>
    <row r="1" spans="1:48" ht="18.75">
      <c r="A1" s="60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8">
      <c r="B2" s="5"/>
      <c r="C2" s="5"/>
      <c r="H2" s="5"/>
    </row>
    <row r="3" spans="1:48">
      <c r="A3" s="62" t="s">
        <v>0</v>
      </c>
      <c r="B3" s="59" t="s">
        <v>1</v>
      </c>
      <c r="C3" s="59" t="s">
        <v>24</v>
      </c>
      <c r="D3" s="63" t="s">
        <v>2</v>
      </c>
      <c r="E3" s="64" t="s">
        <v>3</v>
      </c>
      <c r="F3" s="64"/>
      <c r="G3" s="64"/>
      <c r="H3" s="65" t="s">
        <v>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7"/>
      <c r="AR3" s="63" t="s">
        <v>20</v>
      </c>
      <c r="AS3" s="63" t="s">
        <v>21</v>
      </c>
    </row>
    <row r="4" spans="1:48">
      <c r="A4" s="62"/>
      <c r="B4" s="59"/>
      <c r="C4" s="59"/>
      <c r="D4" s="63"/>
      <c r="E4" s="64"/>
      <c r="F4" s="64"/>
      <c r="G4" s="64"/>
      <c r="H4" s="59" t="s">
        <v>8</v>
      </c>
      <c r="I4" s="59"/>
      <c r="J4" s="59"/>
      <c r="K4" s="59" t="s">
        <v>9</v>
      </c>
      <c r="L4" s="59"/>
      <c r="M4" s="59"/>
      <c r="N4" s="59" t="s">
        <v>10</v>
      </c>
      <c r="O4" s="59"/>
      <c r="P4" s="59"/>
      <c r="Q4" s="68" t="s">
        <v>11</v>
      </c>
      <c r="R4" s="68"/>
      <c r="S4" s="68"/>
      <c r="T4" s="68" t="s">
        <v>12</v>
      </c>
      <c r="U4" s="68"/>
      <c r="V4" s="68"/>
      <c r="W4" s="68" t="s">
        <v>13</v>
      </c>
      <c r="X4" s="68"/>
      <c r="Y4" s="68"/>
      <c r="Z4" s="59" t="s">
        <v>14</v>
      </c>
      <c r="AA4" s="59"/>
      <c r="AB4" s="59"/>
      <c r="AC4" s="59" t="s">
        <v>15</v>
      </c>
      <c r="AD4" s="59"/>
      <c r="AE4" s="59"/>
      <c r="AF4" s="59" t="s">
        <v>16</v>
      </c>
      <c r="AG4" s="59"/>
      <c r="AH4" s="59"/>
      <c r="AI4" s="59" t="s">
        <v>17</v>
      </c>
      <c r="AJ4" s="59"/>
      <c r="AK4" s="59"/>
      <c r="AL4" s="59" t="s">
        <v>18</v>
      </c>
      <c r="AM4" s="59"/>
      <c r="AN4" s="59"/>
      <c r="AO4" s="59" t="s">
        <v>19</v>
      </c>
      <c r="AP4" s="59"/>
      <c r="AQ4" s="59"/>
      <c r="AR4" s="63"/>
      <c r="AS4" s="63"/>
    </row>
    <row r="5" spans="1:48" ht="67.5" customHeight="1">
      <c r="A5" s="62"/>
      <c r="B5" s="59"/>
      <c r="C5" s="59"/>
      <c r="D5" s="63"/>
      <c r="E5" s="6" t="s">
        <v>4</v>
      </c>
      <c r="F5" s="7" t="s">
        <v>5</v>
      </c>
      <c r="G5" s="7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  <c r="N5" s="8" t="s">
        <v>4</v>
      </c>
      <c r="O5" s="8" t="s">
        <v>5</v>
      </c>
      <c r="P5" s="8" t="s">
        <v>6</v>
      </c>
      <c r="Q5" s="49" t="s">
        <v>4</v>
      </c>
      <c r="R5" s="49" t="s">
        <v>5</v>
      </c>
      <c r="S5" s="49" t="s">
        <v>6</v>
      </c>
      <c r="T5" s="49" t="s">
        <v>4</v>
      </c>
      <c r="U5" s="49" t="s">
        <v>5</v>
      </c>
      <c r="V5" s="49" t="s">
        <v>6</v>
      </c>
      <c r="W5" s="49" t="s">
        <v>4</v>
      </c>
      <c r="X5" s="49" t="s">
        <v>5</v>
      </c>
      <c r="Y5" s="49" t="s">
        <v>6</v>
      </c>
      <c r="Z5" s="8" t="s">
        <v>4</v>
      </c>
      <c r="AA5" s="8" t="s">
        <v>5</v>
      </c>
      <c r="AB5" s="8" t="s">
        <v>6</v>
      </c>
      <c r="AC5" s="8" t="s">
        <v>4</v>
      </c>
      <c r="AD5" s="8" t="s">
        <v>5</v>
      </c>
      <c r="AE5" s="8" t="s">
        <v>6</v>
      </c>
      <c r="AF5" s="8" t="s">
        <v>4</v>
      </c>
      <c r="AG5" s="8" t="s">
        <v>5</v>
      </c>
      <c r="AH5" s="8" t="s">
        <v>6</v>
      </c>
      <c r="AI5" s="8" t="s">
        <v>4</v>
      </c>
      <c r="AJ5" s="8" t="s">
        <v>5</v>
      </c>
      <c r="AK5" s="8" t="s">
        <v>6</v>
      </c>
      <c r="AL5" s="8" t="s">
        <v>4</v>
      </c>
      <c r="AM5" s="8" t="s">
        <v>5</v>
      </c>
      <c r="AN5" s="8" t="s">
        <v>6</v>
      </c>
      <c r="AO5" s="8" t="s">
        <v>4</v>
      </c>
      <c r="AP5" s="8" t="s">
        <v>5</v>
      </c>
      <c r="AQ5" s="8" t="s">
        <v>6</v>
      </c>
      <c r="AR5" s="63"/>
      <c r="AS5" s="63"/>
    </row>
    <row r="6" spans="1:48" s="11" customFormat="1">
      <c r="A6" s="9">
        <v>1</v>
      </c>
      <c r="B6" s="8">
        <v>2</v>
      </c>
      <c r="C6" s="8">
        <v>3</v>
      </c>
      <c r="D6" s="41">
        <v>4</v>
      </c>
      <c r="E6" s="6">
        <v>5</v>
      </c>
      <c r="F6" s="7">
        <v>6</v>
      </c>
      <c r="G6" s="7" t="s">
        <v>28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10">
        <v>14</v>
      </c>
      <c r="O6" s="10">
        <v>15</v>
      </c>
      <c r="P6" s="10">
        <v>16</v>
      </c>
      <c r="Q6" s="52">
        <v>17</v>
      </c>
      <c r="R6" s="52">
        <v>18</v>
      </c>
      <c r="S6" s="52">
        <v>19</v>
      </c>
      <c r="T6" s="52">
        <v>20</v>
      </c>
      <c r="U6" s="52">
        <v>21</v>
      </c>
      <c r="V6" s="52">
        <v>22</v>
      </c>
      <c r="W6" s="52">
        <v>23</v>
      </c>
      <c r="X6" s="52">
        <v>24</v>
      </c>
      <c r="Y6" s="52">
        <v>25</v>
      </c>
      <c r="Z6" s="10">
        <v>26</v>
      </c>
      <c r="AA6" s="10">
        <v>27</v>
      </c>
      <c r="AB6" s="10">
        <v>28</v>
      </c>
      <c r="AC6" s="10">
        <v>29</v>
      </c>
      <c r="AD6" s="10">
        <v>30</v>
      </c>
      <c r="AE6" s="10">
        <v>31</v>
      </c>
      <c r="AF6" s="10">
        <v>32</v>
      </c>
      <c r="AG6" s="10">
        <v>33</v>
      </c>
      <c r="AH6" s="10">
        <v>34</v>
      </c>
      <c r="AI6" s="10">
        <v>35</v>
      </c>
      <c r="AJ6" s="10">
        <v>36</v>
      </c>
      <c r="AK6" s="10">
        <v>37</v>
      </c>
      <c r="AL6" s="10">
        <v>38</v>
      </c>
      <c r="AM6" s="10">
        <v>39</v>
      </c>
      <c r="AN6" s="10">
        <v>40</v>
      </c>
      <c r="AO6" s="10">
        <v>41</v>
      </c>
      <c r="AP6" s="10">
        <v>34</v>
      </c>
      <c r="AQ6" s="10">
        <v>35</v>
      </c>
      <c r="AR6" s="10">
        <v>42</v>
      </c>
      <c r="AS6" s="10">
        <v>43</v>
      </c>
    </row>
    <row r="7" spans="1:48" s="4" customFormat="1" ht="12.75" customHeight="1">
      <c r="A7" s="75" t="s">
        <v>29</v>
      </c>
      <c r="B7" s="72" t="s">
        <v>30</v>
      </c>
      <c r="C7" s="78" t="s">
        <v>45</v>
      </c>
      <c r="D7" s="17" t="s">
        <v>25</v>
      </c>
      <c r="E7" s="13">
        <f>E10</f>
        <v>742.9</v>
      </c>
      <c r="F7" s="1">
        <f>F9+F10</f>
        <v>566</v>
      </c>
      <c r="G7" s="13">
        <f>F7/E7*100</f>
        <v>76.187912235832556</v>
      </c>
      <c r="H7" s="18">
        <f>H9+H10</f>
        <v>0</v>
      </c>
      <c r="I7" s="18">
        <f>I9+I10</f>
        <v>0</v>
      </c>
      <c r="J7" s="18">
        <v>0</v>
      </c>
      <c r="K7" s="18">
        <f>K9+K10</f>
        <v>25</v>
      </c>
      <c r="L7" s="18">
        <f>L9+L10</f>
        <v>25</v>
      </c>
      <c r="M7" s="18">
        <f>L7/K7*100</f>
        <v>100</v>
      </c>
      <c r="N7" s="18">
        <f>N9+N10</f>
        <v>103</v>
      </c>
      <c r="O7" s="18">
        <f>O9+O10</f>
        <v>25</v>
      </c>
      <c r="P7" s="18">
        <f>O7/N7*100</f>
        <v>24.271844660194176</v>
      </c>
      <c r="Q7" s="51">
        <f>Q9+Q10</f>
        <v>49</v>
      </c>
      <c r="R7" s="51">
        <f>R9+R10</f>
        <v>25</v>
      </c>
      <c r="S7" s="51">
        <f>R7/Q7*100</f>
        <v>51.020408163265309</v>
      </c>
      <c r="T7" s="51">
        <f>T9+T10</f>
        <v>25</v>
      </c>
      <c r="U7" s="51">
        <f>U9+U10</f>
        <v>25</v>
      </c>
      <c r="V7" s="51">
        <f>U7/T7*100</f>
        <v>100</v>
      </c>
      <c r="W7" s="51">
        <f>W9+W10</f>
        <v>103.4</v>
      </c>
      <c r="X7" s="51">
        <f>X9+X10</f>
        <v>103</v>
      </c>
      <c r="Y7" s="51">
        <f>X7/W7*100</f>
        <v>99.613152804642155</v>
      </c>
      <c r="Z7" s="18">
        <f>Z9+Z10</f>
        <v>237.5</v>
      </c>
      <c r="AA7" s="18">
        <f>AA9+AA10</f>
        <v>313</v>
      </c>
      <c r="AB7" s="18">
        <f>AA7/Z7*100</f>
        <v>131.78947368421052</v>
      </c>
      <c r="AC7" s="18">
        <f>AC9+AC10</f>
        <v>25</v>
      </c>
      <c r="AD7" s="18">
        <f>AD9+AD10</f>
        <v>25</v>
      </c>
      <c r="AE7" s="18">
        <f>AD7/AC7*100</f>
        <v>100</v>
      </c>
      <c r="AF7" s="18">
        <f>AF9+AF10</f>
        <v>25</v>
      </c>
      <c r="AG7" s="18">
        <f>AG9+AG10</f>
        <v>25</v>
      </c>
      <c r="AH7" s="18">
        <f>AG7/AF7*100</f>
        <v>100</v>
      </c>
      <c r="AI7" s="18">
        <f>AI9+AI10</f>
        <v>75</v>
      </c>
      <c r="AJ7" s="18">
        <f>AJ9+AJ10</f>
        <v>0</v>
      </c>
      <c r="AK7" s="18">
        <f>AJ7/AI7*100</f>
        <v>0</v>
      </c>
      <c r="AL7" s="18">
        <f>AL9+AL10</f>
        <v>25</v>
      </c>
      <c r="AM7" s="18">
        <f>AM9+AM10</f>
        <v>0</v>
      </c>
      <c r="AN7" s="18">
        <f>AM7/AL7*100</f>
        <v>0</v>
      </c>
      <c r="AO7" s="18">
        <f>AO9+AO10</f>
        <v>50</v>
      </c>
      <c r="AP7" s="18">
        <f>AP9+AP10</f>
        <v>0</v>
      </c>
      <c r="AQ7" s="18">
        <f>AP7/AO7*100</f>
        <v>0</v>
      </c>
      <c r="AR7" s="69" t="s">
        <v>83</v>
      </c>
      <c r="AS7" s="72" t="s">
        <v>80</v>
      </c>
    </row>
    <row r="8" spans="1:48" s="4" customFormat="1" ht="12.75">
      <c r="A8" s="76"/>
      <c r="B8" s="73"/>
      <c r="C8" s="79"/>
      <c r="D8" s="17" t="s">
        <v>22</v>
      </c>
      <c r="E8" s="12">
        <f>+H8+K8+N8+Q8+T8+W8+Z8+AC8+AF8+AI8+AL8+AO8</f>
        <v>0</v>
      </c>
      <c r="F8" s="1">
        <f>I8+L8+O8+R8+U8+X8+AA8+AD8+AG8+AJ8+AM8+AP8</f>
        <v>0</v>
      </c>
      <c r="G8" s="13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70"/>
      <c r="AS8" s="73"/>
    </row>
    <row r="9" spans="1:48" s="4" customFormat="1" ht="38.25">
      <c r="A9" s="76"/>
      <c r="B9" s="73"/>
      <c r="C9" s="79"/>
      <c r="D9" s="17" t="s">
        <v>26</v>
      </c>
      <c r="E9" s="12">
        <f>+H9+K9+N9+Q9+T9+W9+Z9+AC9+AF9+AI9+AL9+AO9</f>
        <v>0</v>
      </c>
      <c r="F9" s="1">
        <f>I9+L9+O9+R9+U9+X9+AA9+AD9+AG9+AJ9+AM9+AP9</f>
        <v>0</v>
      </c>
      <c r="G9" s="13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70"/>
      <c r="AS9" s="73"/>
    </row>
    <row r="10" spans="1:48" s="4" customFormat="1" ht="18.75" customHeight="1">
      <c r="A10" s="76"/>
      <c r="B10" s="73"/>
      <c r="C10" s="79"/>
      <c r="D10" s="23" t="s">
        <v>47</v>
      </c>
      <c r="E10" s="12">
        <f>H10+K10+N10+Q10+T10+W10+Z10+AC10+AF10+AI10+AL10+AO10</f>
        <v>742.9</v>
      </c>
      <c r="F10" s="1">
        <f>+I10+L10+O10+R10+U10+X10+AA10+AD10+AG10+AJ10+AM10+AP10</f>
        <v>566</v>
      </c>
      <c r="G10" s="13">
        <f>F10/E10*100</f>
        <v>76.187912235832556</v>
      </c>
      <c r="H10" s="18">
        <v>0</v>
      </c>
      <c r="I10" s="18">
        <v>0</v>
      </c>
      <c r="J10" s="18">
        <v>0</v>
      </c>
      <c r="K10" s="18">
        <v>25</v>
      </c>
      <c r="L10" s="18">
        <v>25</v>
      </c>
      <c r="M10" s="18">
        <f>L10/K10*100</f>
        <v>100</v>
      </c>
      <c r="N10" s="18">
        <v>103</v>
      </c>
      <c r="O10" s="18">
        <v>25</v>
      </c>
      <c r="P10" s="18">
        <f>O10/N10*100</f>
        <v>24.271844660194176</v>
      </c>
      <c r="Q10" s="51">
        <f>77.4-2.4-26</f>
        <v>49</v>
      </c>
      <c r="R10" s="51">
        <v>25</v>
      </c>
      <c r="S10" s="51">
        <f>R10/Q10*100</f>
        <v>51.020408163265309</v>
      </c>
      <c r="T10" s="51">
        <v>25</v>
      </c>
      <c r="U10" s="51">
        <v>25</v>
      </c>
      <c r="V10" s="51">
        <f>U10/T10*100</f>
        <v>100</v>
      </c>
      <c r="W10" s="51">
        <f>75+2.4+26</f>
        <v>103.4</v>
      </c>
      <c r="X10" s="51">
        <v>103</v>
      </c>
      <c r="Y10" s="51">
        <f>X10/W10*100</f>
        <v>99.613152804642155</v>
      </c>
      <c r="Z10" s="18">
        <v>237.5</v>
      </c>
      <c r="AA10" s="18">
        <v>313</v>
      </c>
      <c r="AB10" s="18">
        <f>AA10/Z10*100</f>
        <v>131.78947368421052</v>
      </c>
      <c r="AC10" s="18">
        <v>25</v>
      </c>
      <c r="AD10" s="18">
        <v>25</v>
      </c>
      <c r="AE10" s="18">
        <f>AD10/AC10*100</f>
        <v>100</v>
      </c>
      <c r="AF10" s="18">
        <v>25</v>
      </c>
      <c r="AG10" s="18">
        <v>25</v>
      </c>
      <c r="AH10" s="18">
        <f>AG10/AF10*100</f>
        <v>100</v>
      </c>
      <c r="AI10" s="18">
        <v>75</v>
      </c>
      <c r="AJ10" s="18">
        <v>0</v>
      </c>
      <c r="AK10" s="18">
        <v>0</v>
      </c>
      <c r="AL10" s="18">
        <v>25</v>
      </c>
      <c r="AM10" s="18">
        <v>0</v>
      </c>
      <c r="AN10" s="18">
        <v>0</v>
      </c>
      <c r="AO10" s="18">
        <v>50</v>
      </c>
      <c r="AP10" s="18">
        <v>0</v>
      </c>
      <c r="AQ10" s="18">
        <v>0</v>
      </c>
      <c r="AR10" s="70"/>
      <c r="AS10" s="73"/>
      <c r="AT10" s="20"/>
      <c r="AU10" s="20"/>
      <c r="AV10" s="20"/>
    </row>
    <row r="11" spans="1:48" s="4" customFormat="1" ht="25.5">
      <c r="A11" s="77"/>
      <c r="B11" s="74"/>
      <c r="C11" s="80"/>
      <c r="D11" s="17" t="s">
        <v>23</v>
      </c>
      <c r="E11" s="12">
        <f>+H11+K11+N11+Q11+T11+W11+Z11+AC11+AF11+AI11+AL11+AO11</f>
        <v>0</v>
      </c>
      <c r="F11" s="1">
        <f>I11+L11+O11+R11+U11+X11+AA11+AD11+AG11+AJ11+AM11+AP11</f>
        <v>0</v>
      </c>
      <c r="G11" s="13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71"/>
      <c r="AS11" s="74"/>
    </row>
    <row r="12" spans="1:48" s="4" customFormat="1" ht="16.5" customHeight="1">
      <c r="A12" s="75" t="s">
        <v>31</v>
      </c>
      <c r="B12" s="72" t="s">
        <v>32</v>
      </c>
      <c r="C12" s="78" t="s">
        <v>45</v>
      </c>
      <c r="D12" s="17" t="s">
        <v>25</v>
      </c>
      <c r="E12" s="13">
        <f>E15</f>
        <v>322.90000000000009</v>
      </c>
      <c r="F12" s="1">
        <f>F14+F15</f>
        <v>212.10000000000002</v>
      </c>
      <c r="G12" s="13">
        <f>F12/E12*100</f>
        <v>65.685970888820052</v>
      </c>
      <c r="H12" s="14">
        <f>H14+H15</f>
        <v>0</v>
      </c>
      <c r="I12" s="14">
        <f>I14+I15</f>
        <v>0</v>
      </c>
      <c r="J12" s="18">
        <v>0</v>
      </c>
      <c r="K12" s="14">
        <f>K14+K15</f>
        <v>17.3</v>
      </c>
      <c r="L12" s="14">
        <f>L14+L15</f>
        <v>0</v>
      </c>
      <c r="M12" s="18">
        <f>L12/K12*100</f>
        <v>0</v>
      </c>
      <c r="N12" s="14">
        <f>N14+N15</f>
        <v>132.30000000000001</v>
      </c>
      <c r="O12" s="14">
        <f>O14+O15</f>
        <v>16.399999999999999</v>
      </c>
      <c r="P12" s="18">
        <f>O12/N12*100</f>
        <v>12.39606953892668</v>
      </c>
      <c r="Q12" s="50">
        <f>Q14+Q15</f>
        <v>17.3</v>
      </c>
      <c r="R12" s="50">
        <f>R14+R15</f>
        <v>16.3</v>
      </c>
      <c r="S12" s="51">
        <f>R12/Q12*100</f>
        <v>94.219653179190757</v>
      </c>
      <c r="T12" s="50">
        <f>T14+T15</f>
        <v>17.3</v>
      </c>
      <c r="U12" s="50">
        <f>U14+U15</f>
        <v>16.3</v>
      </c>
      <c r="V12" s="51">
        <f>U12/T12*100</f>
        <v>94.219653179190757</v>
      </c>
      <c r="W12" s="50">
        <f>W14+W15</f>
        <v>17.3</v>
      </c>
      <c r="X12" s="50">
        <f>X14+X15</f>
        <v>16.399999999999999</v>
      </c>
      <c r="Y12" s="51">
        <f>X12/W12*100</f>
        <v>94.797687861271669</v>
      </c>
      <c r="Z12" s="14">
        <f>Z14+Z15</f>
        <v>86.8</v>
      </c>
      <c r="AA12" s="14">
        <f>AA14+AA15</f>
        <v>114</v>
      </c>
      <c r="AB12" s="18">
        <f>AA12/Z12*100</f>
        <v>131.33640552995391</v>
      </c>
      <c r="AC12" s="14">
        <f>AC14+AC15</f>
        <v>17.3</v>
      </c>
      <c r="AD12" s="14">
        <f>AD14+AD15</f>
        <v>16.3</v>
      </c>
      <c r="AE12" s="18">
        <f>AD12/AC12*100</f>
        <v>94.219653179190757</v>
      </c>
      <c r="AF12" s="14">
        <f>AF14+AF15</f>
        <v>17.3</v>
      </c>
      <c r="AG12" s="14">
        <f>AG14+AG15</f>
        <v>16.399999999999999</v>
      </c>
      <c r="AH12" s="18">
        <f>AG12/AF12*100</f>
        <v>94.797687861271669</v>
      </c>
      <c r="AI12" s="14">
        <f>AI14+AI15</f>
        <v>0</v>
      </c>
      <c r="AJ12" s="14">
        <f>AJ14+AJ15</f>
        <v>0</v>
      </c>
      <c r="AK12" s="18" t="e">
        <f>AJ12/AI12*100</f>
        <v>#DIV/0!</v>
      </c>
      <c r="AL12" s="14">
        <f>AL14+AL15</f>
        <v>0</v>
      </c>
      <c r="AM12" s="14">
        <f>AM14+AM15</f>
        <v>0</v>
      </c>
      <c r="AN12" s="18" t="e">
        <f>AM12/AL12*100</f>
        <v>#DIV/0!</v>
      </c>
      <c r="AO12" s="14">
        <f>AO14+AO15</f>
        <v>0</v>
      </c>
      <c r="AP12" s="14">
        <f>AP14+AP15</f>
        <v>0</v>
      </c>
      <c r="AQ12" s="18" t="e">
        <f>AP12/AO12*100</f>
        <v>#DIV/0!</v>
      </c>
      <c r="AR12" s="72" t="s">
        <v>84</v>
      </c>
      <c r="AS12" s="81" t="s">
        <v>74</v>
      </c>
    </row>
    <row r="13" spans="1:48" s="4" customFormat="1" ht="15" customHeight="1">
      <c r="A13" s="76"/>
      <c r="B13" s="73"/>
      <c r="C13" s="79"/>
      <c r="D13" s="17" t="s">
        <v>22</v>
      </c>
      <c r="E13" s="12">
        <f>+H13+K13+N13+Q13+T13+W13+Z13+AC13+AF13+AI13+AL13+AO13</f>
        <v>0</v>
      </c>
      <c r="F13" s="1">
        <f>I13+L13+O13+R13+U13+X13+AA13+AD13+AG13+AJ13+AM13+AP13</f>
        <v>0</v>
      </c>
      <c r="G13" s="13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73"/>
      <c r="AS13" s="82"/>
    </row>
    <row r="14" spans="1:48" s="4" customFormat="1" ht="38.25">
      <c r="A14" s="76"/>
      <c r="B14" s="73"/>
      <c r="C14" s="79"/>
      <c r="D14" s="17" t="s">
        <v>26</v>
      </c>
      <c r="E14" s="12">
        <f>+H14+K14+N14+Q14+T14+W14+Z14+AC14+AF14+AI14+AL14+AO14</f>
        <v>0</v>
      </c>
      <c r="F14" s="1">
        <f>I14+L14+O14+R14+U14+X14+AA14+AD14+AG14+AJ14+AM14+AP14</f>
        <v>0</v>
      </c>
      <c r="G14" s="13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73"/>
      <c r="AS14" s="82"/>
    </row>
    <row r="15" spans="1:48" s="4" customFormat="1" ht="12.75">
      <c r="A15" s="76"/>
      <c r="B15" s="73"/>
      <c r="C15" s="79"/>
      <c r="D15" s="23" t="s">
        <v>47</v>
      </c>
      <c r="E15" s="12">
        <f>H15+K15+N15+Q15+T15+W15+Z15+AC15+AF15+AI15+AL15+AO15</f>
        <v>322.90000000000009</v>
      </c>
      <c r="F15" s="1">
        <f>+I15+L15+O15+R15+U15+X15+AA15+AD15+AG15+AJ15+AM15+AP15</f>
        <v>212.10000000000002</v>
      </c>
      <c r="G15" s="13">
        <f>F15/E15*100</f>
        <v>65.685970888820052</v>
      </c>
      <c r="H15" s="18">
        <v>0</v>
      </c>
      <c r="I15" s="18">
        <v>0</v>
      </c>
      <c r="J15" s="18">
        <v>0</v>
      </c>
      <c r="K15" s="18">
        <v>17.3</v>
      </c>
      <c r="L15" s="18">
        <v>0</v>
      </c>
      <c r="M15" s="18">
        <f>L15/K15*100</f>
        <v>0</v>
      </c>
      <c r="N15" s="18">
        <v>132.30000000000001</v>
      </c>
      <c r="O15" s="18">
        <v>16.399999999999999</v>
      </c>
      <c r="P15" s="18">
        <f>O15/N15*100</f>
        <v>12.39606953892668</v>
      </c>
      <c r="Q15" s="51">
        <v>17.3</v>
      </c>
      <c r="R15" s="51">
        <v>16.3</v>
      </c>
      <c r="S15" s="51">
        <f>R15/Q15*100</f>
        <v>94.219653179190757</v>
      </c>
      <c r="T15" s="51">
        <v>17.3</v>
      </c>
      <c r="U15" s="51">
        <v>16.3</v>
      </c>
      <c r="V15" s="51">
        <f>U15/T15*100</f>
        <v>94.219653179190757</v>
      </c>
      <c r="W15" s="51">
        <v>17.3</v>
      </c>
      <c r="X15" s="51">
        <v>16.399999999999999</v>
      </c>
      <c r="Y15" s="51">
        <f>X15/W15*100</f>
        <v>94.797687861271669</v>
      </c>
      <c r="Z15" s="121">
        <f>17.3+69.5</f>
        <v>86.8</v>
      </c>
      <c r="AA15" s="18">
        <v>114</v>
      </c>
      <c r="AB15" s="18">
        <f>AA15/Z15*100</f>
        <v>131.33640552995391</v>
      </c>
      <c r="AC15" s="18">
        <v>17.3</v>
      </c>
      <c r="AD15" s="18">
        <v>16.3</v>
      </c>
      <c r="AE15" s="18">
        <f>AD15/AC15*100</f>
        <v>94.219653179190757</v>
      </c>
      <c r="AF15" s="18">
        <v>17.3</v>
      </c>
      <c r="AG15" s="18">
        <v>16.399999999999999</v>
      </c>
      <c r="AH15" s="18">
        <f>AG15/AF15*100</f>
        <v>94.797687861271669</v>
      </c>
      <c r="AI15" s="121">
        <f>17.3-17.3</f>
        <v>0</v>
      </c>
      <c r="AJ15" s="121">
        <v>0</v>
      </c>
      <c r="AK15" s="121">
        <v>0</v>
      </c>
      <c r="AL15" s="121">
        <f>17.3-17.3</f>
        <v>0</v>
      </c>
      <c r="AM15" s="121">
        <v>0</v>
      </c>
      <c r="AN15" s="121">
        <v>0</v>
      </c>
      <c r="AO15" s="121">
        <f>34.9-34.9</f>
        <v>0</v>
      </c>
      <c r="AP15" s="18">
        <v>0</v>
      </c>
      <c r="AQ15" s="18">
        <v>0</v>
      </c>
      <c r="AR15" s="73"/>
      <c r="AS15" s="82"/>
      <c r="AT15" s="20"/>
      <c r="AU15" s="20"/>
      <c r="AV15" s="20"/>
    </row>
    <row r="16" spans="1:48" s="4" customFormat="1" ht="25.5">
      <c r="A16" s="77"/>
      <c r="B16" s="74"/>
      <c r="C16" s="80"/>
      <c r="D16" s="17" t="s">
        <v>23</v>
      </c>
      <c r="E16" s="12">
        <f>+H16+K16+N16+Q16+T16+W16+Z16+AC16+AF16+AI16+AL16+AO16</f>
        <v>0</v>
      </c>
      <c r="F16" s="1">
        <f>I16+L16+O16+R16+U16+X16+AA16+AD16+AG16+AJ16+AM16+AP16</f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74"/>
      <c r="AS16" s="83"/>
    </row>
    <row r="17" spans="1:48" s="4" customFormat="1" ht="12.75" customHeight="1">
      <c r="A17" s="75" t="s">
        <v>33</v>
      </c>
      <c r="B17" s="72" t="s">
        <v>34</v>
      </c>
      <c r="C17" s="90" t="s">
        <v>48</v>
      </c>
      <c r="D17" s="17" t="s">
        <v>25</v>
      </c>
      <c r="E17" s="13">
        <f>E20</f>
        <v>1318</v>
      </c>
      <c r="F17" s="55">
        <f>F18+F19+F20+F21</f>
        <v>1183.0999999999999</v>
      </c>
      <c r="G17" s="13">
        <f>F17/E17*100</f>
        <v>89.764795144157802</v>
      </c>
      <c r="H17" s="14">
        <f>H19+H20</f>
        <v>0</v>
      </c>
      <c r="I17" s="14">
        <f>I19+I20</f>
        <v>0</v>
      </c>
      <c r="J17" s="18">
        <v>0</v>
      </c>
      <c r="K17" s="14">
        <f>K19+K20</f>
        <v>0</v>
      </c>
      <c r="L17" s="14">
        <f>L19+L20</f>
        <v>0</v>
      </c>
      <c r="M17" s="18">
        <v>0</v>
      </c>
      <c r="N17" s="14">
        <f>N19+N20</f>
        <v>441</v>
      </c>
      <c r="O17" s="14">
        <f>O19+O20</f>
        <v>49.5</v>
      </c>
      <c r="P17" s="18">
        <f>O17/N17*100</f>
        <v>11.224489795918368</v>
      </c>
      <c r="Q17" s="50">
        <f>Q19+Q20</f>
        <v>0</v>
      </c>
      <c r="R17" s="50">
        <f>R19+R20</f>
        <v>0</v>
      </c>
      <c r="S17" s="51">
        <v>0</v>
      </c>
      <c r="T17" s="50">
        <f>T19+T20</f>
        <v>803.7</v>
      </c>
      <c r="U17" s="50">
        <f>U19+U20</f>
        <v>1133.5999999999999</v>
      </c>
      <c r="V17" s="51">
        <f>U17/T17*100</f>
        <v>141.0476545974866</v>
      </c>
      <c r="W17" s="50">
        <f>W19+W20</f>
        <v>0</v>
      </c>
      <c r="X17" s="50">
        <f>X19+X20</f>
        <v>0</v>
      </c>
      <c r="Y17" s="51">
        <v>0</v>
      </c>
      <c r="Z17" s="14">
        <f>Z19+Z20</f>
        <v>0</v>
      </c>
      <c r="AA17" s="14">
        <f>AA19+AA20</f>
        <v>0</v>
      </c>
      <c r="AB17" s="18">
        <v>0</v>
      </c>
      <c r="AC17" s="14">
        <f>AC19+AC20</f>
        <v>0</v>
      </c>
      <c r="AD17" s="14">
        <f>AD19+AD20</f>
        <v>0</v>
      </c>
      <c r="AE17" s="18">
        <v>0</v>
      </c>
      <c r="AF17" s="14">
        <f>AF19+AF20</f>
        <v>73.3</v>
      </c>
      <c r="AG17" s="14">
        <f>AG19+AG20</f>
        <v>0</v>
      </c>
      <c r="AH17" s="18">
        <f>AG17/AF17*100</f>
        <v>0</v>
      </c>
      <c r="AI17" s="14">
        <f>AI19+AI20</f>
        <v>0</v>
      </c>
      <c r="AJ17" s="14">
        <f>AJ19+AJ20</f>
        <v>0</v>
      </c>
      <c r="AK17" s="18">
        <v>0</v>
      </c>
      <c r="AL17" s="14">
        <f>AL19+AL20</f>
        <v>0</v>
      </c>
      <c r="AM17" s="14">
        <f>AM19+AM20</f>
        <v>0</v>
      </c>
      <c r="AN17" s="18">
        <v>0</v>
      </c>
      <c r="AO17" s="14">
        <f>AO19+AO20</f>
        <v>0</v>
      </c>
      <c r="AP17" s="14">
        <f>AP19+AP20</f>
        <v>0</v>
      </c>
      <c r="AQ17" s="18" t="e">
        <f>AP17/AO17*100</f>
        <v>#DIV/0!</v>
      </c>
      <c r="AR17" s="72" t="s">
        <v>85</v>
      </c>
      <c r="AS17" s="81" t="s">
        <v>79</v>
      </c>
    </row>
    <row r="18" spans="1:48" s="4" customFormat="1" ht="12.75">
      <c r="A18" s="76"/>
      <c r="B18" s="73"/>
      <c r="C18" s="91"/>
      <c r="D18" s="17" t="s">
        <v>22</v>
      </c>
      <c r="E18" s="12">
        <f>+H18+K18+N18+Q18+T18+W18+Z18+AC18+AF18+AI18+AL18+AO18</f>
        <v>0</v>
      </c>
      <c r="F18" s="56">
        <f>I18+L18+O18+R18+U18+X18+AA18+AD18+AG18+AJ18+AM18+AP18</f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73"/>
      <c r="AS18" s="82"/>
    </row>
    <row r="19" spans="1:48" s="4" customFormat="1" ht="38.25">
      <c r="A19" s="76"/>
      <c r="B19" s="73"/>
      <c r="C19" s="91"/>
      <c r="D19" s="17" t="s">
        <v>26</v>
      </c>
      <c r="E19" s="12">
        <f>H19+K19+N19+Q19+T19+W19+Z19+AC19+AF19+AI19+AL19+AO19</f>
        <v>0</v>
      </c>
      <c r="F19" s="56">
        <f>I19+L19+O19+R19+U19+X19+AA19+AD19+AG19+AJ19+AM19+AP19</f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73"/>
      <c r="AS19" s="82"/>
    </row>
    <row r="20" spans="1:48" s="4" customFormat="1" ht="12.75">
      <c r="A20" s="76"/>
      <c r="B20" s="73"/>
      <c r="C20" s="91"/>
      <c r="D20" s="23" t="s">
        <v>47</v>
      </c>
      <c r="E20" s="12">
        <f>H20+K20+N20+Q20+T20+W20+Z20+AC20+AF20+AI20+AL20+AO20</f>
        <v>1318</v>
      </c>
      <c r="F20" s="56">
        <f>+I20+L20+O20+R20+U20+X20+AA20+AD20+AG20+AJ20+AM20+AP20</f>
        <v>1183.0999999999999</v>
      </c>
      <c r="G20" s="13">
        <f>F20/E20*100</f>
        <v>89.764795144157802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441</v>
      </c>
      <c r="O20" s="18">
        <v>49.5</v>
      </c>
      <c r="P20" s="18">
        <f>O20/N20*100</f>
        <v>11.224489795918368</v>
      </c>
      <c r="Q20" s="51">
        <v>0</v>
      </c>
      <c r="R20" s="51">
        <v>0</v>
      </c>
      <c r="S20" s="51">
        <v>0</v>
      </c>
      <c r="T20" s="51">
        <v>803.7</v>
      </c>
      <c r="U20" s="51">
        <v>1133.5999999999999</v>
      </c>
      <c r="V20" s="51">
        <f>U20/T20*100</f>
        <v>141.0476545974866</v>
      </c>
      <c r="W20" s="51">
        <v>0</v>
      </c>
      <c r="X20" s="51">
        <v>0</v>
      </c>
      <c r="Y20" s="51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73.3</v>
      </c>
      <c r="AG20" s="18">
        <v>0</v>
      </c>
      <c r="AH20" s="18">
        <f>AG20/AF20*100</f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73"/>
      <c r="AS20" s="82"/>
      <c r="AT20" s="20"/>
      <c r="AU20" s="20"/>
      <c r="AV20" s="20"/>
    </row>
    <row r="21" spans="1:48" s="4" customFormat="1" ht="25.5">
      <c r="A21" s="77"/>
      <c r="B21" s="74"/>
      <c r="C21" s="92"/>
      <c r="D21" s="17" t="s">
        <v>23</v>
      </c>
      <c r="E21" s="12">
        <f>+H21+K21+N21+Q21+T21+W21+Z21+AC21+AF21+AI21+AL21+AO21</f>
        <v>0</v>
      </c>
      <c r="F21" s="1">
        <f>I21+L21+O21+R21+U21+X21+AA21+AD21+AG21+AJ21+AM21+AP21</f>
        <v>0</v>
      </c>
      <c r="G21" s="13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74"/>
      <c r="AS21" s="83"/>
    </row>
    <row r="22" spans="1:48" s="4" customFormat="1" ht="21.75" customHeight="1">
      <c r="A22" s="75" t="s">
        <v>35</v>
      </c>
      <c r="B22" s="72" t="s">
        <v>62</v>
      </c>
      <c r="C22" s="84" t="s">
        <v>49</v>
      </c>
      <c r="D22" s="17" t="s">
        <v>25</v>
      </c>
      <c r="E22" s="13">
        <f>E24+E25</f>
        <v>1400</v>
      </c>
      <c r="F22" s="13">
        <f>F24+F25</f>
        <v>1014.8</v>
      </c>
      <c r="G22" s="13">
        <f>F22/E22*100</f>
        <v>72.48571428571428</v>
      </c>
      <c r="H22" s="14">
        <f>H24+H25</f>
        <v>0</v>
      </c>
      <c r="I22" s="14">
        <f>I24+I25</f>
        <v>0</v>
      </c>
      <c r="J22" s="18">
        <v>0</v>
      </c>
      <c r="K22" s="14">
        <f>K24+K25</f>
        <v>0</v>
      </c>
      <c r="L22" s="14">
        <f>L24+L25</f>
        <v>0</v>
      </c>
      <c r="M22" s="18">
        <v>0</v>
      </c>
      <c r="N22" s="14">
        <f>N24+N25</f>
        <v>386.1</v>
      </c>
      <c r="O22" s="14">
        <f>O24+O25</f>
        <v>336.1</v>
      </c>
      <c r="P22" s="18">
        <f>O22/N22*100</f>
        <v>87.049987049987053</v>
      </c>
      <c r="Q22" s="50">
        <f>Q24+Q25</f>
        <v>50</v>
      </c>
      <c r="R22" s="50">
        <f>R24+R25</f>
        <v>75</v>
      </c>
      <c r="S22" s="51">
        <f>R22/Q22*100</f>
        <v>150</v>
      </c>
      <c r="T22" s="50">
        <f>T24+T25</f>
        <v>32.4</v>
      </c>
      <c r="U22" s="50">
        <f>U24+U25</f>
        <v>50</v>
      </c>
      <c r="V22" s="51">
        <v>0</v>
      </c>
      <c r="W22" s="50">
        <f>W24+W25</f>
        <v>229.5</v>
      </c>
      <c r="X22" s="50">
        <f>X24+X25</f>
        <v>229.5</v>
      </c>
      <c r="Y22" s="51">
        <f>X22/W22*100</f>
        <v>100</v>
      </c>
      <c r="Z22" s="14">
        <f>Z24+Z25</f>
        <v>25</v>
      </c>
      <c r="AA22" s="14">
        <f>AA24+AA25</f>
        <v>104.8</v>
      </c>
      <c r="AB22" s="18">
        <f>AA22/Z22*100</f>
        <v>419.20000000000005</v>
      </c>
      <c r="AC22" s="14">
        <f>AC24+AC25</f>
        <v>75</v>
      </c>
      <c r="AD22" s="14">
        <f>AD24+AD25</f>
        <v>75</v>
      </c>
      <c r="AE22" s="14">
        <f>AD22/AC22*100</f>
        <v>100</v>
      </c>
      <c r="AF22" s="14">
        <f>AF24+AF25</f>
        <v>314.5</v>
      </c>
      <c r="AG22" s="14">
        <f>AG24+AG25</f>
        <v>144.4</v>
      </c>
      <c r="AH22" s="14">
        <f>AG22/AF22*100</f>
        <v>45.914149443561207</v>
      </c>
      <c r="AI22" s="14">
        <f>AI24+AI25</f>
        <v>25</v>
      </c>
      <c r="AJ22" s="14">
        <f>AJ24+AJ25</f>
        <v>0</v>
      </c>
      <c r="AK22" s="18"/>
      <c r="AL22" s="14">
        <f>AL24+AL25</f>
        <v>25</v>
      </c>
      <c r="AM22" s="14">
        <f>AM24+AM25</f>
        <v>0</v>
      </c>
      <c r="AN22" s="18"/>
      <c r="AO22" s="14">
        <f>AO24+AO25</f>
        <v>237.5</v>
      </c>
      <c r="AP22" s="14">
        <f>AP24+AP25</f>
        <v>0</v>
      </c>
      <c r="AQ22" s="18"/>
      <c r="AR22" s="87" t="s">
        <v>75</v>
      </c>
      <c r="AS22" s="72" t="s">
        <v>72</v>
      </c>
    </row>
    <row r="23" spans="1:48" s="4" customFormat="1" ht="16.5" customHeight="1">
      <c r="A23" s="76"/>
      <c r="B23" s="73"/>
      <c r="C23" s="85"/>
      <c r="D23" s="17" t="s">
        <v>22</v>
      </c>
      <c r="E23" s="12">
        <f>+H23+K23+N23+Q23+T23+W23+Z23+AC23+AF23+AI23+AL23+AO23</f>
        <v>0</v>
      </c>
      <c r="F23" s="1">
        <f>I23+L23+O23+R23+U23+X23+AA23+AD23+AG23+AJ23+AM23+AP23</f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88"/>
      <c r="AS23" s="73"/>
    </row>
    <row r="24" spans="1:48" s="4" customFormat="1" ht="38.25">
      <c r="A24" s="76"/>
      <c r="B24" s="73"/>
      <c r="C24" s="85"/>
      <c r="D24" s="17" t="s">
        <v>26</v>
      </c>
      <c r="E24" s="12">
        <f>+H24+K24+N24+Q24+T24+W24+Z24+AC24+AF24+AI24+AL24+AO24</f>
        <v>0</v>
      </c>
      <c r="F24" s="1">
        <f>I24+L24+O24+R24+U24+X24+AA24+AD24+AG24+AJ24+AM24+AP24</f>
        <v>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88"/>
      <c r="AS24" s="73"/>
    </row>
    <row r="25" spans="1:48" s="4" customFormat="1" ht="27.75" customHeight="1">
      <c r="A25" s="76"/>
      <c r="B25" s="73"/>
      <c r="C25" s="85"/>
      <c r="D25" s="23" t="s">
        <v>47</v>
      </c>
      <c r="E25" s="12">
        <f>H25+K25+N25+Q25+T25+W25+Z25+AC25+AF25+AI25+AL25+AO25</f>
        <v>1400</v>
      </c>
      <c r="F25" s="1">
        <f>+I25+L25+O25+R25+U25+X25+AA25+AD25+AG25+AJ25+AM25+AP25</f>
        <v>1014.8</v>
      </c>
      <c r="G25" s="13">
        <f>F25/E25*100</f>
        <v>72.48571428571428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8">
        <v>0</v>
      </c>
      <c r="N25" s="14">
        <f>50+50+37.5+68+50+155.6-25</f>
        <v>386.1</v>
      </c>
      <c r="O25" s="14">
        <f>25+311.1</f>
        <v>336.1</v>
      </c>
      <c r="P25" s="18">
        <f>O25/N25*100</f>
        <v>87.049987049987053</v>
      </c>
      <c r="Q25" s="50">
        <f>25+50-25</f>
        <v>50</v>
      </c>
      <c r="R25" s="50">
        <v>75</v>
      </c>
      <c r="S25" s="51">
        <f>R25/Q25*100</f>
        <v>150</v>
      </c>
      <c r="T25" s="50">
        <f>25+7.4</f>
        <v>32.4</v>
      </c>
      <c r="U25" s="50">
        <v>50</v>
      </c>
      <c r="V25" s="51">
        <f>U25/T25*100</f>
        <v>154.32098765432099</v>
      </c>
      <c r="W25" s="50">
        <f>25+74.4+37.5+100-7.4</f>
        <v>229.5</v>
      </c>
      <c r="X25" s="50">
        <v>229.5</v>
      </c>
      <c r="Y25" s="51">
        <f>X25/W25*100</f>
        <v>100</v>
      </c>
      <c r="Z25" s="14">
        <f>25</f>
        <v>25</v>
      </c>
      <c r="AA25" s="14">
        <v>104.8</v>
      </c>
      <c r="AB25" s="14">
        <f>AA25/Z25*100</f>
        <v>419.20000000000005</v>
      </c>
      <c r="AC25" s="14">
        <f>25+50</f>
        <v>75</v>
      </c>
      <c r="AD25" s="14">
        <v>75</v>
      </c>
      <c r="AE25" s="14">
        <f>AD25/AC25*100</f>
        <v>100</v>
      </c>
      <c r="AF25" s="14">
        <f>25+50+102+100+37.5</f>
        <v>314.5</v>
      </c>
      <c r="AG25" s="14">
        <v>144.4</v>
      </c>
      <c r="AH25" s="14">
        <f>AG25/AF25*100</f>
        <v>45.914149443561207</v>
      </c>
      <c r="AI25" s="14">
        <f>25</f>
        <v>25</v>
      </c>
      <c r="AJ25" s="14">
        <v>0</v>
      </c>
      <c r="AK25" s="14">
        <v>0</v>
      </c>
      <c r="AL25" s="14">
        <f>25</f>
        <v>25</v>
      </c>
      <c r="AM25" s="14">
        <v>0</v>
      </c>
      <c r="AN25" s="14">
        <v>0</v>
      </c>
      <c r="AO25" s="14">
        <f>50+37.5+50+50+25+25</f>
        <v>237.5</v>
      </c>
      <c r="AP25" s="14">
        <v>0</v>
      </c>
      <c r="AQ25" s="14">
        <v>0</v>
      </c>
      <c r="AR25" s="88"/>
      <c r="AS25" s="73"/>
      <c r="AT25" s="20"/>
      <c r="AU25" s="20"/>
      <c r="AV25" s="20"/>
    </row>
    <row r="26" spans="1:48" s="4" customFormat="1" ht="36.75" customHeight="1">
      <c r="A26" s="77"/>
      <c r="B26" s="74"/>
      <c r="C26" s="86"/>
      <c r="D26" s="17" t="s">
        <v>23</v>
      </c>
      <c r="E26" s="12">
        <f>+H26+K26+N26+Q26+T26+W26+Z26+AC26+AF26+AI26+AL26+AO26</f>
        <v>0</v>
      </c>
      <c r="F26" s="1">
        <f>I26+L26+O26+R26+U26+X26+AA26+AD26+AG26+AJ26+AM26+AP26</f>
        <v>0</v>
      </c>
      <c r="G26" s="13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89"/>
      <c r="AS26" s="74"/>
    </row>
    <row r="27" spans="1:48" s="4" customFormat="1" ht="27" hidden="1" customHeight="1">
      <c r="A27" s="75" t="s">
        <v>36</v>
      </c>
      <c r="B27" s="72" t="s">
        <v>37</v>
      </c>
      <c r="C27" s="93" t="s">
        <v>38</v>
      </c>
      <c r="D27" s="17" t="s">
        <v>25</v>
      </c>
      <c r="E27" s="13">
        <f>E29+E30</f>
        <v>0</v>
      </c>
      <c r="F27" s="13">
        <f>F29+F30</f>
        <v>0</v>
      </c>
      <c r="G27" s="13">
        <v>0</v>
      </c>
      <c r="H27" s="14">
        <f>H29+H30</f>
        <v>0</v>
      </c>
      <c r="I27" s="14">
        <f t="shared" ref="I27:AG27" si="0">I29+I30</f>
        <v>0</v>
      </c>
      <c r="J27" s="14"/>
      <c r="K27" s="14">
        <f t="shared" si="0"/>
        <v>0</v>
      </c>
      <c r="L27" s="14">
        <f t="shared" si="0"/>
        <v>0</v>
      </c>
      <c r="M27" s="18">
        <v>0</v>
      </c>
      <c r="N27" s="14">
        <f t="shared" si="0"/>
        <v>0</v>
      </c>
      <c r="O27" s="14">
        <f t="shared" si="0"/>
        <v>0</v>
      </c>
      <c r="P27" s="14">
        <v>0</v>
      </c>
      <c r="Q27" s="46">
        <f t="shared" si="0"/>
        <v>0</v>
      </c>
      <c r="R27" s="46">
        <f t="shared" si="0"/>
        <v>0</v>
      </c>
      <c r="S27" s="46">
        <v>0</v>
      </c>
      <c r="T27" s="46">
        <f t="shared" si="0"/>
        <v>0</v>
      </c>
      <c r="U27" s="46">
        <f t="shared" si="0"/>
        <v>0</v>
      </c>
      <c r="V27" s="46">
        <v>0</v>
      </c>
      <c r="W27" s="46">
        <f t="shared" si="0"/>
        <v>0</v>
      </c>
      <c r="X27" s="46">
        <f t="shared" si="0"/>
        <v>0</v>
      </c>
      <c r="Y27" s="46">
        <v>0</v>
      </c>
      <c r="Z27" s="14">
        <f t="shared" si="0"/>
        <v>0</v>
      </c>
      <c r="AA27" s="14">
        <f t="shared" si="0"/>
        <v>0</v>
      </c>
      <c r="AB27" s="14" t="e">
        <f>AA27/Z27*100</f>
        <v>#DIV/0!</v>
      </c>
      <c r="AC27" s="14">
        <f t="shared" si="0"/>
        <v>0</v>
      </c>
      <c r="AD27" s="14">
        <f t="shared" si="0"/>
        <v>0</v>
      </c>
      <c r="AE27" s="14" t="e">
        <f>AD27/AC27*100</f>
        <v>#DIV/0!</v>
      </c>
      <c r="AF27" s="14">
        <f t="shared" si="0"/>
        <v>0</v>
      </c>
      <c r="AG27" s="14">
        <f t="shared" si="0"/>
        <v>0</v>
      </c>
      <c r="AH27" s="14" t="e">
        <f>AG27/AF27*100</f>
        <v>#DIV/0!</v>
      </c>
      <c r="AI27" s="14">
        <f>AI29+AI30</f>
        <v>0</v>
      </c>
      <c r="AJ27" s="14">
        <f>AJ29+AJ30</f>
        <v>0</v>
      </c>
      <c r="AK27" s="14" t="e">
        <f>AJ27/AI27*100</f>
        <v>#DIV/0!</v>
      </c>
      <c r="AL27" s="14">
        <f>AL29+AL30</f>
        <v>0</v>
      </c>
      <c r="AM27" s="14">
        <f>AM29+AM30</f>
        <v>0</v>
      </c>
      <c r="AN27" s="14" t="e">
        <f>AM27/AL27*100</f>
        <v>#DIV/0!</v>
      </c>
      <c r="AO27" s="14">
        <f>AO29+AO30</f>
        <v>0</v>
      </c>
      <c r="AP27" s="14">
        <f>AP29+AP30</f>
        <v>0</v>
      </c>
      <c r="AQ27" s="14" t="e">
        <f>AP27/AO27*100</f>
        <v>#DIV/0!</v>
      </c>
      <c r="AR27" s="96"/>
      <c r="AS27" s="72"/>
    </row>
    <row r="28" spans="1:48" s="4" customFormat="1" ht="24" hidden="1" customHeight="1">
      <c r="A28" s="76"/>
      <c r="B28" s="73"/>
      <c r="C28" s="94"/>
      <c r="D28" s="17" t="s">
        <v>22</v>
      </c>
      <c r="E28" s="12">
        <f>+H28+K28+N28+Q28+T28+W28+Z28+AC28+AF28+AI28+AL28+AO28</f>
        <v>0</v>
      </c>
      <c r="F28" s="1">
        <f>I28+L28+O28+R28+U28+X28+AA28+AD28+AG28+AJ28+AM28+AP28</f>
        <v>0</v>
      </c>
      <c r="G28" s="13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97"/>
      <c r="AS28" s="73"/>
    </row>
    <row r="29" spans="1:48" s="4" customFormat="1" ht="38.25" hidden="1">
      <c r="A29" s="76"/>
      <c r="B29" s="73"/>
      <c r="C29" s="94"/>
      <c r="D29" s="17" t="s">
        <v>26</v>
      </c>
      <c r="E29" s="12">
        <f>+H29+K29+N29+Q29+T29+W29+Z29+AC29+AF29+AI29+AL29+AO29</f>
        <v>0</v>
      </c>
      <c r="F29" s="1">
        <f>I29+L29+O29+R29+U29+X29+AA29+AD29+AG29+AJ29+AM29+AP29</f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97"/>
      <c r="AS29" s="73"/>
    </row>
    <row r="30" spans="1:48" s="4" customFormat="1" ht="25.5" hidden="1">
      <c r="A30" s="76"/>
      <c r="B30" s="73"/>
      <c r="C30" s="94"/>
      <c r="D30" s="17" t="s">
        <v>27</v>
      </c>
      <c r="E30" s="12">
        <f>H30+K30+N30+Q30+T30+W30+Z30+AC30+AF30+AI30+AL30+AO30</f>
        <v>0</v>
      </c>
      <c r="F30" s="1">
        <f>+I30+L30+O30+R30+U30+X30+AA30+AD30+AG30+AJ30+AM30+AP30</f>
        <v>0</v>
      </c>
      <c r="G30" s="13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97"/>
      <c r="AS30" s="73"/>
    </row>
    <row r="31" spans="1:48" s="4" customFormat="1" ht="25.5" hidden="1">
      <c r="A31" s="77"/>
      <c r="B31" s="74"/>
      <c r="C31" s="95"/>
      <c r="D31" s="17" t="s">
        <v>23</v>
      </c>
      <c r="E31" s="12">
        <f>+H31+K31+N31+Q31+T31+W31+Z31+AC31+AF31+AI31+AL31+AO31</f>
        <v>0</v>
      </c>
      <c r="F31" s="1">
        <f>I31+L31+O31+R31+U31+X31+AA31+AD31+AG31+AJ31+AM31+AP31</f>
        <v>0</v>
      </c>
      <c r="G31" s="13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98"/>
      <c r="AS31" s="74"/>
    </row>
    <row r="32" spans="1:48" s="4" customFormat="1" ht="12.75">
      <c r="A32" s="75" t="s">
        <v>39</v>
      </c>
      <c r="B32" s="72" t="s">
        <v>40</v>
      </c>
      <c r="C32" s="84" t="s">
        <v>50</v>
      </c>
      <c r="D32" s="17" t="s">
        <v>25</v>
      </c>
      <c r="E32" s="13">
        <f>E34+E35</f>
        <v>11809.2</v>
      </c>
      <c r="F32" s="55">
        <f>F34+F35</f>
        <v>7016.5</v>
      </c>
      <c r="G32" s="13">
        <f>F32/E32*100</f>
        <v>59.415540426108457</v>
      </c>
      <c r="H32" s="14">
        <f>H34+H35</f>
        <v>415</v>
      </c>
      <c r="I32" s="14">
        <f>I34+I35</f>
        <v>314.39999999999998</v>
      </c>
      <c r="J32" s="18">
        <f>I32/H32*100</f>
        <v>75.759036144578303</v>
      </c>
      <c r="K32" s="14">
        <f>K34+K35</f>
        <v>904</v>
      </c>
      <c r="L32" s="14">
        <f>L34+L35</f>
        <v>883</v>
      </c>
      <c r="M32" s="18">
        <f>L32/K32*100</f>
        <v>97.67699115044249</v>
      </c>
      <c r="N32" s="14">
        <f>N34+N35</f>
        <v>901</v>
      </c>
      <c r="O32" s="14">
        <f>O34+O35</f>
        <v>846</v>
      </c>
      <c r="P32" s="18">
        <f>O32/N32*100</f>
        <v>93.895671476137622</v>
      </c>
      <c r="Q32" s="50">
        <f>Q34+Q35</f>
        <v>2411.9</v>
      </c>
      <c r="R32" s="50">
        <f>R34+R35</f>
        <v>1835</v>
      </c>
      <c r="S32" s="50">
        <f t="shared" ref="S32:S37" si="1">R32/Q32*100</f>
        <v>76.081097889630584</v>
      </c>
      <c r="T32" s="50">
        <f>T34+T35</f>
        <v>0</v>
      </c>
      <c r="U32" s="50">
        <f>U34+U35</f>
        <v>0</v>
      </c>
      <c r="V32" s="50">
        <v>0</v>
      </c>
      <c r="W32" s="50">
        <f>W34+W35</f>
        <v>880.1</v>
      </c>
      <c r="X32" s="50">
        <f>X34+X35</f>
        <v>880.1</v>
      </c>
      <c r="Y32" s="50">
        <f>X32/W32*100</f>
        <v>100</v>
      </c>
      <c r="Z32" s="14">
        <f>Z34+Z35</f>
        <v>1024</v>
      </c>
      <c r="AA32" s="14">
        <f>AA34+AA35</f>
        <v>915</v>
      </c>
      <c r="AB32" s="14">
        <f>AA32/Z32*100</f>
        <v>89.35546875</v>
      </c>
      <c r="AC32" s="14">
        <f>AC34+AC35</f>
        <v>976</v>
      </c>
      <c r="AD32" s="14">
        <f>AD34+AD35</f>
        <v>690</v>
      </c>
      <c r="AE32" s="14">
        <f>AD32/AC32*100</f>
        <v>70.696721311475414</v>
      </c>
      <c r="AF32" s="14">
        <f>AF34+AF35</f>
        <v>1024</v>
      </c>
      <c r="AG32" s="14">
        <f>AG34+AG35</f>
        <v>653</v>
      </c>
      <c r="AH32" s="14">
        <f>AG32/AF32*100</f>
        <v>63.76953125</v>
      </c>
      <c r="AI32" s="14">
        <f>AI34+AI35</f>
        <v>856</v>
      </c>
      <c r="AJ32" s="14">
        <f>AJ34+AJ35</f>
        <v>0</v>
      </c>
      <c r="AK32" s="14">
        <f>AJ32/AI32*100</f>
        <v>0</v>
      </c>
      <c r="AL32" s="14">
        <f>AL34+AL35</f>
        <v>960</v>
      </c>
      <c r="AM32" s="14">
        <f>AM34+AM35</f>
        <v>0</v>
      </c>
      <c r="AN32" s="14">
        <f>AM32/AL32*100</f>
        <v>0</v>
      </c>
      <c r="AO32" s="14">
        <f>AO34+AO35</f>
        <v>1457.2</v>
      </c>
      <c r="AP32" s="14">
        <f>AP34+AP35</f>
        <v>0</v>
      </c>
      <c r="AQ32" s="14">
        <f>AP32/AO32*100</f>
        <v>0</v>
      </c>
      <c r="AR32" s="72" t="s">
        <v>71</v>
      </c>
      <c r="AS32" s="72" t="s">
        <v>73</v>
      </c>
    </row>
    <row r="33" spans="1:48" s="4" customFormat="1" ht="22.5" customHeight="1">
      <c r="A33" s="76"/>
      <c r="B33" s="73"/>
      <c r="C33" s="85"/>
      <c r="D33" s="17" t="s">
        <v>22</v>
      </c>
      <c r="E33" s="12">
        <f>+H33+K33+N33+Q33+T33+W33+Z33+AC33+AF33+AI33+AL33+AO33</f>
        <v>0</v>
      </c>
      <c r="F33" s="56">
        <f>I33+L33+O33+R33+U33+X33+AA33+AD33+AG33+AJ33+AM33+AP33</f>
        <v>0</v>
      </c>
      <c r="G33" s="13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51">
        <v>0</v>
      </c>
      <c r="R33" s="51">
        <v>0</v>
      </c>
      <c r="S33" s="50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73"/>
      <c r="AS33" s="73"/>
    </row>
    <row r="34" spans="1:48" s="4" customFormat="1" ht="38.25">
      <c r="A34" s="76"/>
      <c r="B34" s="73"/>
      <c r="C34" s="85"/>
      <c r="D34" s="17" t="s">
        <v>26</v>
      </c>
      <c r="E34" s="12">
        <f>+H34+K34+N34+Q34+T34+W34+Z34+AC34+AF34+AI34+AL34+AO34</f>
        <v>0</v>
      </c>
      <c r="F34" s="56">
        <f>I34+L34+O34+R34+U34+X34+AA34+AD34+AG34+AJ34+AM34+AP34</f>
        <v>0</v>
      </c>
      <c r="G34" s="13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51">
        <v>0</v>
      </c>
      <c r="R34" s="51">
        <v>0</v>
      </c>
      <c r="S34" s="50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73"/>
      <c r="AS34" s="73"/>
    </row>
    <row r="35" spans="1:48" s="4" customFormat="1" ht="18" customHeight="1">
      <c r="A35" s="76"/>
      <c r="B35" s="73"/>
      <c r="C35" s="85"/>
      <c r="D35" s="23" t="s">
        <v>47</v>
      </c>
      <c r="E35" s="12">
        <f>H35+K35+N35+Q35+T35+W35+Z35+AC35+AF35+AI35+AL35+AO35</f>
        <v>11809.2</v>
      </c>
      <c r="F35" s="56">
        <f>+I35+L35+O35+R35+U35+X35+AA35+AD35+AG35+AJ35+AM35+AP35</f>
        <v>7016.5</v>
      </c>
      <c r="G35" s="13">
        <f>F35/E35*100</f>
        <v>59.415540426108457</v>
      </c>
      <c r="H35" s="18">
        <f>H40</f>
        <v>415</v>
      </c>
      <c r="I35" s="18">
        <f t="shared" ref="I35:AO35" si="2">I40</f>
        <v>314.39999999999998</v>
      </c>
      <c r="J35" s="18">
        <f>I35/H35*100</f>
        <v>75.759036144578303</v>
      </c>
      <c r="K35" s="18">
        <f t="shared" si="2"/>
        <v>904</v>
      </c>
      <c r="L35" s="18">
        <f t="shared" si="2"/>
        <v>883</v>
      </c>
      <c r="M35" s="18">
        <f>L35/K35*100</f>
        <v>97.67699115044249</v>
      </c>
      <c r="N35" s="18">
        <f t="shared" si="2"/>
        <v>901</v>
      </c>
      <c r="O35" s="18">
        <f t="shared" si="2"/>
        <v>846</v>
      </c>
      <c r="P35" s="18">
        <f>O35/N35*100</f>
        <v>93.895671476137622</v>
      </c>
      <c r="Q35" s="51">
        <f>Q40</f>
        <v>2411.9</v>
      </c>
      <c r="R35" s="51">
        <v>1835</v>
      </c>
      <c r="S35" s="50">
        <f t="shared" si="1"/>
        <v>76.081097889630584</v>
      </c>
      <c r="T35" s="51">
        <f t="shared" si="2"/>
        <v>0</v>
      </c>
      <c r="U35" s="51">
        <f t="shared" si="2"/>
        <v>0</v>
      </c>
      <c r="V35" s="50">
        <v>0</v>
      </c>
      <c r="W35" s="51">
        <f t="shared" si="2"/>
        <v>880.1</v>
      </c>
      <c r="X35" s="51">
        <f>880+0.1</f>
        <v>880.1</v>
      </c>
      <c r="Y35" s="50">
        <f>X35/W35*100</f>
        <v>100</v>
      </c>
      <c r="Z35" s="18">
        <f t="shared" si="2"/>
        <v>1024</v>
      </c>
      <c r="AA35" s="18">
        <f t="shared" si="2"/>
        <v>915</v>
      </c>
      <c r="AB35" s="14">
        <f>AA35/Z35*100</f>
        <v>89.35546875</v>
      </c>
      <c r="AC35" s="18">
        <f t="shared" si="2"/>
        <v>976</v>
      </c>
      <c r="AD35" s="18">
        <f t="shared" si="2"/>
        <v>690</v>
      </c>
      <c r="AE35" s="14">
        <f>AD35/AC35*100</f>
        <v>70.696721311475414</v>
      </c>
      <c r="AF35" s="18">
        <f t="shared" si="2"/>
        <v>1024</v>
      </c>
      <c r="AG35" s="18">
        <f t="shared" si="2"/>
        <v>653</v>
      </c>
      <c r="AH35" s="14">
        <f>AG35/AF35*100</f>
        <v>63.76953125</v>
      </c>
      <c r="AI35" s="18">
        <f t="shared" si="2"/>
        <v>856</v>
      </c>
      <c r="AJ35" s="18">
        <f t="shared" si="2"/>
        <v>0</v>
      </c>
      <c r="AK35" s="14">
        <f>AJ35/AI35*100</f>
        <v>0</v>
      </c>
      <c r="AL35" s="18">
        <f t="shared" si="2"/>
        <v>960</v>
      </c>
      <c r="AM35" s="18">
        <f t="shared" si="2"/>
        <v>0</v>
      </c>
      <c r="AN35" s="14">
        <f>AM35/AL35*100</f>
        <v>0</v>
      </c>
      <c r="AO35" s="18">
        <f t="shared" si="2"/>
        <v>1457.2</v>
      </c>
      <c r="AP35" s="18">
        <v>0</v>
      </c>
      <c r="AQ35" s="18">
        <v>0</v>
      </c>
      <c r="AR35" s="73"/>
      <c r="AS35" s="73"/>
      <c r="AT35" s="20"/>
      <c r="AU35" s="20"/>
      <c r="AV35" s="20"/>
    </row>
    <row r="36" spans="1:48" s="4" customFormat="1" ht="25.5">
      <c r="A36" s="77"/>
      <c r="B36" s="74"/>
      <c r="C36" s="86"/>
      <c r="D36" s="17" t="s">
        <v>23</v>
      </c>
      <c r="E36" s="12">
        <f>+H36+K36+N36+Q36+T36+W36+Z36+AC36+AF36+AI36+AL36+AO36</f>
        <v>0</v>
      </c>
      <c r="F36" s="56">
        <f>I36+L36+O36+R36+U36+X36+AA36+AD36+AG36+AJ36+AM36+AP36</f>
        <v>0</v>
      </c>
      <c r="G36" s="13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51">
        <v>0</v>
      </c>
      <c r="R36" s="51">
        <v>0</v>
      </c>
      <c r="S36" s="50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74"/>
      <c r="AS36" s="74"/>
    </row>
    <row r="37" spans="1:48" s="4" customFormat="1" ht="18" customHeight="1">
      <c r="A37" s="75" t="s">
        <v>41</v>
      </c>
      <c r="B37" s="72" t="s">
        <v>42</v>
      </c>
      <c r="C37" s="72" t="s">
        <v>51</v>
      </c>
      <c r="D37" s="17" t="s">
        <v>25</v>
      </c>
      <c r="E37" s="13">
        <f>E39+E40</f>
        <v>11809.2</v>
      </c>
      <c r="F37" s="55">
        <f>F39+F40</f>
        <v>7016.5</v>
      </c>
      <c r="G37" s="13">
        <f>F37/E37*100</f>
        <v>59.415540426108457</v>
      </c>
      <c r="H37" s="14">
        <f>H39+H40</f>
        <v>415</v>
      </c>
      <c r="I37" s="14">
        <f t="shared" ref="I37:AG37" si="3">I39+I40</f>
        <v>314.39999999999998</v>
      </c>
      <c r="J37" s="18">
        <f>I37/H37*100</f>
        <v>75.759036144578303</v>
      </c>
      <c r="K37" s="14">
        <f t="shared" si="3"/>
        <v>904</v>
      </c>
      <c r="L37" s="14">
        <f t="shared" si="3"/>
        <v>883</v>
      </c>
      <c r="M37" s="18">
        <f>L37/K37*100</f>
        <v>97.67699115044249</v>
      </c>
      <c r="N37" s="14">
        <f t="shared" si="3"/>
        <v>901</v>
      </c>
      <c r="O37" s="14">
        <f t="shared" si="3"/>
        <v>846</v>
      </c>
      <c r="P37" s="18">
        <f>O37/N37*100</f>
        <v>93.895671476137622</v>
      </c>
      <c r="Q37" s="50">
        <f t="shared" si="3"/>
        <v>2411.9</v>
      </c>
      <c r="R37" s="50">
        <f t="shared" si="3"/>
        <v>1835</v>
      </c>
      <c r="S37" s="50">
        <f t="shared" si="1"/>
        <v>76.081097889630584</v>
      </c>
      <c r="T37" s="50">
        <f t="shared" si="3"/>
        <v>0</v>
      </c>
      <c r="U37" s="50">
        <f t="shared" si="3"/>
        <v>0</v>
      </c>
      <c r="V37" s="50">
        <v>0</v>
      </c>
      <c r="W37" s="50">
        <f t="shared" si="3"/>
        <v>880.1</v>
      </c>
      <c r="X37" s="50">
        <f t="shared" si="3"/>
        <v>880.1</v>
      </c>
      <c r="Y37" s="50">
        <f>X37/W37*100</f>
        <v>100</v>
      </c>
      <c r="Z37" s="14">
        <f t="shared" si="3"/>
        <v>1024</v>
      </c>
      <c r="AA37" s="14">
        <f t="shared" si="3"/>
        <v>915</v>
      </c>
      <c r="AB37" s="14">
        <f>AA37/Z37*100</f>
        <v>89.35546875</v>
      </c>
      <c r="AC37" s="14">
        <f t="shared" si="3"/>
        <v>976</v>
      </c>
      <c r="AD37" s="14">
        <f t="shared" si="3"/>
        <v>690</v>
      </c>
      <c r="AE37" s="14">
        <f>AD37/AC37*100</f>
        <v>70.696721311475414</v>
      </c>
      <c r="AF37" s="14">
        <f t="shared" si="3"/>
        <v>1024</v>
      </c>
      <c r="AG37" s="14">
        <f t="shared" si="3"/>
        <v>653</v>
      </c>
      <c r="AH37" s="14">
        <f>AG37/AF37*100</f>
        <v>63.76953125</v>
      </c>
      <c r="AI37" s="14">
        <f>AI39+AI40</f>
        <v>856</v>
      </c>
      <c r="AJ37" s="14">
        <f>AJ39+AJ40</f>
        <v>0</v>
      </c>
      <c r="AK37" s="14">
        <f>AJ37/AI37*100</f>
        <v>0</v>
      </c>
      <c r="AL37" s="14">
        <f>AL39+AL40</f>
        <v>960</v>
      </c>
      <c r="AM37" s="14">
        <f>AM39+AM40</f>
        <v>0</v>
      </c>
      <c r="AN37" s="14">
        <f>AM37/AL37*100</f>
        <v>0</v>
      </c>
      <c r="AO37" s="14">
        <f>AO39+AO40</f>
        <v>1457.2</v>
      </c>
      <c r="AP37" s="14">
        <f>AP39+AP40</f>
        <v>0</v>
      </c>
      <c r="AQ37" s="14">
        <f>AP37/AO37*100</f>
        <v>0</v>
      </c>
      <c r="AR37" s="78"/>
      <c r="AS37" s="72"/>
    </row>
    <row r="38" spans="1:48" s="4" customFormat="1" ht="12.75">
      <c r="A38" s="76"/>
      <c r="B38" s="73"/>
      <c r="C38" s="73"/>
      <c r="D38" s="17" t="s">
        <v>22</v>
      </c>
      <c r="E38" s="12">
        <f>+H38+K38+N38+Q38+T38+W38+Z38+AC38+AF38+AI38+AL38+AO38</f>
        <v>0</v>
      </c>
      <c r="F38" s="56">
        <f>I38+L38+O38+R38+U38+X38+AA38+AD38+AG38+AJ38+AM38+AP38</f>
        <v>0</v>
      </c>
      <c r="G38" s="13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79"/>
      <c r="AS38" s="73"/>
    </row>
    <row r="39" spans="1:48" s="4" customFormat="1" ht="38.25">
      <c r="A39" s="76"/>
      <c r="B39" s="73"/>
      <c r="C39" s="73"/>
      <c r="D39" s="17" t="s">
        <v>26</v>
      </c>
      <c r="E39" s="12">
        <f>+H39+K39+N39+Q39+T39+W39+Z39+AC39+AF39+AI39+AL39+AO39</f>
        <v>0</v>
      </c>
      <c r="F39" s="56">
        <f>I39+L39+O39+R39+U39+X39+AA39+AD39+AG39+AJ39+AM39+AP39</f>
        <v>0</v>
      </c>
      <c r="G39" s="13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79"/>
      <c r="AS39" s="73"/>
    </row>
    <row r="40" spans="1:48" s="4" customFormat="1" ht="36" customHeight="1">
      <c r="A40" s="76"/>
      <c r="B40" s="73"/>
      <c r="C40" s="73"/>
      <c r="D40" s="23" t="s">
        <v>47</v>
      </c>
      <c r="E40" s="12">
        <f>H40+K40+N40+Q40+T40+W40+Z40+AC40+AF40+AI40+AL40+AO40</f>
        <v>11809.2</v>
      </c>
      <c r="F40" s="56">
        <f>+I40+L40+O40+R40+U40+X40+AA40+AD40+AG40+AJ40+AM40+AP40</f>
        <v>7016.5</v>
      </c>
      <c r="G40" s="13">
        <f>F40/E40*100</f>
        <v>59.415540426108457</v>
      </c>
      <c r="H40" s="18">
        <v>415</v>
      </c>
      <c r="I40" s="18">
        <v>314.39999999999998</v>
      </c>
      <c r="J40" s="14">
        <f>I40/H40*100</f>
        <v>75.759036144578303</v>
      </c>
      <c r="K40" s="18">
        <v>904</v>
      </c>
      <c r="L40" s="18">
        <v>883</v>
      </c>
      <c r="M40" s="18">
        <f>L40/K40*100</f>
        <v>97.67699115044249</v>
      </c>
      <c r="N40" s="18">
        <v>901</v>
      </c>
      <c r="O40" s="18">
        <v>846</v>
      </c>
      <c r="P40" s="18">
        <f>O40/N40*100</f>
        <v>93.895671476137622</v>
      </c>
      <c r="Q40" s="51">
        <f>874+248.9+1289</f>
        <v>2411.9</v>
      </c>
      <c r="R40" s="51">
        <v>1835</v>
      </c>
      <c r="S40" s="50">
        <f>R40/Q40*100</f>
        <v>76.081097889630584</v>
      </c>
      <c r="T40" s="51">
        <v>0</v>
      </c>
      <c r="U40" s="51">
        <v>0</v>
      </c>
      <c r="V40" s="50">
        <v>0</v>
      </c>
      <c r="W40" s="51">
        <f>1129-248.9</f>
        <v>880.1</v>
      </c>
      <c r="X40" s="51">
        <f>880+0.1</f>
        <v>880.1</v>
      </c>
      <c r="Y40" s="50">
        <f>X40/W40*100</f>
        <v>100</v>
      </c>
      <c r="Z40" s="18">
        <v>1024</v>
      </c>
      <c r="AA40" s="18">
        <v>915</v>
      </c>
      <c r="AB40" s="18">
        <f>AA40/Z40*100</f>
        <v>89.35546875</v>
      </c>
      <c r="AC40" s="18">
        <v>976</v>
      </c>
      <c r="AD40" s="18">
        <v>690</v>
      </c>
      <c r="AE40" s="18">
        <f>AD40/AC40*100</f>
        <v>70.696721311475414</v>
      </c>
      <c r="AF40" s="18">
        <v>1024</v>
      </c>
      <c r="AG40" s="18">
        <v>653</v>
      </c>
      <c r="AH40" s="18">
        <f>AG40/AF40*100</f>
        <v>63.76953125</v>
      </c>
      <c r="AI40" s="18">
        <v>856</v>
      </c>
      <c r="AJ40" s="18">
        <v>0</v>
      </c>
      <c r="AK40" s="18">
        <v>0</v>
      </c>
      <c r="AL40" s="18">
        <v>960</v>
      </c>
      <c r="AM40" s="18">
        <v>0</v>
      </c>
      <c r="AN40" s="18">
        <v>0</v>
      </c>
      <c r="AO40" s="18">
        <f>1209+261.4-13.2</f>
        <v>1457.2</v>
      </c>
      <c r="AP40" s="18">
        <v>0</v>
      </c>
      <c r="AQ40" s="18">
        <v>0</v>
      </c>
      <c r="AR40" s="79"/>
      <c r="AS40" s="73"/>
      <c r="AT40" s="20"/>
      <c r="AU40" s="20"/>
    </row>
    <row r="41" spans="1:48" s="4" customFormat="1" ht="54.75" customHeight="1">
      <c r="A41" s="77"/>
      <c r="B41" s="74"/>
      <c r="C41" s="74"/>
      <c r="D41" s="17" t="s">
        <v>23</v>
      </c>
      <c r="E41" s="12">
        <f>+H41+K41+N41+Q41+T41+W41+Z41+AC41+AF41+AI41+AL41+AO41</f>
        <v>0</v>
      </c>
      <c r="F41" s="1">
        <f>I41+L41+O41+R41+U41+X41+AA41+AD41+AG41+AJ41+AM41+AP41</f>
        <v>0</v>
      </c>
      <c r="G41" s="13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80"/>
      <c r="AS41" s="74"/>
    </row>
    <row r="42" spans="1:48" s="4" customFormat="1" ht="12.75">
      <c r="A42" s="99" t="s">
        <v>43</v>
      </c>
      <c r="B42" s="63" t="s">
        <v>44</v>
      </c>
      <c r="C42" s="63" t="s">
        <v>52</v>
      </c>
      <c r="D42" s="17" t="s">
        <v>25</v>
      </c>
      <c r="E42" s="13">
        <f>E45</f>
        <v>0</v>
      </c>
      <c r="F42" s="13">
        <f>F45</f>
        <v>0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63"/>
      <c r="AS42" s="100"/>
    </row>
    <row r="43" spans="1:48" s="4" customFormat="1" ht="12.75">
      <c r="A43" s="99"/>
      <c r="B43" s="63"/>
      <c r="C43" s="63"/>
      <c r="D43" s="17" t="s">
        <v>22</v>
      </c>
      <c r="E43" s="12">
        <f>+H43+K43+N43+Q43+T43+W43+Z43+AC43+AF43+AI43+AL43+AO43</f>
        <v>0</v>
      </c>
      <c r="F43" s="1">
        <f>I43+L43+O43+R43+U43+X43+AA43+AD43+AG43+AJ43+AM43+AP43</f>
        <v>0</v>
      </c>
      <c r="G43" s="13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00"/>
      <c r="AS43" s="100"/>
    </row>
    <row r="44" spans="1:48" s="4" customFormat="1" ht="38.25">
      <c r="A44" s="99"/>
      <c r="B44" s="63"/>
      <c r="C44" s="63"/>
      <c r="D44" s="17" t="s">
        <v>26</v>
      </c>
      <c r="E44" s="12">
        <f>+H44+K44+N44+Q44+T44+W44+Z44+AC44+AF44+AI44+AL44+AO44</f>
        <v>0</v>
      </c>
      <c r="F44" s="1">
        <f>I44+L44+O44+R44+U44+X44+AA44+AD44+AG44+AJ44+AM44+AP44</f>
        <v>0</v>
      </c>
      <c r="G44" s="13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00"/>
      <c r="AS44" s="100"/>
    </row>
    <row r="45" spans="1:48" s="4" customFormat="1" ht="12.75">
      <c r="A45" s="99"/>
      <c r="B45" s="63"/>
      <c r="C45" s="63"/>
      <c r="D45" s="23" t="s">
        <v>47</v>
      </c>
      <c r="E45" s="12">
        <f>H45+K45+N45+Q45+T45+W45+Z45+AC45+AF45+AI45+AL45+AO45</f>
        <v>0</v>
      </c>
      <c r="F45" s="1">
        <f>+I45+L45+O45+R45+U45+X45+AA45+AD45+AG45+AJ45+AM45+AP45</f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00"/>
      <c r="AS45" s="100"/>
    </row>
    <row r="46" spans="1:48" s="4" customFormat="1" ht="25.5">
      <c r="A46" s="99"/>
      <c r="B46" s="63"/>
      <c r="C46" s="63"/>
      <c r="D46" s="17" t="s">
        <v>23</v>
      </c>
      <c r="E46" s="12">
        <f>+H46+K46+N46+Q46+T46+W46+Z46+AC46+AF46+AI46+AL46+AO46</f>
        <v>0</v>
      </c>
      <c r="F46" s="1">
        <f>I46+L46+O46+R46+U46+X46+AA46+AD46+AG46+AJ46+AM46+AP46</f>
        <v>0</v>
      </c>
      <c r="G46" s="13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00"/>
      <c r="AS46" s="100"/>
    </row>
    <row r="47" spans="1:48" s="22" customFormat="1" ht="40.5" customHeight="1">
      <c r="A47" s="101" t="s">
        <v>46</v>
      </c>
      <c r="B47" s="101"/>
      <c r="C47" s="101"/>
      <c r="D47" s="21" t="s">
        <v>25</v>
      </c>
      <c r="E47" s="1">
        <f>E32+E22+E17+E12+E7</f>
        <v>15593</v>
      </c>
      <c r="F47" s="1">
        <f>F32+F22+F17+F12+F7</f>
        <v>9992.5</v>
      </c>
      <c r="G47" s="1">
        <f>F47/E47*100</f>
        <v>64.083242480600262</v>
      </c>
      <c r="H47" s="14">
        <f>H7+H12+H17+H22+H32</f>
        <v>415</v>
      </c>
      <c r="I47" s="14">
        <f>I7+I12+I17+I22+I32</f>
        <v>314.39999999999998</v>
      </c>
      <c r="J47" s="18">
        <f>I47/H47*100</f>
        <v>75.759036144578303</v>
      </c>
      <c r="K47" s="14">
        <f>K7+K12+K17+K22+K32</f>
        <v>946.3</v>
      </c>
      <c r="L47" s="14">
        <f>L7+L12+L17+L22+L32</f>
        <v>908</v>
      </c>
      <c r="M47" s="14">
        <f>L47/K47*100</f>
        <v>95.95265771953926</v>
      </c>
      <c r="N47" s="14">
        <f>N7+N12+N17+N22+N32</f>
        <v>1963.4</v>
      </c>
      <c r="O47" s="14">
        <f>O7+O12+O17+O22+O32</f>
        <v>1273</v>
      </c>
      <c r="P47" s="14">
        <f>O47/N47*100</f>
        <v>64.836508098197001</v>
      </c>
      <c r="Q47" s="50">
        <f>Q7+Q12+Q17+Q22+Q32</f>
        <v>2528.2000000000003</v>
      </c>
      <c r="R47" s="50">
        <f>R7+R12+R17+R22+R32</f>
        <v>1951.3</v>
      </c>
      <c r="S47" s="50">
        <f>R47/Q47*100</f>
        <v>77.181393877066668</v>
      </c>
      <c r="T47" s="50">
        <f>T7+T12+T17+T22+T32</f>
        <v>878.4</v>
      </c>
      <c r="U47" s="50">
        <f>U7+U12+U17+U22+U32</f>
        <v>1224.8999999999999</v>
      </c>
      <c r="V47" s="50">
        <f>U47/T47*100</f>
        <v>139.44672131147539</v>
      </c>
      <c r="W47" s="50">
        <f>W7+W12+W17+W22+W32</f>
        <v>1230.3</v>
      </c>
      <c r="X47" s="50">
        <f>X7+X12+X17+X22+X32</f>
        <v>1229</v>
      </c>
      <c r="Y47" s="50">
        <f>X47/W47*100</f>
        <v>99.894334715110148</v>
      </c>
      <c r="Z47" s="14">
        <f>Z7+Z12+Z17+Z22+Z32</f>
        <v>1373.3</v>
      </c>
      <c r="AA47" s="14">
        <f>AA7+AA12+AA17+AA22+AA32</f>
        <v>1446.8</v>
      </c>
      <c r="AB47" s="14">
        <f>AA47/Z47*100</f>
        <v>105.35207165222458</v>
      </c>
      <c r="AC47" s="14">
        <f>AC7+AC12+AC17+AC22+AC32</f>
        <v>1093.3</v>
      </c>
      <c r="AD47" s="14">
        <f>AD7+AD12+AD17+AD22+AD32</f>
        <v>806.3</v>
      </c>
      <c r="AE47" s="14">
        <f>AD47/AC47*100</f>
        <v>73.749199670721666</v>
      </c>
      <c r="AF47" s="14">
        <f>AF7+AF12+AF17+AF22+AF32</f>
        <v>1454.1</v>
      </c>
      <c r="AG47" s="14">
        <f>AG7+AG12+AG17+AG22+AG32</f>
        <v>838.8</v>
      </c>
      <c r="AH47" s="14">
        <f>AG47/AF47*100</f>
        <v>57.685166082112652</v>
      </c>
      <c r="AI47" s="14">
        <f>AI7+AI12+AI17+AI22+AI32</f>
        <v>956</v>
      </c>
      <c r="AJ47" s="14">
        <f>AJ7+AJ12+AJ17+AJ22+AJ32</f>
        <v>0</v>
      </c>
      <c r="AK47" s="18">
        <v>0</v>
      </c>
      <c r="AL47" s="14">
        <f>AL7+AL12+AL17+AL22+AL32</f>
        <v>1010</v>
      </c>
      <c r="AM47" s="14">
        <f>AM7+AM12+AM17+AM22+AM32</f>
        <v>0</v>
      </c>
      <c r="AN47" s="18">
        <v>0</v>
      </c>
      <c r="AO47" s="14">
        <f>AO7+AO12+AO17+AO22+AO32</f>
        <v>1744.7</v>
      </c>
      <c r="AP47" s="14">
        <f>AP7+AP12+AP17+AP22+AP32</f>
        <v>0</v>
      </c>
      <c r="AQ47" s="18">
        <v>0</v>
      </c>
      <c r="AR47" s="104"/>
      <c r="AS47" s="63"/>
    </row>
    <row r="48" spans="1:48" s="22" customFormat="1" ht="40.5" customHeight="1">
      <c r="A48" s="102"/>
      <c r="B48" s="102"/>
      <c r="C48" s="102"/>
      <c r="D48" s="21" t="s">
        <v>22</v>
      </c>
      <c r="E48" s="12">
        <f>+H48+K48+N48+Q48+T48+W48+Z48+AC48+AF48+AI48+AL48+AO48</f>
        <v>0</v>
      </c>
      <c r="F48" s="1">
        <f>I48+L48+O48+R48+U48+X48+AA48+AD48+AG48+AJ48+AM48+AP48</f>
        <v>0</v>
      </c>
      <c r="G48" s="13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05"/>
      <c r="AS48" s="63"/>
    </row>
    <row r="49" spans="1:45" s="22" customFormat="1" ht="40.5" customHeight="1">
      <c r="A49" s="102"/>
      <c r="B49" s="102"/>
      <c r="C49" s="102"/>
      <c r="D49" s="21" t="s">
        <v>26</v>
      </c>
      <c r="E49" s="12">
        <f>+H49+K49+N49+Q49+T49+W49+Z49+AC49+AF49+AI49+AL49+AO49</f>
        <v>0</v>
      </c>
      <c r="F49" s="1">
        <f>I49+L49+O49+R49+U49+X49+AA49+AD49+AG49+AJ49+AM49+AP49</f>
        <v>0</v>
      </c>
      <c r="G49" s="13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05"/>
      <c r="AS49" s="63"/>
    </row>
    <row r="50" spans="1:45" s="22" customFormat="1" ht="40.5" customHeight="1">
      <c r="A50" s="102"/>
      <c r="B50" s="102"/>
      <c r="C50" s="102"/>
      <c r="D50" s="34" t="s">
        <v>47</v>
      </c>
      <c r="E50" s="12">
        <f>H50+K50+N50+Q50+T50+W50+Z50+AC50+AF50+AI50+AL50+AO50</f>
        <v>15593</v>
      </c>
      <c r="F50" s="1">
        <f>+I50+L50+O50+R50+U50+X50+AA50+AD50+AG50+AJ50+AM50+AP50</f>
        <v>9992.4999999999982</v>
      </c>
      <c r="G50" s="13">
        <f>F50/E50*100</f>
        <v>64.083242480600262</v>
      </c>
      <c r="H50" s="14">
        <f>H10+H15+H20+H25+H35</f>
        <v>415</v>
      </c>
      <c r="I50" s="14">
        <f>I10+I15+I20+I25+I35</f>
        <v>314.39999999999998</v>
      </c>
      <c r="J50" s="14">
        <f>I50/H50*100</f>
        <v>75.759036144578303</v>
      </c>
      <c r="K50" s="14">
        <f>K10+K15+K20+K25+K35</f>
        <v>946.3</v>
      </c>
      <c r="L50" s="14">
        <f>L10+L15+L20+L25+L35</f>
        <v>908</v>
      </c>
      <c r="M50" s="14">
        <f>L50/K50*100</f>
        <v>95.95265771953926</v>
      </c>
      <c r="N50" s="14">
        <f>N10+N15+N20+N25+N35</f>
        <v>1963.4</v>
      </c>
      <c r="O50" s="14">
        <f>O10+O15+O20+O25+O35</f>
        <v>1273</v>
      </c>
      <c r="P50" s="14">
        <f>O50/N50*100</f>
        <v>64.836508098197001</v>
      </c>
      <c r="Q50" s="50">
        <f>Q10+Q15+Q20+Q25+Q35</f>
        <v>2528.2000000000003</v>
      </c>
      <c r="R50" s="50">
        <f>R10+R15+R20+R25+R35</f>
        <v>1951.3</v>
      </c>
      <c r="S50" s="50">
        <f>R50/Q50*100</f>
        <v>77.181393877066668</v>
      </c>
      <c r="T50" s="50">
        <f>T10+T15+T20+T25+T35</f>
        <v>878.4</v>
      </c>
      <c r="U50" s="50">
        <f>U10+U15+U20+U25+U35</f>
        <v>1224.8999999999999</v>
      </c>
      <c r="V50" s="50">
        <f>U50/T50*100</f>
        <v>139.44672131147539</v>
      </c>
      <c r="W50" s="50">
        <f>W10+W15+W20+W25+W35</f>
        <v>1230.3</v>
      </c>
      <c r="X50" s="50">
        <f>X10+X15+X20+X25+X35</f>
        <v>1229</v>
      </c>
      <c r="Y50" s="50">
        <f>X50/W50*100</f>
        <v>99.894334715110148</v>
      </c>
      <c r="Z50" s="14">
        <f>Z10+Z15+Z20+Z25+Z35</f>
        <v>1373.3</v>
      </c>
      <c r="AA50" s="14">
        <f>AA10+AA15+AA20+AA25+AA35</f>
        <v>1446.8</v>
      </c>
      <c r="AB50" s="14">
        <f>AA50/Z50*100</f>
        <v>105.35207165222458</v>
      </c>
      <c r="AC50" s="14">
        <f>AC10+AC15+AC20+AC25+AC35</f>
        <v>1093.3</v>
      </c>
      <c r="AD50" s="14">
        <f>AD10+AD15+AD20+AD25+AD35</f>
        <v>806.3</v>
      </c>
      <c r="AE50" s="14">
        <f>AD50/AC50*100</f>
        <v>73.749199670721666</v>
      </c>
      <c r="AF50" s="14">
        <f>AF10+AF15+AF20+AF25+AF35</f>
        <v>1454.1</v>
      </c>
      <c r="AG50" s="14">
        <f>AG10+AG15+AG20+AG25+AG35</f>
        <v>838.8</v>
      </c>
      <c r="AH50" s="14">
        <f>AG50/AF50*100</f>
        <v>57.685166082112652</v>
      </c>
      <c r="AI50" s="14">
        <f>AI10+AI15+AI20+AI25+AI35</f>
        <v>956</v>
      </c>
      <c r="AJ50" s="14">
        <f>AJ10+AJ15+AJ20+AJ25+AJ35</f>
        <v>0</v>
      </c>
      <c r="AK50" s="14">
        <f>AJ50/AI50*100</f>
        <v>0</v>
      </c>
      <c r="AL50" s="14">
        <f>AL10+AL15+AL20+AL25+AL35</f>
        <v>1010</v>
      </c>
      <c r="AM50" s="14">
        <f>AM10+AM15+AM20+AM25+AM35</f>
        <v>0</v>
      </c>
      <c r="AN50" s="14">
        <f>AM50/AL50*100</f>
        <v>0</v>
      </c>
      <c r="AO50" s="14">
        <f>AO10+AO15+AO20+AO25+AO35</f>
        <v>1744.7</v>
      </c>
      <c r="AP50" s="14">
        <f>AP10+AP15+AP20+AP25+AP35</f>
        <v>0</v>
      </c>
      <c r="AQ50" s="14">
        <f>AP50/AO50*100</f>
        <v>0</v>
      </c>
      <c r="AR50" s="105"/>
      <c r="AS50" s="63"/>
    </row>
    <row r="51" spans="1:45" s="22" customFormat="1" ht="40.5" customHeight="1">
      <c r="A51" s="103"/>
      <c r="B51" s="103"/>
      <c r="C51" s="103"/>
      <c r="D51" s="21" t="s">
        <v>23</v>
      </c>
      <c r="E51" s="12">
        <f>+H51+K51+N51+Q51+T51+W51+Z51+AC51+AF51+AI51+AL51+AO51</f>
        <v>0</v>
      </c>
      <c r="F51" s="1">
        <f>I51+L51+O51+R51+U51+X51+AA51+AD51+AG51+AJ51+AM51+AP51</f>
        <v>0</v>
      </c>
      <c r="G51" s="1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06"/>
      <c r="AS51" s="63"/>
    </row>
    <row r="52" spans="1:45" s="4" customFormat="1" ht="21.75" customHeight="1">
      <c r="A52" s="107" t="s">
        <v>53</v>
      </c>
      <c r="B52" s="107"/>
      <c r="C52" s="107"/>
      <c r="D52" s="23"/>
      <c r="E52" s="23"/>
      <c r="F52" s="23"/>
      <c r="G52" s="23"/>
      <c r="H52" s="44"/>
      <c r="I52" s="23"/>
      <c r="J52" s="23"/>
      <c r="K52" s="44"/>
      <c r="L52" s="23"/>
      <c r="M52" s="23"/>
      <c r="N52" s="44"/>
      <c r="O52" s="23"/>
      <c r="P52" s="23"/>
      <c r="Q52" s="53"/>
      <c r="R52" s="54"/>
      <c r="S52" s="54"/>
      <c r="T52" s="53"/>
      <c r="U52" s="54"/>
      <c r="V52" s="54"/>
      <c r="W52" s="53"/>
      <c r="X52" s="54"/>
      <c r="Y52" s="54"/>
      <c r="Z52" s="44"/>
      <c r="AA52" s="23"/>
      <c r="AB52" s="23"/>
      <c r="AC52" s="44"/>
      <c r="AD52" s="23"/>
      <c r="AE52" s="23"/>
      <c r="AF52" s="44"/>
      <c r="AG52" s="23"/>
      <c r="AH52" s="23"/>
      <c r="AI52" s="44"/>
      <c r="AJ52" s="23"/>
      <c r="AK52" s="23"/>
      <c r="AL52" s="44"/>
      <c r="AM52" s="23"/>
      <c r="AN52" s="23"/>
      <c r="AO52" s="44"/>
      <c r="AP52" s="23"/>
      <c r="AQ52" s="23"/>
      <c r="AR52" s="23"/>
      <c r="AS52" s="23"/>
    </row>
    <row r="53" spans="1:45" s="19" customFormat="1" ht="21.75" customHeight="1">
      <c r="A53" s="108" t="s">
        <v>70</v>
      </c>
      <c r="B53" s="109"/>
      <c r="C53" s="110"/>
      <c r="D53" s="24" t="s">
        <v>25</v>
      </c>
      <c r="E53" s="25">
        <f>E54+E55+E56+E57</f>
        <v>2383.8000000000002</v>
      </c>
      <c r="F53" s="6">
        <f>F54+F55+F56+F57</f>
        <v>1961.1999999999998</v>
      </c>
      <c r="G53" s="25">
        <f>F53/E53*100</f>
        <v>82.272002684788987</v>
      </c>
      <c r="H53" s="26">
        <f>H54+H55+H56+H57</f>
        <v>0</v>
      </c>
      <c r="I53" s="41">
        <f>I54+I55+I56+I57</f>
        <v>0</v>
      </c>
      <c r="J53" s="26">
        <v>0</v>
      </c>
      <c r="K53" s="26">
        <f>K54+K55+K56+K57</f>
        <v>42.3</v>
      </c>
      <c r="L53" s="26">
        <f>L54+L55+L56+L57</f>
        <v>25</v>
      </c>
      <c r="M53" s="26">
        <f>L53/K53*100</f>
        <v>59.101654846335705</v>
      </c>
      <c r="N53" s="26">
        <f>N54+N55+N56+N57</f>
        <v>676.3</v>
      </c>
      <c r="O53" s="26">
        <f>O54+O55+O56+O57</f>
        <v>90.9</v>
      </c>
      <c r="P53" s="26">
        <f>O53/N53*100</f>
        <v>13.440780718615999</v>
      </c>
      <c r="Q53" s="48">
        <f>Q54+Q55+Q56+Q57</f>
        <v>66.3</v>
      </c>
      <c r="R53" s="48">
        <f>R54+R55+R56+R57</f>
        <v>41.3</v>
      </c>
      <c r="S53" s="48">
        <f>R53/Q53*100</f>
        <v>62.29260935143288</v>
      </c>
      <c r="T53" s="48">
        <f>T54+T55+T56+T57</f>
        <v>846</v>
      </c>
      <c r="U53" s="48">
        <f>U54+U55+U56+U57</f>
        <v>1174.8999999999999</v>
      </c>
      <c r="V53" s="48">
        <f>U53/T53*100</f>
        <v>138.87706855791961</v>
      </c>
      <c r="W53" s="48">
        <f>W54+W55+W56+W57</f>
        <v>120.7</v>
      </c>
      <c r="X53" s="48">
        <f>X54+X55+X56+X57</f>
        <v>119.4</v>
      </c>
      <c r="Y53" s="48">
        <f>X53/W53*100</f>
        <v>98.92294946147473</v>
      </c>
      <c r="Z53" s="26">
        <f>Z54+Z55+Z56+Z57</f>
        <v>324.3</v>
      </c>
      <c r="AA53" s="26">
        <f>AA54+AA55+AA56+AA57</f>
        <v>427</v>
      </c>
      <c r="AB53" s="26">
        <f>AA53/Z53*100</f>
        <v>131.66820844896699</v>
      </c>
      <c r="AC53" s="26">
        <f>AC54+AC55+AC56+AC57</f>
        <v>42.3</v>
      </c>
      <c r="AD53" s="26">
        <f>AD54+AD55+AD56+AD57</f>
        <v>41.3</v>
      </c>
      <c r="AE53" s="26">
        <f>AD53/AC53*100</f>
        <v>97.635933806146568</v>
      </c>
      <c r="AF53" s="26">
        <f>AF54+AF55+AF56+AF57</f>
        <v>115.6</v>
      </c>
      <c r="AG53" s="26">
        <f>AG54+AG55+AG56+AG57</f>
        <v>41.4</v>
      </c>
      <c r="AH53" s="26">
        <f>AG53/AF53*100</f>
        <v>35.813148788927336</v>
      </c>
      <c r="AI53" s="26">
        <f>AI54+AI55+AI56+AI57</f>
        <v>75</v>
      </c>
      <c r="AJ53" s="26">
        <f>AJ54+AJ55+AJ56+AJ57</f>
        <v>0</v>
      </c>
      <c r="AK53" s="26">
        <f>AJ53/AI53*100</f>
        <v>0</v>
      </c>
      <c r="AL53" s="26">
        <f>AL54+AL55+AL56+AL57</f>
        <v>25</v>
      </c>
      <c r="AM53" s="26">
        <f>AM54+AM55+AM56+AM57</f>
        <v>0</v>
      </c>
      <c r="AN53" s="26">
        <f>AM53/AL53*100</f>
        <v>0</v>
      </c>
      <c r="AO53" s="26">
        <f>AO54+AO55+AO56+AO57</f>
        <v>50</v>
      </c>
      <c r="AP53" s="41">
        <f>AP54+AP55+AP56+AP57</f>
        <v>0</v>
      </c>
      <c r="AQ53" s="26">
        <f t="shared" ref="AQ53:AQ63" si="4">AP53/AO53*100</f>
        <v>0</v>
      </c>
      <c r="AR53" s="117"/>
      <c r="AS53" s="117"/>
    </row>
    <row r="54" spans="1:45" s="4" customFormat="1" ht="21" customHeight="1">
      <c r="A54" s="111"/>
      <c r="B54" s="112"/>
      <c r="C54" s="113"/>
      <c r="D54" s="27" t="s">
        <v>22</v>
      </c>
      <c r="E54" s="25">
        <f>H54+K54+N54+Q54+T54+W54+Z54+AC54+AF54+AI54+AL54+AO54</f>
        <v>0</v>
      </c>
      <c r="F54" s="25">
        <f>+I54+L54+O54+R54+U54+X54+AA54+AD54+AG54+AJ54+AM54+AP54</f>
        <v>0</v>
      </c>
      <c r="G54" s="25">
        <v>0</v>
      </c>
      <c r="H54" s="26">
        <f>H43-H64-H74-H79</f>
        <v>0</v>
      </c>
      <c r="I54" s="26">
        <f>I43-I64-I74-I79</f>
        <v>0</v>
      </c>
      <c r="J54" s="26">
        <v>0</v>
      </c>
      <c r="K54" s="26">
        <f>K43-K64-K74-K79</f>
        <v>0</v>
      </c>
      <c r="L54" s="26">
        <f>L43-L64-L74-L79</f>
        <v>0</v>
      </c>
      <c r="M54" s="26">
        <v>0</v>
      </c>
      <c r="N54" s="26">
        <f>N43-N64-N74-N79</f>
        <v>0</v>
      </c>
      <c r="O54" s="26">
        <f>O43-O64-O74-O79</f>
        <v>0</v>
      </c>
      <c r="P54" s="26">
        <v>0</v>
      </c>
      <c r="Q54" s="48">
        <f>Q43-Q64-Q74-Q79</f>
        <v>0</v>
      </c>
      <c r="R54" s="48">
        <f>R43-R64-R74-R79</f>
        <v>0</v>
      </c>
      <c r="S54" s="48">
        <v>0</v>
      </c>
      <c r="T54" s="48">
        <f>T43-T64-T74-T79</f>
        <v>0</v>
      </c>
      <c r="U54" s="48">
        <f>U43-U64-U74-U79</f>
        <v>0</v>
      </c>
      <c r="V54" s="48">
        <v>0</v>
      </c>
      <c r="W54" s="48">
        <f>W43-W64-W74-W79</f>
        <v>0</v>
      </c>
      <c r="X54" s="48">
        <f>X43-X64-X74-X79</f>
        <v>0</v>
      </c>
      <c r="Y54" s="48">
        <v>0</v>
      </c>
      <c r="Z54" s="26">
        <f>Z43-Z64-Z74-Z79</f>
        <v>0</v>
      </c>
      <c r="AA54" s="26">
        <f>AA43-AA64-AA74-AA79</f>
        <v>0</v>
      </c>
      <c r="AB54" s="26">
        <v>0</v>
      </c>
      <c r="AC54" s="26">
        <f>AC43-AC64-AC74-AC79</f>
        <v>0</v>
      </c>
      <c r="AD54" s="26">
        <f>AD43-AD64-AD74-AD79</f>
        <v>0</v>
      </c>
      <c r="AE54" s="26">
        <v>0</v>
      </c>
      <c r="AF54" s="26">
        <f>AF43-AF64-AF74-AF79</f>
        <v>0</v>
      </c>
      <c r="AG54" s="26">
        <f>AG43-AG64-AG74-AG79</f>
        <v>0</v>
      </c>
      <c r="AH54" s="26">
        <v>0</v>
      </c>
      <c r="AI54" s="26">
        <f>AI43-AI64-AI74-AI79</f>
        <v>0</v>
      </c>
      <c r="AJ54" s="26">
        <f>AJ43-AJ64-AJ74-AJ79</f>
        <v>0</v>
      </c>
      <c r="AK54" s="26">
        <v>0</v>
      </c>
      <c r="AL54" s="26">
        <f>AL43-AL64-AL74-AL79</f>
        <v>0</v>
      </c>
      <c r="AM54" s="26">
        <f>AM43-AM64-AM74-AM79</f>
        <v>0</v>
      </c>
      <c r="AN54" s="26">
        <v>0</v>
      </c>
      <c r="AO54" s="26">
        <f>AO43-AO64-AO74-AO79</f>
        <v>0</v>
      </c>
      <c r="AP54" s="26">
        <f>AP43-AP64-AP74-AP79</f>
        <v>0</v>
      </c>
      <c r="AQ54" s="26" t="e">
        <f t="shared" si="4"/>
        <v>#DIV/0!</v>
      </c>
      <c r="AR54" s="118"/>
      <c r="AS54" s="118"/>
    </row>
    <row r="55" spans="1:45" s="4" customFormat="1" ht="21.75" customHeight="1">
      <c r="A55" s="111"/>
      <c r="B55" s="112"/>
      <c r="C55" s="113"/>
      <c r="D55" s="27" t="s">
        <v>26</v>
      </c>
      <c r="E55" s="25">
        <f>H55+K55+N55+Q55+T55+W55+Z55+AC55+AF55+AI55+AL55+AO55</f>
        <v>0</v>
      </c>
      <c r="F55" s="25">
        <f>+I55+L55+O55+R55+U55+X55+AA55+AD55+AG55+AJ55+AM55+AP55</f>
        <v>0</v>
      </c>
      <c r="G55" s="25">
        <v>0</v>
      </c>
      <c r="H55" s="26">
        <f>H44-H65-H75-H80</f>
        <v>0</v>
      </c>
      <c r="I55" s="26">
        <f>I44-I65-I75-I80</f>
        <v>0</v>
      </c>
      <c r="J55" s="26">
        <v>0</v>
      </c>
      <c r="K55" s="26">
        <f>K44-K65-K75-K80</f>
        <v>0</v>
      </c>
      <c r="L55" s="26">
        <f>L44-L65-L75-L80</f>
        <v>0</v>
      </c>
      <c r="M55" s="26">
        <v>0</v>
      </c>
      <c r="N55" s="26">
        <f>N44-N65-N75-N80</f>
        <v>0</v>
      </c>
      <c r="O55" s="26">
        <f>O44-O65-O75-O80</f>
        <v>0</v>
      </c>
      <c r="P55" s="26">
        <v>0</v>
      </c>
      <c r="Q55" s="48">
        <v>0</v>
      </c>
      <c r="R55" s="48">
        <v>0</v>
      </c>
      <c r="S55" s="48">
        <v>0</v>
      </c>
      <c r="T55" s="48">
        <f>T44-T65-T75-T80</f>
        <v>0</v>
      </c>
      <c r="U55" s="48">
        <f>U44-U65-U75-U80</f>
        <v>0</v>
      </c>
      <c r="V55" s="48">
        <v>0</v>
      </c>
      <c r="W55" s="48">
        <f>W44-W65-W75-W80</f>
        <v>0</v>
      </c>
      <c r="X55" s="48">
        <f>X44-X65-X75-X80</f>
        <v>0</v>
      </c>
      <c r="Y55" s="48">
        <v>0</v>
      </c>
      <c r="Z55" s="26">
        <f>Z44-Z65-Z75-Z80</f>
        <v>0</v>
      </c>
      <c r="AA55" s="26">
        <f>AA44-AA65-AA75-AA80</f>
        <v>0</v>
      </c>
      <c r="AB55" s="26">
        <v>0</v>
      </c>
      <c r="AC55" s="26">
        <f>AC44-AC65-AC75-AC80</f>
        <v>0</v>
      </c>
      <c r="AD55" s="26">
        <f>AD44-AD65-AD75-AD80</f>
        <v>0</v>
      </c>
      <c r="AE55" s="26">
        <v>0</v>
      </c>
      <c r="AF55" s="26">
        <v>0</v>
      </c>
      <c r="AG55" s="26">
        <f>AG44-AG65-AG75-AG80</f>
        <v>0</v>
      </c>
      <c r="AH55" s="26">
        <v>0</v>
      </c>
      <c r="AI55" s="26">
        <f>AI44-AI65-AI75-AI80</f>
        <v>0</v>
      </c>
      <c r="AJ55" s="26">
        <f>AJ44-AJ65-AJ75-AJ80</f>
        <v>0</v>
      </c>
      <c r="AK55" s="26">
        <v>0</v>
      </c>
      <c r="AL55" s="26">
        <f>AL44-AL65-AL75-AL80</f>
        <v>0</v>
      </c>
      <c r="AM55" s="26">
        <f>AM44-AM65-AM75-AM80</f>
        <v>0</v>
      </c>
      <c r="AN55" s="26">
        <v>0</v>
      </c>
      <c r="AO55" s="26">
        <f>AO44-AO65-AO75-AO80</f>
        <v>0</v>
      </c>
      <c r="AP55" s="26">
        <f>AP44-AP65-AP75-AP80</f>
        <v>0</v>
      </c>
      <c r="AQ55" s="26" t="e">
        <f t="shared" si="4"/>
        <v>#DIV/0!</v>
      </c>
      <c r="AR55" s="118"/>
      <c r="AS55" s="118"/>
    </row>
    <row r="56" spans="1:45" s="4" customFormat="1" ht="21.75" customHeight="1">
      <c r="A56" s="111"/>
      <c r="B56" s="112"/>
      <c r="C56" s="113"/>
      <c r="D56" s="27" t="s">
        <v>27</v>
      </c>
      <c r="E56" s="25">
        <f>E7+E12+E17</f>
        <v>2383.8000000000002</v>
      </c>
      <c r="F56" s="25">
        <f t="shared" ref="F56:AQ56" si="5">F7+F12+F17</f>
        <v>1961.1999999999998</v>
      </c>
      <c r="G56" s="25">
        <f>F56/E56*100</f>
        <v>82.272002684788987</v>
      </c>
      <c r="H56" s="26">
        <f t="shared" si="5"/>
        <v>0</v>
      </c>
      <c r="I56" s="26">
        <f t="shared" si="5"/>
        <v>0</v>
      </c>
      <c r="J56" s="26">
        <f t="shared" si="5"/>
        <v>0</v>
      </c>
      <c r="K56" s="26">
        <f>K7+K12+K17</f>
        <v>42.3</v>
      </c>
      <c r="L56" s="26">
        <f t="shared" si="5"/>
        <v>25</v>
      </c>
      <c r="M56" s="26">
        <f>L56/K56*100</f>
        <v>59.101654846335705</v>
      </c>
      <c r="N56" s="26">
        <f>N7+N12+N17</f>
        <v>676.3</v>
      </c>
      <c r="O56" s="26">
        <f t="shared" si="5"/>
        <v>90.9</v>
      </c>
      <c r="P56" s="14">
        <f>O56/N56*100</f>
        <v>13.440780718615999</v>
      </c>
      <c r="Q56" s="48">
        <f>Q7+Q12+Q17</f>
        <v>66.3</v>
      </c>
      <c r="R56" s="48">
        <f>R7+R12+R17</f>
        <v>41.3</v>
      </c>
      <c r="S56" s="48">
        <f>R56/Q56*100</f>
        <v>62.29260935143288</v>
      </c>
      <c r="T56" s="48">
        <f>T7+T12+T17</f>
        <v>846</v>
      </c>
      <c r="U56" s="48">
        <f>U7+U12+U17</f>
        <v>1174.8999999999999</v>
      </c>
      <c r="V56" s="48">
        <f>U56/T56*100</f>
        <v>138.87706855791961</v>
      </c>
      <c r="W56" s="48">
        <f t="shared" si="5"/>
        <v>120.7</v>
      </c>
      <c r="X56" s="48">
        <f t="shared" si="5"/>
        <v>119.4</v>
      </c>
      <c r="Y56" s="48">
        <f>X56/W56*100</f>
        <v>98.92294946147473</v>
      </c>
      <c r="Z56" s="26">
        <f t="shared" si="5"/>
        <v>324.3</v>
      </c>
      <c r="AA56" s="26">
        <f t="shared" si="5"/>
        <v>427</v>
      </c>
      <c r="AB56" s="26">
        <f>AA56/Z56*100</f>
        <v>131.66820844896699</v>
      </c>
      <c r="AC56" s="26">
        <f t="shared" si="5"/>
        <v>42.3</v>
      </c>
      <c r="AD56" s="26">
        <f t="shared" si="5"/>
        <v>41.3</v>
      </c>
      <c r="AE56" s="26">
        <f>AD56/AC56*100</f>
        <v>97.635933806146568</v>
      </c>
      <c r="AF56" s="26">
        <f t="shared" si="5"/>
        <v>115.6</v>
      </c>
      <c r="AG56" s="26">
        <f t="shared" si="5"/>
        <v>41.4</v>
      </c>
      <c r="AH56" s="26">
        <f>AG56/AF56*100</f>
        <v>35.813148788927336</v>
      </c>
      <c r="AI56" s="26">
        <f t="shared" si="5"/>
        <v>75</v>
      </c>
      <c r="AJ56" s="26">
        <f t="shared" si="5"/>
        <v>0</v>
      </c>
      <c r="AK56" s="26" t="e">
        <f t="shared" si="5"/>
        <v>#DIV/0!</v>
      </c>
      <c r="AL56" s="26">
        <f t="shared" si="5"/>
        <v>25</v>
      </c>
      <c r="AM56" s="26">
        <f t="shared" si="5"/>
        <v>0</v>
      </c>
      <c r="AN56" s="26">
        <v>0</v>
      </c>
      <c r="AO56" s="26">
        <f t="shared" si="5"/>
        <v>50</v>
      </c>
      <c r="AP56" s="26">
        <f t="shared" si="5"/>
        <v>0</v>
      </c>
      <c r="AQ56" s="26" t="e">
        <f t="shared" si="5"/>
        <v>#DIV/0!</v>
      </c>
      <c r="AR56" s="118"/>
      <c r="AS56" s="118"/>
    </row>
    <row r="57" spans="1:45" s="4" customFormat="1" ht="21.75" customHeight="1">
      <c r="A57" s="114"/>
      <c r="B57" s="115"/>
      <c r="C57" s="116"/>
      <c r="D57" s="27" t="s">
        <v>23</v>
      </c>
      <c r="E57" s="25">
        <f>H57+K57+N57+Q57+T57+W57+Z57+AC57+AF57+AI57+AL57+AO57</f>
        <v>0</v>
      </c>
      <c r="F57" s="25">
        <f>+I57+L57+O57+R57+U57+X57+AA57+AD57+AG57+AJ57+AM57+AP57</f>
        <v>0</v>
      </c>
      <c r="G57" s="25">
        <v>0</v>
      </c>
      <c r="H57" s="26">
        <f>H46-H67-H77-H82</f>
        <v>0</v>
      </c>
      <c r="I57" s="26">
        <f>I46-I67-I77-I82</f>
        <v>0</v>
      </c>
      <c r="J57" s="26">
        <v>0</v>
      </c>
      <c r="K57" s="26">
        <f>K46-K67-K77-K82</f>
        <v>0</v>
      </c>
      <c r="L57" s="26">
        <f>L46-L67-L77-L82</f>
        <v>0</v>
      </c>
      <c r="M57" s="26">
        <v>0</v>
      </c>
      <c r="N57" s="26">
        <f>N46-N67-N77-N82</f>
        <v>0</v>
      </c>
      <c r="O57" s="26">
        <f>O46-O67-O77-O82</f>
        <v>0</v>
      </c>
      <c r="P57" s="26">
        <v>0</v>
      </c>
      <c r="Q57" s="48">
        <f>Q46-Q67-Q77-Q82</f>
        <v>0</v>
      </c>
      <c r="R57" s="48">
        <f>R46-R67-R77-R82</f>
        <v>0</v>
      </c>
      <c r="S57" s="48">
        <v>0</v>
      </c>
      <c r="T57" s="48">
        <f>T46-T67-T77-T82</f>
        <v>0</v>
      </c>
      <c r="U57" s="48">
        <f>U46-U67-U77-U82</f>
        <v>0</v>
      </c>
      <c r="V57" s="48">
        <v>0</v>
      </c>
      <c r="W57" s="48">
        <f>W46-W67-W77-W82</f>
        <v>0</v>
      </c>
      <c r="X57" s="48">
        <f>X46-X67-X77-X82</f>
        <v>0</v>
      </c>
      <c r="Y57" s="48">
        <v>0</v>
      </c>
      <c r="Z57" s="26">
        <f>Z46-Z67-Z77-Z82</f>
        <v>0</v>
      </c>
      <c r="AA57" s="26">
        <f>AA46-AA67-AA77-AA82</f>
        <v>0</v>
      </c>
      <c r="AB57" s="26">
        <v>0</v>
      </c>
      <c r="AC57" s="26">
        <f>AC46-AC67-AC77-AC82</f>
        <v>0</v>
      </c>
      <c r="AD57" s="26">
        <f>AD46-AD67-AD77-AD82</f>
        <v>0</v>
      </c>
      <c r="AE57" s="26">
        <v>0</v>
      </c>
      <c r="AF57" s="26">
        <f>AF46-AF67-AF77-AF82</f>
        <v>0</v>
      </c>
      <c r="AG57" s="26">
        <f>AG46-AG67-AG77-AG82</f>
        <v>0</v>
      </c>
      <c r="AH57" s="26">
        <v>0</v>
      </c>
      <c r="AI57" s="26">
        <f>AI46-AI67-AI77-AI82</f>
        <v>0</v>
      </c>
      <c r="AJ57" s="26">
        <f>AJ46-AJ67-AJ77-AJ82</f>
        <v>0</v>
      </c>
      <c r="AK57" s="26">
        <v>0</v>
      </c>
      <c r="AL57" s="26">
        <f>AL46-AL67-AL77-AL82</f>
        <v>0</v>
      </c>
      <c r="AM57" s="26">
        <f>AM46-AM67-AM77-AM82</f>
        <v>0</v>
      </c>
      <c r="AN57" s="26">
        <v>0</v>
      </c>
      <c r="AO57" s="26">
        <f>AO46-AO67-AO77-AO82</f>
        <v>0</v>
      </c>
      <c r="AP57" s="26">
        <f>AP46-AP67-AP77-AP82</f>
        <v>0</v>
      </c>
      <c r="AQ57" s="26" t="e">
        <f t="shared" si="4"/>
        <v>#DIV/0!</v>
      </c>
      <c r="AR57" s="119"/>
      <c r="AS57" s="119"/>
    </row>
    <row r="58" spans="1:45" s="19" customFormat="1" ht="21.75" customHeight="1">
      <c r="A58" s="108" t="s">
        <v>69</v>
      </c>
      <c r="B58" s="109"/>
      <c r="C58" s="110"/>
      <c r="D58" s="24" t="s">
        <v>25</v>
      </c>
      <c r="E58" s="25">
        <f>E59+E60+E61+E62</f>
        <v>12659.2</v>
      </c>
      <c r="F58" s="25">
        <f>F59+F60+F61+F62</f>
        <v>7716.3</v>
      </c>
      <c r="G58" s="25">
        <f>F58/E58*100</f>
        <v>60.954088725985841</v>
      </c>
      <c r="H58" s="26">
        <f>H59+H60+H61+H62</f>
        <v>415</v>
      </c>
      <c r="I58" s="26">
        <f t="shared" ref="I58:O58" si="6">I59+I60+I61+I62</f>
        <v>314.39999999999998</v>
      </c>
      <c r="J58" s="26">
        <f>I58/H58*100</f>
        <v>75.759036144578303</v>
      </c>
      <c r="K58" s="26">
        <f t="shared" si="6"/>
        <v>904</v>
      </c>
      <c r="L58" s="26">
        <f t="shared" si="6"/>
        <v>883</v>
      </c>
      <c r="M58" s="26">
        <f>L58/K58*100</f>
        <v>97.67699115044249</v>
      </c>
      <c r="N58" s="26">
        <f>N59+N60+N61+N62</f>
        <v>1212.0999999999999</v>
      </c>
      <c r="O58" s="26">
        <f t="shared" si="6"/>
        <v>1157.0999999999999</v>
      </c>
      <c r="P58" s="26">
        <f>O58/N58*100</f>
        <v>95.46242059236036</v>
      </c>
      <c r="Q58" s="48">
        <f>Q59+Q60+Q61+Q62</f>
        <v>2461.9</v>
      </c>
      <c r="R58" s="48">
        <f t="shared" ref="R58:AP58" si="7">R59+R60+R61+R62</f>
        <v>1860</v>
      </c>
      <c r="S58" s="48">
        <f t="shared" si="7"/>
        <v>75.551403387627431</v>
      </c>
      <c r="T58" s="48">
        <f>T59+T60+T61+T62</f>
        <v>-17.600000000000001</v>
      </c>
      <c r="U58" s="48">
        <f t="shared" si="7"/>
        <v>0</v>
      </c>
      <c r="V58" s="48">
        <f t="shared" si="7"/>
        <v>0</v>
      </c>
      <c r="W58" s="48">
        <f>W59+W60+W61+W62</f>
        <v>1059.5999999999999</v>
      </c>
      <c r="X58" s="48">
        <f>X59+X60+X61+X62</f>
        <v>1059.5999999999999</v>
      </c>
      <c r="Y58" s="48">
        <f t="shared" si="7"/>
        <v>100</v>
      </c>
      <c r="Z58" s="26">
        <f t="shared" si="7"/>
        <v>1024</v>
      </c>
      <c r="AA58" s="26">
        <f t="shared" si="7"/>
        <v>994.8</v>
      </c>
      <c r="AB58" s="26">
        <f>AA58/Z58*100</f>
        <v>97.1484375</v>
      </c>
      <c r="AC58" s="26">
        <f t="shared" si="7"/>
        <v>1026</v>
      </c>
      <c r="AD58" s="26">
        <f t="shared" si="7"/>
        <v>740</v>
      </c>
      <c r="AE58" s="26">
        <f>AD58/AC58*100</f>
        <v>72.12475633528264</v>
      </c>
      <c r="AF58" s="26">
        <f t="shared" si="7"/>
        <v>1213.5</v>
      </c>
      <c r="AG58" s="26">
        <f t="shared" si="7"/>
        <v>707.4</v>
      </c>
      <c r="AH58" s="26">
        <f>AG58/AF58*100</f>
        <v>58.294190358467247</v>
      </c>
      <c r="AI58" s="26">
        <f t="shared" si="7"/>
        <v>856</v>
      </c>
      <c r="AJ58" s="26">
        <f t="shared" si="7"/>
        <v>0</v>
      </c>
      <c r="AK58" s="26">
        <v>0</v>
      </c>
      <c r="AL58" s="26">
        <f t="shared" si="7"/>
        <v>960</v>
      </c>
      <c r="AM58" s="26">
        <f t="shared" si="7"/>
        <v>0</v>
      </c>
      <c r="AN58" s="26">
        <v>0</v>
      </c>
      <c r="AO58" s="26">
        <f t="shared" si="7"/>
        <v>1544.7</v>
      </c>
      <c r="AP58" s="41">
        <f t="shared" si="7"/>
        <v>0</v>
      </c>
      <c r="AQ58" s="26">
        <f t="shared" si="4"/>
        <v>0</v>
      </c>
      <c r="AR58" s="117"/>
      <c r="AS58" s="117"/>
    </row>
    <row r="59" spans="1:45" s="4" customFormat="1" ht="21" customHeight="1">
      <c r="A59" s="111"/>
      <c r="B59" s="112"/>
      <c r="C59" s="113"/>
      <c r="D59" s="27" t="s">
        <v>22</v>
      </c>
      <c r="E59" s="25">
        <f>H59+K59+N59+Q59+T59+W59+Z59+AC59+AF59+AI59+AL59+AO59</f>
        <v>0</v>
      </c>
      <c r="F59" s="25">
        <f>+I59+L59+O59+R59+U59+X59+AA59+AD59+AG59+AJ59+AM59+AP59</f>
        <v>0</v>
      </c>
      <c r="G59" s="25">
        <v>0</v>
      </c>
      <c r="H59" s="26">
        <f>H48-H74-H79-H90</f>
        <v>0</v>
      </c>
      <c r="I59" s="26">
        <v>0</v>
      </c>
      <c r="J59" s="26">
        <v>0</v>
      </c>
      <c r="K59" s="26">
        <f>K48-K74-K79-K90</f>
        <v>0</v>
      </c>
      <c r="L59" s="26">
        <f>L48-L74-L79-L90</f>
        <v>0</v>
      </c>
      <c r="M59" s="26">
        <v>0</v>
      </c>
      <c r="N59" s="26">
        <f>N48-N74-N79-N90</f>
        <v>0</v>
      </c>
      <c r="O59" s="26">
        <f>O48-O74-O79-O90</f>
        <v>0</v>
      </c>
      <c r="P59" s="26">
        <v>0</v>
      </c>
      <c r="Q59" s="48">
        <f>Q48-Q74-Q79-Q90</f>
        <v>0</v>
      </c>
      <c r="R59" s="48">
        <f>R48-R74-R79-R90</f>
        <v>0</v>
      </c>
      <c r="S59" s="48">
        <v>0</v>
      </c>
      <c r="T59" s="48">
        <f>T48-T74-T79-T90</f>
        <v>0</v>
      </c>
      <c r="U59" s="48">
        <f>U48-U74-U79-U90</f>
        <v>0</v>
      </c>
      <c r="V59" s="48">
        <v>0</v>
      </c>
      <c r="W59" s="48">
        <f>W48-W74-W79-W90</f>
        <v>0</v>
      </c>
      <c r="X59" s="48">
        <f>X48-X74-X79-X90</f>
        <v>0</v>
      </c>
      <c r="Y59" s="48">
        <v>0</v>
      </c>
      <c r="Z59" s="26">
        <f>Z48-Z74-Z79-Z90</f>
        <v>0</v>
      </c>
      <c r="AA59" s="26">
        <f>AA48-AA74-AA79-AA90</f>
        <v>0</v>
      </c>
      <c r="AB59" s="26">
        <v>0</v>
      </c>
      <c r="AC59" s="26">
        <f>AC48-AC74-AC79-AC90</f>
        <v>0</v>
      </c>
      <c r="AD59" s="26">
        <f>AD48-AD74-AD79-AD90</f>
        <v>0</v>
      </c>
      <c r="AE59" s="26">
        <v>0</v>
      </c>
      <c r="AF59" s="26">
        <f>AF48-AF74-AF79-AF90</f>
        <v>0</v>
      </c>
      <c r="AG59" s="26">
        <f>AG48-AG74-AG79-AG90</f>
        <v>0</v>
      </c>
      <c r="AH59" s="26">
        <v>0</v>
      </c>
      <c r="AI59" s="26">
        <f>AI48-AI74-AI79-AI90</f>
        <v>0</v>
      </c>
      <c r="AJ59" s="26">
        <f>AJ48-AJ74-AJ79-AJ90</f>
        <v>0</v>
      </c>
      <c r="AK59" s="26">
        <v>0</v>
      </c>
      <c r="AL59" s="26">
        <f>AL48-AL74-AL79-AL90</f>
        <v>0</v>
      </c>
      <c r="AM59" s="26">
        <f>AM48-AM74-AM79-AM90</f>
        <v>0</v>
      </c>
      <c r="AN59" s="26">
        <v>0</v>
      </c>
      <c r="AO59" s="26">
        <f>AO48-AO74-AO79-AO90</f>
        <v>0</v>
      </c>
      <c r="AP59" s="26">
        <f>AP48-AP74-AP79-AP90</f>
        <v>0</v>
      </c>
      <c r="AQ59" s="26" t="e">
        <f t="shared" si="4"/>
        <v>#DIV/0!</v>
      </c>
      <c r="AR59" s="118"/>
      <c r="AS59" s="118"/>
    </row>
    <row r="60" spans="1:45" s="4" customFormat="1" ht="21.75" customHeight="1">
      <c r="A60" s="111"/>
      <c r="B60" s="112"/>
      <c r="C60" s="113"/>
      <c r="D60" s="27" t="s">
        <v>26</v>
      </c>
      <c r="E60" s="25">
        <f>H60+K60+N60+Q60+T60+W60+Z60+AC60+AF60+AI60+AL60+AO60</f>
        <v>0</v>
      </c>
      <c r="F60" s="25">
        <f>+I60+L60+O60+R60+U60+X60+AA60+AD60+AG60+AJ60+AM60+AP60</f>
        <v>0</v>
      </c>
      <c r="G60" s="25">
        <v>0</v>
      </c>
      <c r="H60" s="26">
        <v>0</v>
      </c>
      <c r="I60" s="26">
        <v>0</v>
      </c>
      <c r="J60" s="26">
        <v>0</v>
      </c>
      <c r="K60" s="26">
        <f>K49-K75-K80-K91</f>
        <v>0</v>
      </c>
      <c r="L60" s="26">
        <f>L49-L75-L80-L91</f>
        <v>0</v>
      </c>
      <c r="M60" s="26">
        <v>0</v>
      </c>
      <c r="N60" s="26">
        <f>N49-N75-N80-N91</f>
        <v>0</v>
      </c>
      <c r="O60" s="26">
        <f>O49-O75-O80-O91</f>
        <v>0</v>
      </c>
      <c r="P60" s="26">
        <v>0</v>
      </c>
      <c r="Q60" s="48">
        <v>0</v>
      </c>
      <c r="R60" s="48">
        <v>0</v>
      </c>
      <c r="S60" s="48">
        <v>0</v>
      </c>
      <c r="T60" s="48">
        <f>T49-T75-T80-T91</f>
        <v>0</v>
      </c>
      <c r="U60" s="48">
        <f>U49-U75-U80-U91</f>
        <v>0</v>
      </c>
      <c r="V60" s="48">
        <v>0</v>
      </c>
      <c r="W60" s="48">
        <f>W49-W75-W80-W91</f>
        <v>0</v>
      </c>
      <c r="X60" s="48">
        <f>X49-X75-X80-X91</f>
        <v>0</v>
      </c>
      <c r="Y60" s="48">
        <v>0</v>
      </c>
      <c r="Z60" s="26">
        <f>Z49-Z75-Z80-Z91</f>
        <v>0</v>
      </c>
      <c r="AA60" s="26">
        <f>AA49-AA75-AA80-AA91</f>
        <v>0</v>
      </c>
      <c r="AB60" s="26">
        <v>0</v>
      </c>
      <c r="AC60" s="26">
        <f>AC49-AC75-AC80-AC91</f>
        <v>0</v>
      </c>
      <c r="AD60" s="26">
        <f>AD49-AD75-AD80-AD91</f>
        <v>0</v>
      </c>
      <c r="AE60" s="26">
        <v>0</v>
      </c>
      <c r="AF60" s="26">
        <v>0</v>
      </c>
      <c r="AG60" s="26">
        <f>AG49-AG75-AG80-AG91</f>
        <v>0</v>
      </c>
      <c r="AH60" s="26">
        <v>0</v>
      </c>
      <c r="AI60" s="26">
        <f>AI49-AI75-AI80-AI91</f>
        <v>0</v>
      </c>
      <c r="AJ60" s="26">
        <f>AJ49-AJ75-AJ80-AJ91</f>
        <v>0</v>
      </c>
      <c r="AK60" s="26">
        <v>0</v>
      </c>
      <c r="AL60" s="26">
        <f>AL49-AL75-AL80-AL91</f>
        <v>0</v>
      </c>
      <c r="AM60" s="26">
        <f>AM49-AM75-AM80-AM91</f>
        <v>0</v>
      </c>
      <c r="AN60" s="26">
        <v>0</v>
      </c>
      <c r="AO60" s="26">
        <f>AO49-AO75-AO80-AO91</f>
        <v>0</v>
      </c>
      <c r="AP60" s="26">
        <f>AP49-AP75-AP80-AP91</f>
        <v>0</v>
      </c>
      <c r="AQ60" s="26" t="e">
        <f t="shared" si="4"/>
        <v>#DIV/0!</v>
      </c>
      <c r="AR60" s="118"/>
      <c r="AS60" s="118"/>
    </row>
    <row r="61" spans="1:45" s="4" customFormat="1" ht="27.75" customHeight="1">
      <c r="A61" s="111"/>
      <c r="B61" s="112"/>
      <c r="C61" s="113"/>
      <c r="D61" s="27" t="s">
        <v>27</v>
      </c>
      <c r="E61" s="25">
        <f>H61+K61+N61+Q61+T61+W61+Z61+AC61+AF61+AI61+AL61+AO61</f>
        <v>12659.2</v>
      </c>
      <c r="F61" s="25">
        <f>+I61+L61+O61+R61+U61+X61+AA61+AD61+AG61+AJ61+AM61+AP61</f>
        <v>7716.3</v>
      </c>
      <c r="G61" s="25">
        <f>F61/E61*100</f>
        <v>60.954088725985841</v>
      </c>
      <c r="H61" s="26">
        <f>H25+H35-H66-H81</f>
        <v>415</v>
      </c>
      <c r="I61" s="26">
        <f>I25+I35-I66-I81</f>
        <v>314.39999999999998</v>
      </c>
      <c r="J61" s="26">
        <f>I61/H61*100</f>
        <v>75.759036144578303</v>
      </c>
      <c r="K61" s="26">
        <f>K25+K35-K66-K81</f>
        <v>904</v>
      </c>
      <c r="L61" s="26">
        <f>L25+L35-L66-L81</f>
        <v>883</v>
      </c>
      <c r="M61" s="26">
        <f>L61/K61*100</f>
        <v>97.67699115044249</v>
      </c>
      <c r="N61" s="26">
        <f>N25+N35-N66-N81</f>
        <v>1212.0999999999999</v>
      </c>
      <c r="O61" s="26">
        <f>O25+O35-O66-O81</f>
        <v>1157.0999999999999</v>
      </c>
      <c r="P61" s="26">
        <f>O61/N61*100</f>
        <v>95.46242059236036</v>
      </c>
      <c r="Q61" s="48">
        <f>Q25+Q35-Q66-Q81</f>
        <v>2461.9</v>
      </c>
      <c r="R61" s="48">
        <f>R40+R25-R66-R81</f>
        <v>1860</v>
      </c>
      <c r="S61" s="48">
        <f>R61/Q61*100</f>
        <v>75.551403387627431</v>
      </c>
      <c r="T61" s="48">
        <f>T25+T35-T66-T81</f>
        <v>-17.600000000000001</v>
      </c>
      <c r="U61" s="48">
        <f>U40+U25-U66-U81</f>
        <v>0</v>
      </c>
      <c r="V61" s="48">
        <f>U61/T61*100</f>
        <v>0</v>
      </c>
      <c r="W61" s="48">
        <f>W25+W35-W66-W81</f>
        <v>1059.5999999999999</v>
      </c>
      <c r="X61" s="48">
        <f>X40+X25-X66-X81</f>
        <v>1059.5999999999999</v>
      </c>
      <c r="Y61" s="48">
        <f>X61/W61*100</f>
        <v>100</v>
      </c>
      <c r="Z61" s="26">
        <f>Z25+Z35-Z66-Z81</f>
        <v>1024</v>
      </c>
      <c r="AA61" s="26">
        <f>AA40+AA25-AA66-AA81</f>
        <v>994.8</v>
      </c>
      <c r="AB61" s="26">
        <f>AA61/Z61*100</f>
        <v>97.1484375</v>
      </c>
      <c r="AC61" s="26">
        <f>AC25+AC35-AC66-AC81</f>
        <v>1026</v>
      </c>
      <c r="AD61" s="26">
        <f>AD40+AD25-AD66-AD81</f>
        <v>740</v>
      </c>
      <c r="AE61" s="26">
        <f>AD61/AC61*100</f>
        <v>72.12475633528264</v>
      </c>
      <c r="AF61" s="26">
        <f>AF25+AF35-AF66-AF81</f>
        <v>1213.5</v>
      </c>
      <c r="AG61" s="26">
        <f>AG40+AG25-AG66-AG81</f>
        <v>707.4</v>
      </c>
      <c r="AH61" s="26">
        <f>AG61/AF61*100</f>
        <v>58.294190358467247</v>
      </c>
      <c r="AI61" s="26">
        <f>AI25+AI35-AI66-AI81</f>
        <v>856</v>
      </c>
      <c r="AJ61" s="26">
        <f>AJ50-AJ56-AJ66-AJ81</f>
        <v>0</v>
      </c>
      <c r="AK61" s="26" t="e">
        <f>AK50-AK56-AK66-AK81</f>
        <v>#DIV/0!</v>
      </c>
      <c r="AL61" s="26">
        <f>AL25+AL35-AL66-AL81</f>
        <v>960</v>
      </c>
      <c r="AM61" s="26">
        <f>AM50-AM56-AM66-AM81</f>
        <v>0</v>
      </c>
      <c r="AN61" s="26">
        <v>0</v>
      </c>
      <c r="AO61" s="26">
        <f>AO25+AO35-AO66-AO81</f>
        <v>1544.7</v>
      </c>
      <c r="AP61" s="26">
        <f>AP50-AP56-AP66-AP81</f>
        <v>0</v>
      </c>
      <c r="AQ61" s="26">
        <f t="shared" si="4"/>
        <v>0</v>
      </c>
      <c r="AR61" s="118"/>
      <c r="AS61" s="118"/>
    </row>
    <row r="62" spans="1:45" s="4" customFormat="1" ht="38.25" customHeight="1">
      <c r="A62" s="114"/>
      <c r="B62" s="115"/>
      <c r="C62" s="116"/>
      <c r="D62" s="27" t="s">
        <v>23</v>
      </c>
      <c r="E62" s="25">
        <f>H62+K62+N62+Q62+T62+W62+Z62+AC62+AF62+AI62+AL62+AO62</f>
        <v>0</v>
      </c>
      <c r="F62" s="25">
        <f>+I62+L62+O62+R62+U62+X62+AA62+AD62+AG62+AJ62+AM62+AP62</f>
        <v>0</v>
      </c>
      <c r="G62" s="25">
        <v>0</v>
      </c>
      <c r="H62" s="26">
        <f>H51-H77-H82-H93</f>
        <v>0</v>
      </c>
      <c r="I62" s="26">
        <f>I51-I77-I82-I93</f>
        <v>0</v>
      </c>
      <c r="J62" s="26">
        <v>0</v>
      </c>
      <c r="K62" s="26">
        <f>K51-K77-K82-K93</f>
        <v>0</v>
      </c>
      <c r="L62" s="26">
        <f>L51-L77-L82-L93</f>
        <v>0</v>
      </c>
      <c r="M62" s="26">
        <v>0</v>
      </c>
      <c r="N62" s="26">
        <f>N51-N77-N82-N93</f>
        <v>0</v>
      </c>
      <c r="O62" s="26">
        <f>O51-O77-O82-O93</f>
        <v>0</v>
      </c>
      <c r="P62" s="26">
        <v>0</v>
      </c>
      <c r="Q62" s="48">
        <f>Q51-Q77-Q82-Q93</f>
        <v>0</v>
      </c>
      <c r="R62" s="48">
        <f>R51-R77-R82-R93</f>
        <v>0</v>
      </c>
      <c r="S62" s="48">
        <v>0</v>
      </c>
      <c r="T62" s="48">
        <f>T51-T77-T82-T93</f>
        <v>0</v>
      </c>
      <c r="U62" s="48">
        <f>U51-U77-U82-U93</f>
        <v>0</v>
      </c>
      <c r="V62" s="48">
        <v>0</v>
      </c>
      <c r="W62" s="48">
        <f>W51-W77-W82-W93</f>
        <v>0</v>
      </c>
      <c r="X62" s="48">
        <f>X51-X77-X82-X93</f>
        <v>0</v>
      </c>
      <c r="Y62" s="48">
        <v>0</v>
      </c>
      <c r="Z62" s="26">
        <f>Z51-Z77-Z82-Z93</f>
        <v>0</v>
      </c>
      <c r="AA62" s="26">
        <f>AA51-AA77-AA82-AA93</f>
        <v>0</v>
      </c>
      <c r="AB62" s="26">
        <v>0</v>
      </c>
      <c r="AC62" s="26">
        <f>AC51-AC77-AC82-AC93</f>
        <v>0</v>
      </c>
      <c r="AD62" s="26">
        <f>AD51-AD77-AD82-AD93</f>
        <v>0</v>
      </c>
      <c r="AE62" s="26">
        <v>0</v>
      </c>
      <c r="AF62" s="26">
        <f>AF51-AF77-AF82-AF93</f>
        <v>0</v>
      </c>
      <c r="AG62" s="26">
        <f>AG51-AG77-AG82-AG93</f>
        <v>0</v>
      </c>
      <c r="AH62" s="26">
        <v>0</v>
      </c>
      <c r="AI62" s="26">
        <f>AI51-AI77-AI82-AI93</f>
        <v>0</v>
      </c>
      <c r="AJ62" s="26">
        <f>AJ51-AJ77-AJ82-AJ93</f>
        <v>0</v>
      </c>
      <c r="AK62" s="26">
        <v>0</v>
      </c>
      <c r="AL62" s="26">
        <f>AL51-AL77-AL82-AL93</f>
        <v>0</v>
      </c>
      <c r="AM62" s="26">
        <f>AM51-AM77-AM82-AM93</f>
        <v>0</v>
      </c>
      <c r="AN62" s="26">
        <v>0</v>
      </c>
      <c r="AO62" s="26">
        <f>AO51-AO77-AO82-AO93</f>
        <v>0</v>
      </c>
      <c r="AP62" s="26">
        <f>AP51-AP77-AP82-AP93</f>
        <v>0</v>
      </c>
      <c r="AQ62" s="26" t="e">
        <f t="shared" si="4"/>
        <v>#DIV/0!</v>
      </c>
      <c r="AR62" s="119"/>
      <c r="AS62" s="119"/>
    </row>
    <row r="63" spans="1:45" s="19" customFormat="1" ht="21.75" customHeight="1">
      <c r="A63" s="108" t="s">
        <v>68</v>
      </c>
      <c r="B63" s="109"/>
      <c r="C63" s="110"/>
      <c r="D63" s="24" t="s">
        <v>25</v>
      </c>
      <c r="E63" s="25">
        <f>E64+E65+E66+E67</f>
        <v>300</v>
      </c>
      <c r="F63" s="25">
        <f>F64+F65+F66+F67</f>
        <v>150</v>
      </c>
      <c r="G63" s="25">
        <f>F63/E63*100</f>
        <v>50</v>
      </c>
      <c r="H63" s="26">
        <f>H64+H65+H66+H67</f>
        <v>0</v>
      </c>
      <c r="I63" s="26">
        <f>I64+I65+I66+I67</f>
        <v>0</v>
      </c>
      <c r="J63" s="26">
        <v>0</v>
      </c>
      <c r="K63" s="26">
        <f t="shared" ref="K63:AP63" si="8">K64+K65+K66+K67</f>
        <v>0</v>
      </c>
      <c r="L63" s="26">
        <f t="shared" si="8"/>
        <v>0</v>
      </c>
      <c r="M63" s="26">
        <v>0</v>
      </c>
      <c r="N63" s="26">
        <f>N64+N65+N66+N67</f>
        <v>25</v>
      </c>
      <c r="O63" s="26">
        <f t="shared" si="8"/>
        <v>25</v>
      </c>
      <c r="P63" s="26">
        <f>O63/N63*100</f>
        <v>100</v>
      </c>
      <c r="Q63" s="48">
        <f t="shared" si="8"/>
        <v>0</v>
      </c>
      <c r="R63" s="48">
        <f t="shared" si="8"/>
        <v>0</v>
      </c>
      <c r="S63" s="48">
        <f t="shared" si="8"/>
        <v>0</v>
      </c>
      <c r="T63" s="48">
        <f t="shared" si="8"/>
        <v>25</v>
      </c>
      <c r="U63" s="48">
        <f t="shared" si="8"/>
        <v>25</v>
      </c>
      <c r="V63" s="48">
        <f t="shared" si="8"/>
        <v>100</v>
      </c>
      <c r="W63" s="48">
        <f t="shared" si="8"/>
        <v>25</v>
      </c>
      <c r="X63" s="48">
        <f t="shared" si="8"/>
        <v>25</v>
      </c>
      <c r="Y63" s="48">
        <f t="shared" si="8"/>
        <v>100</v>
      </c>
      <c r="Z63" s="26">
        <f t="shared" si="8"/>
        <v>25</v>
      </c>
      <c r="AA63" s="26">
        <f t="shared" si="8"/>
        <v>25</v>
      </c>
      <c r="AB63" s="26">
        <f t="shared" si="8"/>
        <v>100</v>
      </c>
      <c r="AC63" s="26">
        <f t="shared" si="8"/>
        <v>25</v>
      </c>
      <c r="AD63" s="26">
        <f t="shared" si="8"/>
        <v>25</v>
      </c>
      <c r="AE63" s="26">
        <f t="shared" si="8"/>
        <v>100</v>
      </c>
      <c r="AF63" s="26">
        <f t="shared" si="8"/>
        <v>25</v>
      </c>
      <c r="AG63" s="26">
        <f t="shared" si="8"/>
        <v>25</v>
      </c>
      <c r="AH63" s="26">
        <f t="shared" si="8"/>
        <v>100</v>
      </c>
      <c r="AI63" s="26">
        <f t="shared" si="8"/>
        <v>25</v>
      </c>
      <c r="AJ63" s="26">
        <f t="shared" si="8"/>
        <v>0</v>
      </c>
      <c r="AK63" s="26">
        <f t="shared" si="8"/>
        <v>0</v>
      </c>
      <c r="AL63" s="26">
        <f t="shared" si="8"/>
        <v>25</v>
      </c>
      <c r="AM63" s="26">
        <f t="shared" si="8"/>
        <v>0</v>
      </c>
      <c r="AN63" s="26">
        <f t="shared" si="8"/>
        <v>0</v>
      </c>
      <c r="AO63" s="26">
        <f t="shared" si="8"/>
        <v>100</v>
      </c>
      <c r="AP63" s="41">
        <f t="shared" si="8"/>
        <v>0</v>
      </c>
      <c r="AQ63" s="26">
        <f t="shared" si="4"/>
        <v>0</v>
      </c>
      <c r="AR63" s="117"/>
      <c r="AS63" s="117"/>
    </row>
    <row r="64" spans="1:45" s="4" customFormat="1" ht="21.75" customHeight="1">
      <c r="A64" s="111"/>
      <c r="B64" s="112"/>
      <c r="C64" s="113"/>
      <c r="D64" s="27" t="s">
        <v>22</v>
      </c>
      <c r="E64" s="28">
        <f>H64+K64+N64+Q64+T64+W64+Z64+AC64+AF64+AI64+AL64+AO64</f>
        <v>0</v>
      </c>
      <c r="F64" s="28">
        <f>+I64+L64+O64+R64+U64+X64+AA64+AD64+AG64+AJ64+AM64+AP64</f>
        <v>0</v>
      </c>
      <c r="G64" s="25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118"/>
      <c r="AS64" s="118"/>
    </row>
    <row r="65" spans="1:46" s="4" customFormat="1" ht="21.75" customHeight="1">
      <c r="A65" s="111"/>
      <c r="B65" s="112"/>
      <c r="C65" s="113"/>
      <c r="D65" s="27" t="s">
        <v>26</v>
      </c>
      <c r="E65" s="28">
        <f>H65+K65+N65+Q65+T65+W65+Z65+AC65+AF65+AI65+AL65+AO65</f>
        <v>0</v>
      </c>
      <c r="F65" s="28">
        <f>+I65+L65+O65+R65+U65+X65+AA65+AD65+AG65+AJ65+AM65+AP65</f>
        <v>0</v>
      </c>
      <c r="G65" s="25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118"/>
      <c r="AS65" s="118"/>
    </row>
    <row r="66" spans="1:46" s="4" customFormat="1" ht="21.75" customHeight="1">
      <c r="A66" s="111"/>
      <c r="B66" s="112"/>
      <c r="C66" s="113"/>
      <c r="D66" s="27" t="s">
        <v>27</v>
      </c>
      <c r="E66" s="28">
        <f>H66+K66+N66+Q66+T66+W66+Z66+AC66+AF66+AI66+AL66+AO66</f>
        <v>300</v>
      </c>
      <c r="F66" s="28">
        <f>+I66+L66+O66+R66+U66+X66+AA66+AD66+AG66+AJ66+AM66+AP66</f>
        <v>150</v>
      </c>
      <c r="G66" s="25">
        <f>F66/E66*100</f>
        <v>50</v>
      </c>
      <c r="H66" s="42">
        <v>0</v>
      </c>
      <c r="I66" s="42">
        <v>0</v>
      </c>
      <c r="J66" s="42">
        <v>0</v>
      </c>
      <c r="K66" s="42">
        <f>25-25</f>
        <v>0</v>
      </c>
      <c r="L66" s="42">
        <v>0</v>
      </c>
      <c r="M66" s="42">
        <v>0</v>
      </c>
      <c r="N66" s="42">
        <v>25</v>
      </c>
      <c r="O66" s="42">
        <v>25</v>
      </c>
      <c r="P66" s="42">
        <f>O66/N66*100</f>
        <v>100</v>
      </c>
      <c r="Q66" s="47">
        <f>25-25</f>
        <v>0</v>
      </c>
      <c r="R66" s="47">
        <v>0</v>
      </c>
      <c r="S66" s="47">
        <v>0</v>
      </c>
      <c r="T66" s="47">
        <v>25</v>
      </c>
      <c r="U66" s="47">
        <v>25</v>
      </c>
      <c r="V66" s="47">
        <f>U66/T66*100</f>
        <v>100</v>
      </c>
      <c r="W66" s="47">
        <v>25</v>
      </c>
      <c r="X66" s="47">
        <v>25</v>
      </c>
      <c r="Y66" s="47">
        <f>X66/W66*100</f>
        <v>100</v>
      </c>
      <c r="Z66" s="42">
        <v>25</v>
      </c>
      <c r="AA66" s="42">
        <v>25</v>
      </c>
      <c r="AB66" s="42">
        <f>AA66/Z66*100</f>
        <v>100</v>
      </c>
      <c r="AC66" s="42">
        <v>25</v>
      </c>
      <c r="AD66" s="42">
        <v>25</v>
      </c>
      <c r="AE66" s="42">
        <f>AD66/AC66*100</f>
        <v>100</v>
      </c>
      <c r="AF66" s="42">
        <v>25</v>
      </c>
      <c r="AG66" s="42">
        <v>25</v>
      </c>
      <c r="AH66" s="42">
        <f>AG66/AF66*100</f>
        <v>100</v>
      </c>
      <c r="AI66" s="42">
        <v>25</v>
      </c>
      <c r="AJ66" s="42">
        <v>0</v>
      </c>
      <c r="AK66" s="42">
        <v>0</v>
      </c>
      <c r="AL66" s="42">
        <v>25</v>
      </c>
      <c r="AM66" s="42">
        <v>0</v>
      </c>
      <c r="AN66" s="42">
        <f>AM66/AL66*100</f>
        <v>0</v>
      </c>
      <c r="AO66" s="42">
        <f>50+25+25</f>
        <v>100</v>
      </c>
      <c r="AP66" s="42">
        <v>0</v>
      </c>
      <c r="AQ66" s="42">
        <v>0</v>
      </c>
      <c r="AR66" s="118"/>
      <c r="AS66" s="118"/>
    </row>
    <row r="67" spans="1:46" s="4" customFormat="1" ht="21.75" customHeight="1">
      <c r="A67" s="114"/>
      <c r="B67" s="115"/>
      <c r="C67" s="116"/>
      <c r="D67" s="27" t="s">
        <v>23</v>
      </c>
      <c r="E67" s="28">
        <f>H67+K67+N67+Q67+T67+W67+Z67+AC67+AF67+AI67+AL67+AO67</f>
        <v>0</v>
      </c>
      <c r="F67" s="28">
        <f>+I67+L67+O67+R67+U67+X67+AA67+AD67+AG67+AJ67+AM67+AP67</f>
        <v>0</v>
      </c>
      <c r="G67" s="25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119"/>
      <c r="AS67" s="119"/>
    </row>
    <row r="68" spans="1:46" s="19" customFormat="1" ht="21.75" customHeight="1">
      <c r="A68" s="108" t="s">
        <v>54</v>
      </c>
      <c r="B68" s="109"/>
      <c r="C68" s="110"/>
      <c r="D68" s="24" t="s">
        <v>25</v>
      </c>
      <c r="E68" s="28">
        <f>E69+E70+E71+E72</f>
        <v>0</v>
      </c>
      <c r="F68" s="28">
        <f>F69+F70+F71+F72</f>
        <v>0</v>
      </c>
      <c r="G68" s="25">
        <v>0</v>
      </c>
      <c r="H68" s="42">
        <f>H69+H70+H71+H72</f>
        <v>0</v>
      </c>
      <c r="I68" s="42">
        <f>I69+I70+I71+I72</f>
        <v>0</v>
      </c>
      <c r="J68" s="42">
        <v>0</v>
      </c>
      <c r="K68" s="42">
        <f>K69+K70+K71+K72</f>
        <v>0</v>
      </c>
      <c r="L68" s="42">
        <f>L69+L70+L71+L72</f>
        <v>0</v>
      </c>
      <c r="M68" s="42">
        <v>0</v>
      </c>
      <c r="N68" s="42">
        <f>N69+N70+N71+N72</f>
        <v>0</v>
      </c>
      <c r="O68" s="42">
        <f>O69+O70+O71+O72</f>
        <v>0</v>
      </c>
      <c r="P68" s="42">
        <v>0</v>
      </c>
      <c r="Q68" s="47">
        <f>Q69+Q70+Q71+Q72</f>
        <v>0</v>
      </c>
      <c r="R68" s="47">
        <f>R69+R70+R71+R72</f>
        <v>0</v>
      </c>
      <c r="S68" s="47">
        <v>0</v>
      </c>
      <c r="T68" s="47">
        <f>T69+T70+T71+T72</f>
        <v>0</v>
      </c>
      <c r="U68" s="47">
        <f>U69+U70+U71+U72</f>
        <v>0</v>
      </c>
      <c r="V68" s="47">
        <v>0</v>
      </c>
      <c r="W68" s="47">
        <f>W69+W70+W71+W72</f>
        <v>0</v>
      </c>
      <c r="X68" s="47">
        <f>X69+X70+X71+X72</f>
        <v>0</v>
      </c>
      <c r="Y68" s="47">
        <v>0</v>
      </c>
      <c r="Z68" s="42">
        <f>Z69+Z70+Z71+Z72</f>
        <v>0</v>
      </c>
      <c r="AA68" s="42">
        <f>AA69+AA70+AA71+AA72</f>
        <v>0</v>
      </c>
      <c r="AB68" s="42">
        <v>0</v>
      </c>
      <c r="AC68" s="42">
        <f>AC69+AC70+AC71+AC72</f>
        <v>0</v>
      </c>
      <c r="AD68" s="42">
        <f>AD69+AD70+AD71+AD72</f>
        <v>0</v>
      </c>
      <c r="AE68" s="42">
        <v>0</v>
      </c>
      <c r="AF68" s="42">
        <f>AF69+AF70+AF71+AF72</f>
        <v>0</v>
      </c>
      <c r="AG68" s="42">
        <f>AG69+AG70+AG71+AG72</f>
        <v>0</v>
      </c>
      <c r="AH68" s="42">
        <v>0</v>
      </c>
      <c r="AI68" s="42">
        <f>AI69+AI70+AI71+AI72</f>
        <v>0</v>
      </c>
      <c r="AJ68" s="42">
        <f>AJ69+AJ70+AJ71+AJ72</f>
        <v>0</v>
      </c>
      <c r="AK68" s="42">
        <v>0</v>
      </c>
      <c r="AL68" s="42">
        <f>AL69+AL70+AL71+AL72</f>
        <v>0</v>
      </c>
      <c r="AM68" s="42">
        <f>AM69+AM70+AM71+AM72</f>
        <v>0</v>
      </c>
      <c r="AN68" s="42">
        <v>0</v>
      </c>
      <c r="AO68" s="42">
        <f>AO69+AO70+AO71+AO72</f>
        <v>0</v>
      </c>
      <c r="AP68" s="42">
        <f>AP69+AP70+AP71+AP72</f>
        <v>0</v>
      </c>
      <c r="AQ68" s="42" t="e">
        <f>AP68/AO68*100</f>
        <v>#DIV/0!</v>
      </c>
      <c r="AR68" s="117"/>
      <c r="AS68" s="117"/>
    </row>
    <row r="69" spans="1:46" s="4" customFormat="1" ht="21.75" customHeight="1">
      <c r="A69" s="111"/>
      <c r="B69" s="112"/>
      <c r="C69" s="113"/>
      <c r="D69" s="27" t="s">
        <v>22</v>
      </c>
      <c r="E69" s="28">
        <f>H69+K69+N69+Q69+T69+W69+Z69+AC69+AF69+AI69+AL69+AO69</f>
        <v>0</v>
      </c>
      <c r="F69" s="28">
        <f>+I69+L69+O69+R69+U69+X69+AA69+AD69+AG69+AJ69+AM69+AP69</f>
        <v>0</v>
      </c>
      <c r="G69" s="25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118"/>
      <c r="AS69" s="118"/>
    </row>
    <row r="70" spans="1:46" s="4" customFormat="1" ht="21.75" customHeight="1">
      <c r="A70" s="111"/>
      <c r="B70" s="112"/>
      <c r="C70" s="113"/>
      <c r="D70" s="27" t="s">
        <v>26</v>
      </c>
      <c r="E70" s="28">
        <f>H70+K70+N70+Q70+T70+W70+Z70+AC70+AF70+AI70+AL70+AO70</f>
        <v>0</v>
      </c>
      <c r="F70" s="28">
        <f>+I70+L70+O70+R70+U70+X70+AA70+AD70+AG70+AJ70+AM70+AP70</f>
        <v>0</v>
      </c>
      <c r="G70" s="25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118"/>
      <c r="AS70" s="118"/>
    </row>
    <row r="71" spans="1:46" s="4" customFormat="1" ht="21.75" customHeight="1">
      <c r="A71" s="111"/>
      <c r="B71" s="112"/>
      <c r="C71" s="113"/>
      <c r="D71" s="27" t="s">
        <v>27</v>
      </c>
      <c r="E71" s="28">
        <f>H71+K71+N71+Q71+T71+W71+Z71+AC71+AF71+AI71+AL71+AO71</f>
        <v>0</v>
      </c>
      <c r="F71" s="28">
        <f>+I71+L71+O71+R71+U71+X71+AA71+AD71+AG71+AJ71+AM71+AP71</f>
        <v>0</v>
      </c>
      <c r="G71" s="25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118"/>
      <c r="AS71" s="118"/>
    </row>
    <row r="72" spans="1:46" s="4" customFormat="1" ht="21.75" customHeight="1">
      <c r="A72" s="114"/>
      <c r="B72" s="115"/>
      <c r="C72" s="116"/>
      <c r="D72" s="27" t="s">
        <v>23</v>
      </c>
      <c r="E72" s="28">
        <f>H72+K72+N72+Q72+T72+W72+Z72+AC72+AF72+AI72+AL72+AO72</f>
        <v>0</v>
      </c>
      <c r="F72" s="28">
        <f>+I72+L72+O72+R72+U72+X72+AA72+AD72+AG72+AJ72+AM72+AP72</f>
        <v>0</v>
      </c>
      <c r="G72" s="25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119"/>
      <c r="AS72" s="119"/>
    </row>
    <row r="73" spans="1:46" s="19" customFormat="1" ht="21.75" customHeight="1">
      <c r="A73" s="108" t="s">
        <v>55</v>
      </c>
      <c r="B73" s="109"/>
      <c r="C73" s="110"/>
      <c r="D73" s="24" t="s">
        <v>25</v>
      </c>
      <c r="E73" s="28">
        <f>E74+E75+E76+E77</f>
        <v>0</v>
      </c>
      <c r="F73" s="28">
        <f>F74+F75+F76+F77</f>
        <v>0</v>
      </c>
      <c r="G73" s="25">
        <v>0</v>
      </c>
      <c r="H73" s="42">
        <f>H74+H75+H76+H77</f>
        <v>0</v>
      </c>
      <c r="I73" s="42">
        <f>I74+I75+I76+I77</f>
        <v>0</v>
      </c>
      <c r="J73" s="42">
        <v>0</v>
      </c>
      <c r="K73" s="42">
        <f>K74+K75+K76+K77</f>
        <v>0</v>
      </c>
      <c r="L73" s="42">
        <f>L74+L75+L76+L77</f>
        <v>0</v>
      </c>
      <c r="M73" s="42">
        <v>0</v>
      </c>
      <c r="N73" s="42">
        <f>N74+N75+N76+N77</f>
        <v>0</v>
      </c>
      <c r="O73" s="42">
        <f>O74+O75+O76+O77</f>
        <v>0</v>
      </c>
      <c r="P73" s="42">
        <v>0</v>
      </c>
      <c r="Q73" s="47">
        <f>Q74+Q75+Q76+Q77</f>
        <v>0</v>
      </c>
      <c r="R73" s="47">
        <f>R74+R75+R76+R77</f>
        <v>0</v>
      </c>
      <c r="S73" s="47">
        <v>0</v>
      </c>
      <c r="T73" s="47">
        <f>T74+T75+T76+T77</f>
        <v>0</v>
      </c>
      <c r="U73" s="47">
        <f>U74+U75+U76+U77</f>
        <v>0</v>
      </c>
      <c r="V73" s="47">
        <v>0</v>
      </c>
      <c r="W73" s="47">
        <f>W74+W75+W76+W77</f>
        <v>0</v>
      </c>
      <c r="X73" s="47">
        <f>X74+X75+X76+X77</f>
        <v>0</v>
      </c>
      <c r="Y73" s="47">
        <v>0</v>
      </c>
      <c r="Z73" s="42">
        <f>Z74+Z75+Z76+Z77</f>
        <v>0</v>
      </c>
      <c r="AA73" s="42">
        <f>AA74+AA75+AA76+AA77</f>
        <v>0</v>
      </c>
      <c r="AB73" s="42">
        <v>0</v>
      </c>
      <c r="AC73" s="42">
        <f>AC74+AC75+AC76+AC77</f>
        <v>0</v>
      </c>
      <c r="AD73" s="42">
        <f>AD74+AD75+AD76+AD77</f>
        <v>0</v>
      </c>
      <c r="AE73" s="42">
        <v>0</v>
      </c>
      <c r="AF73" s="42">
        <f>AF74+AF75+AF76+AF77</f>
        <v>0</v>
      </c>
      <c r="AG73" s="42">
        <f>AG74+AG75+AG76+AG77</f>
        <v>0</v>
      </c>
      <c r="AH73" s="42">
        <v>0</v>
      </c>
      <c r="AI73" s="42">
        <f>AI74+AI75+AI76+AI77</f>
        <v>0</v>
      </c>
      <c r="AJ73" s="42">
        <f>AJ74+AJ75+AJ76+AJ77</f>
        <v>0</v>
      </c>
      <c r="AK73" s="42">
        <v>0</v>
      </c>
      <c r="AL73" s="42">
        <f>AL74+AL75+AL76+AL77</f>
        <v>0</v>
      </c>
      <c r="AM73" s="42">
        <f>AM74+AM75+AM76+AM77</f>
        <v>0</v>
      </c>
      <c r="AN73" s="42">
        <v>0</v>
      </c>
      <c r="AO73" s="42">
        <f>AO74+AO75+AO76+AO77</f>
        <v>0</v>
      </c>
      <c r="AP73" s="42">
        <f>AP74+AP75+AP76+AP77</f>
        <v>0</v>
      </c>
      <c r="AQ73" s="42" t="e">
        <f>AP73/AO73*100</f>
        <v>#DIV/0!</v>
      </c>
      <c r="AR73" s="117"/>
      <c r="AS73" s="117"/>
    </row>
    <row r="74" spans="1:46" s="4" customFormat="1" ht="21.75" customHeight="1">
      <c r="A74" s="111"/>
      <c r="B74" s="112"/>
      <c r="C74" s="113"/>
      <c r="D74" s="27" t="s">
        <v>22</v>
      </c>
      <c r="E74" s="28">
        <f>H74+K74+N74+Q74+T74+W74+Z74+AC74+AF74+AI74+AL74+AO74</f>
        <v>0</v>
      </c>
      <c r="F74" s="28">
        <f>+I74+L74+O74+R74+U74+X74+AA74+AD74+AG74+AJ74+AM74+AP74</f>
        <v>0</v>
      </c>
      <c r="G74" s="25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118"/>
      <c r="AS74" s="118"/>
    </row>
    <row r="75" spans="1:46" s="4" customFormat="1" ht="21.75" customHeight="1">
      <c r="A75" s="111"/>
      <c r="B75" s="112"/>
      <c r="C75" s="113"/>
      <c r="D75" s="27" t="s">
        <v>26</v>
      </c>
      <c r="E75" s="28">
        <f>H75+K75+N75+Q75+T75+W75+Z75+AC75+AF75+AI75+AL75+AO75</f>
        <v>0</v>
      </c>
      <c r="F75" s="28">
        <f>+I75+L75+O75+R75+U75+X75+AA75+AD75+AG75+AJ75+AM75+AP75</f>
        <v>0</v>
      </c>
      <c r="G75" s="25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118"/>
      <c r="AS75" s="118"/>
    </row>
    <row r="76" spans="1:46" s="4" customFormat="1" ht="21.75" customHeight="1">
      <c r="A76" s="111"/>
      <c r="B76" s="112"/>
      <c r="C76" s="113"/>
      <c r="D76" s="27" t="s">
        <v>27</v>
      </c>
      <c r="E76" s="28">
        <f>H76+K76+N76+Q76+T76+W76+Z76+AC76+AF76+AI76+AL76+AO76</f>
        <v>0</v>
      </c>
      <c r="F76" s="28">
        <f>+I76+L76+O76+R76+U76+X76+AA76+AD76+AG76+AJ76+AM76+AP76</f>
        <v>0</v>
      </c>
      <c r="G76" s="25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118"/>
      <c r="AS76" s="118"/>
    </row>
    <row r="77" spans="1:46" s="4" customFormat="1" ht="21.75" customHeight="1">
      <c r="A77" s="114"/>
      <c r="B77" s="115"/>
      <c r="C77" s="116"/>
      <c r="D77" s="27" t="s">
        <v>23</v>
      </c>
      <c r="E77" s="28">
        <f>H77+K77+N77+Q77+T77+W77+Z77+AC77+AF77+AI77+AL77+AO77</f>
        <v>0</v>
      </c>
      <c r="F77" s="28">
        <f>+I77+L77+O77+R77+U77+X77+AA77+AD77+AG77+AJ77+AM77+AP77</f>
        <v>0</v>
      </c>
      <c r="G77" s="25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119"/>
      <c r="AS77" s="119"/>
    </row>
    <row r="78" spans="1:46" s="19" customFormat="1" ht="21.75" customHeight="1">
      <c r="A78" s="108" t="s">
        <v>67</v>
      </c>
      <c r="B78" s="109"/>
      <c r="C78" s="110"/>
      <c r="D78" s="24" t="s">
        <v>25</v>
      </c>
      <c r="E78" s="13">
        <f>E80+E81</f>
        <v>250</v>
      </c>
      <c r="F78" s="13">
        <f>F80+F81</f>
        <v>165</v>
      </c>
      <c r="G78" s="25">
        <f>F78/E78*100</f>
        <v>66</v>
      </c>
      <c r="H78" s="14">
        <f>H80+H81</f>
        <v>0</v>
      </c>
      <c r="I78" s="14">
        <f>I80+I81</f>
        <v>0</v>
      </c>
      <c r="J78" s="42">
        <v>0</v>
      </c>
      <c r="K78" s="14">
        <f>K80+K81</f>
        <v>0</v>
      </c>
      <c r="L78" s="14">
        <f>L80+L81</f>
        <v>0</v>
      </c>
      <c r="M78" s="42">
        <v>0</v>
      </c>
      <c r="N78" s="14">
        <f>N80+N81</f>
        <v>50</v>
      </c>
      <c r="O78" s="14">
        <f>O80+O81</f>
        <v>0</v>
      </c>
      <c r="P78" s="42">
        <f>O78/N78*100</f>
        <v>0</v>
      </c>
      <c r="Q78" s="50">
        <f>Q80+Q81</f>
        <v>0</v>
      </c>
      <c r="R78" s="50">
        <f t="shared" ref="R78:AO78" si="9">R80+R81</f>
        <v>50</v>
      </c>
      <c r="S78" s="50">
        <f t="shared" si="9"/>
        <v>100</v>
      </c>
      <c r="T78" s="50">
        <f t="shared" si="9"/>
        <v>25</v>
      </c>
      <c r="U78" s="50">
        <f t="shared" si="9"/>
        <v>25</v>
      </c>
      <c r="V78" s="50">
        <v>0</v>
      </c>
      <c r="W78" s="50">
        <f t="shared" si="9"/>
        <v>25</v>
      </c>
      <c r="X78" s="50">
        <f t="shared" si="9"/>
        <v>25</v>
      </c>
      <c r="Y78" s="50">
        <f t="shared" si="9"/>
        <v>100</v>
      </c>
      <c r="Z78" s="14">
        <f t="shared" si="9"/>
        <v>0</v>
      </c>
      <c r="AA78" s="14">
        <f t="shared" si="9"/>
        <v>0</v>
      </c>
      <c r="AB78" s="14">
        <v>0</v>
      </c>
      <c r="AC78" s="14">
        <f t="shared" si="9"/>
        <v>0</v>
      </c>
      <c r="AD78" s="14">
        <f t="shared" si="9"/>
        <v>0</v>
      </c>
      <c r="AE78" s="14">
        <f t="shared" si="9"/>
        <v>0</v>
      </c>
      <c r="AF78" s="14">
        <f t="shared" si="9"/>
        <v>100</v>
      </c>
      <c r="AG78" s="14">
        <f t="shared" si="9"/>
        <v>65</v>
      </c>
      <c r="AH78" s="14">
        <f t="shared" si="9"/>
        <v>65</v>
      </c>
      <c r="AI78" s="14">
        <f t="shared" si="9"/>
        <v>0</v>
      </c>
      <c r="AJ78" s="14">
        <f t="shared" si="9"/>
        <v>0</v>
      </c>
      <c r="AK78" s="14">
        <v>0</v>
      </c>
      <c r="AL78" s="14">
        <f t="shared" si="9"/>
        <v>0</v>
      </c>
      <c r="AM78" s="14">
        <f t="shared" si="9"/>
        <v>0</v>
      </c>
      <c r="AN78" s="14">
        <v>0</v>
      </c>
      <c r="AO78" s="14">
        <f t="shared" si="9"/>
        <v>50</v>
      </c>
      <c r="AP78" s="42">
        <f>AP79+AP80+AP81+AP82</f>
        <v>0</v>
      </c>
      <c r="AQ78" s="42">
        <f>AP78/AO78*100</f>
        <v>0</v>
      </c>
      <c r="AR78" s="117"/>
      <c r="AS78" s="117"/>
    </row>
    <row r="79" spans="1:46" s="4" customFormat="1" ht="21.75" customHeight="1">
      <c r="A79" s="111"/>
      <c r="B79" s="112"/>
      <c r="C79" s="113"/>
      <c r="D79" s="27" t="s">
        <v>22</v>
      </c>
      <c r="E79" s="28">
        <f>H79+K79+N79+Q79+T79+W79+Z79+AC79+AF79+AI79+AL79+AO79</f>
        <v>0</v>
      </c>
      <c r="F79" s="28">
        <f>+I79+L79+O79+R79+U79+X79+AA79+AD79+AG79+AJ79+AM79+AP79</f>
        <v>0</v>
      </c>
      <c r="G79" s="25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 t="e">
        <f>AP79/AO79*100</f>
        <v>#DIV/0!</v>
      </c>
      <c r="AR79" s="118"/>
      <c r="AS79" s="118"/>
    </row>
    <row r="80" spans="1:46" s="4" customFormat="1" ht="21.75" customHeight="1">
      <c r="A80" s="111"/>
      <c r="B80" s="112"/>
      <c r="C80" s="113"/>
      <c r="D80" s="27" t="s">
        <v>26</v>
      </c>
      <c r="E80" s="28">
        <f>H80+K80+N80+Q80+T80+W80+Z80+AC80+AF80+AI80+AL80+AO80</f>
        <v>0</v>
      </c>
      <c r="F80" s="28">
        <f>+I80+L80+O80+R80+U80+X80+AA80+AD80+AG80+AJ80+AM80+AP80</f>
        <v>0</v>
      </c>
      <c r="G80" s="25">
        <v>0</v>
      </c>
      <c r="H80" s="42">
        <f t="shared" ref="H80:I82" si="10">H19+H29-H65</f>
        <v>0</v>
      </c>
      <c r="I80" s="42">
        <f t="shared" si="10"/>
        <v>0</v>
      </c>
      <c r="J80" s="42">
        <v>0</v>
      </c>
      <c r="K80" s="42">
        <f>K19+K29-K65</f>
        <v>0</v>
      </c>
      <c r="L80" s="42">
        <f>L19+L29-L65</f>
        <v>0</v>
      </c>
      <c r="M80" s="42">
        <v>0</v>
      </c>
      <c r="N80" s="42">
        <f>N19+N29-N65</f>
        <v>0</v>
      </c>
      <c r="O80" s="42">
        <f>O19+O29-O65</f>
        <v>0</v>
      </c>
      <c r="P80" s="42">
        <v>0</v>
      </c>
      <c r="Q80" s="47">
        <v>0</v>
      </c>
      <c r="R80" s="47">
        <v>0</v>
      </c>
      <c r="S80" s="47">
        <v>0</v>
      </c>
      <c r="T80" s="47">
        <f>T19+T29-T65</f>
        <v>0</v>
      </c>
      <c r="U80" s="47">
        <f>U19+U29-U65</f>
        <v>0</v>
      </c>
      <c r="V80" s="47">
        <v>0</v>
      </c>
      <c r="W80" s="47">
        <f>W19+W29-W65</f>
        <v>0</v>
      </c>
      <c r="X80" s="47">
        <f>X19+X29-X65</f>
        <v>0</v>
      </c>
      <c r="Y80" s="47">
        <v>0</v>
      </c>
      <c r="Z80" s="42">
        <f>Z19+Z29-Z65</f>
        <v>0</v>
      </c>
      <c r="AA80" s="42">
        <f>AA19+AA29-AA65</f>
        <v>0</v>
      </c>
      <c r="AB80" s="42">
        <v>0</v>
      </c>
      <c r="AC80" s="42">
        <f>AC19+AC29-AC65</f>
        <v>0</v>
      </c>
      <c r="AD80" s="42">
        <f>AD19+AD29-AD65</f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f>AI19+AI29-AI65</f>
        <v>0</v>
      </c>
      <c r="AJ80" s="42">
        <f>AJ19+AJ29-AJ65</f>
        <v>0</v>
      </c>
      <c r="AK80" s="42">
        <v>0</v>
      </c>
      <c r="AL80" s="42">
        <f>AL19+AL29-AL65</f>
        <v>0</v>
      </c>
      <c r="AM80" s="42">
        <f>AM19+AM29-AM65</f>
        <v>0</v>
      </c>
      <c r="AN80" s="42">
        <v>0</v>
      </c>
      <c r="AO80" s="42">
        <f>AO19+AO29-AO65</f>
        <v>0</v>
      </c>
      <c r="AP80" s="42">
        <f>AP19+AP29-AP65</f>
        <v>0</v>
      </c>
      <c r="AQ80" s="42" t="e">
        <f>AP80/AO80*100</f>
        <v>#DIV/0!</v>
      </c>
      <c r="AR80" s="118"/>
      <c r="AS80" s="118"/>
      <c r="AT80" s="20"/>
    </row>
    <row r="81" spans="1:45" s="4" customFormat="1" ht="21.75" customHeight="1">
      <c r="A81" s="111"/>
      <c r="B81" s="112"/>
      <c r="C81" s="113"/>
      <c r="D81" s="27" t="s">
        <v>27</v>
      </c>
      <c r="E81" s="28">
        <f>H81+K81+N81+Q81+T81+W81+Z81+AC81+AF81+AI81+AL81+AO81</f>
        <v>250</v>
      </c>
      <c r="F81" s="28">
        <f>+I81+L81+O81+R81+U81+X81+AA81+AD81+AG81+AJ81+AM81+AP81</f>
        <v>165</v>
      </c>
      <c r="G81" s="25">
        <f>F81/E81*100</f>
        <v>66</v>
      </c>
      <c r="H81" s="42">
        <f t="shared" si="10"/>
        <v>0</v>
      </c>
      <c r="I81" s="42">
        <f t="shared" si="10"/>
        <v>0</v>
      </c>
      <c r="J81" s="42">
        <v>0</v>
      </c>
      <c r="K81" s="42">
        <v>0</v>
      </c>
      <c r="L81" s="42">
        <v>0</v>
      </c>
      <c r="M81" s="42">
        <v>0</v>
      </c>
      <c r="N81" s="42">
        <v>50</v>
      </c>
      <c r="O81" s="42">
        <v>0</v>
      </c>
      <c r="P81" s="42">
        <f>O81/N81*100</f>
        <v>0</v>
      </c>
      <c r="Q81" s="47">
        <v>0</v>
      </c>
      <c r="R81" s="47">
        <v>50</v>
      </c>
      <c r="S81" s="47">
        <v>100</v>
      </c>
      <c r="T81" s="47">
        <v>25</v>
      </c>
      <c r="U81" s="47">
        <v>25</v>
      </c>
      <c r="V81" s="47">
        <v>100</v>
      </c>
      <c r="W81" s="47">
        <v>25</v>
      </c>
      <c r="X81" s="47">
        <v>25</v>
      </c>
      <c r="Y81" s="47">
        <f>X81/W81*100</f>
        <v>100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100</v>
      </c>
      <c r="AG81" s="42">
        <v>65</v>
      </c>
      <c r="AH81" s="42">
        <f>AG81/AF81*100</f>
        <v>65</v>
      </c>
      <c r="AI81" s="42">
        <v>0</v>
      </c>
      <c r="AJ81" s="42">
        <f>AJ20+AJ30-AJ66</f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50</v>
      </c>
      <c r="AP81" s="42">
        <f>AP20+AP30-AP66</f>
        <v>0</v>
      </c>
      <c r="AQ81" s="42">
        <f>AP81/AO81*100</f>
        <v>0</v>
      </c>
      <c r="AR81" s="118"/>
      <c r="AS81" s="118"/>
    </row>
    <row r="82" spans="1:45" s="4" customFormat="1" ht="21.75" customHeight="1">
      <c r="A82" s="114"/>
      <c r="B82" s="115"/>
      <c r="C82" s="116"/>
      <c r="D82" s="27" t="s">
        <v>23</v>
      </c>
      <c r="E82" s="28">
        <f>H82+K82+N82+Q82+T82+W82+Z82+AC82+AF82+AI82+AL82+AO82</f>
        <v>0</v>
      </c>
      <c r="F82" s="28">
        <f>+I82+L82+O82+R82+U82+X82+AA82+AD82+AG82+AJ82+AM82+AP82</f>
        <v>0</v>
      </c>
      <c r="G82" s="25">
        <v>0</v>
      </c>
      <c r="H82" s="42">
        <f t="shared" si="10"/>
        <v>0</v>
      </c>
      <c r="I82" s="42">
        <f t="shared" si="10"/>
        <v>0</v>
      </c>
      <c r="J82" s="42">
        <v>0</v>
      </c>
      <c r="K82" s="42">
        <f>K21+K31-K67</f>
        <v>0</v>
      </c>
      <c r="L82" s="42">
        <f>L21+L31-L67</f>
        <v>0</v>
      </c>
      <c r="M82" s="42">
        <v>0</v>
      </c>
      <c r="N82" s="42">
        <f>N21+N31-N67</f>
        <v>0</v>
      </c>
      <c r="O82" s="42">
        <f>O21+O31-O67</f>
        <v>0</v>
      </c>
      <c r="P82" s="42">
        <v>0</v>
      </c>
      <c r="Q82" s="47">
        <f>Q31+Q21-Q73</f>
        <v>0</v>
      </c>
      <c r="R82" s="47">
        <f>R31+R21-R73</f>
        <v>0</v>
      </c>
      <c r="S82" s="47">
        <v>0</v>
      </c>
      <c r="T82" s="47">
        <f>T21+T31-T67</f>
        <v>0</v>
      </c>
      <c r="U82" s="47">
        <f>U21+U31-U67</f>
        <v>0</v>
      </c>
      <c r="V82" s="47">
        <v>0</v>
      </c>
      <c r="W82" s="47">
        <f>W21+W31-W67</f>
        <v>0</v>
      </c>
      <c r="X82" s="47">
        <f>X21+X31-X67</f>
        <v>0</v>
      </c>
      <c r="Y82" s="47">
        <v>0</v>
      </c>
      <c r="Z82" s="42">
        <f>Z21+Z31-Z67</f>
        <v>0</v>
      </c>
      <c r="AA82" s="42">
        <f>AA21+AA31-AA67</f>
        <v>0</v>
      </c>
      <c r="AB82" s="42">
        <v>0</v>
      </c>
      <c r="AC82" s="42">
        <f>AC21+AC31-AC67</f>
        <v>0</v>
      </c>
      <c r="AD82" s="42">
        <f>AD21+AD31-AD67</f>
        <v>0</v>
      </c>
      <c r="AE82" s="42">
        <v>0</v>
      </c>
      <c r="AF82" s="42">
        <f>AF31+AF21-AF73</f>
        <v>0</v>
      </c>
      <c r="AG82" s="42">
        <f>AG31+AG21-AG73</f>
        <v>0</v>
      </c>
      <c r="AH82" s="42">
        <v>0</v>
      </c>
      <c r="AI82" s="42">
        <f>AI21+AI31-AI67</f>
        <v>0</v>
      </c>
      <c r="AJ82" s="42">
        <f>AJ21+AJ31-AJ67</f>
        <v>0</v>
      </c>
      <c r="AK82" s="42">
        <v>0</v>
      </c>
      <c r="AL82" s="42">
        <f>AL21+AL31-AL67</f>
        <v>0</v>
      </c>
      <c r="AM82" s="42">
        <f>AM21+AM31-AM67</f>
        <v>0</v>
      </c>
      <c r="AN82" s="42">
        <v>0</v>
      </c>
      <c r="AO82" s="42">
        <f>AO21+AO31-AO67</f>
        <v>0</v>
      </c>
      <c r="AP82" s="42">
        <f>AP21+AP31-AP67</f>
        <v>0</v>
      </c>
      <c r="AQ82" s="42" t="e">
        <f>AP82/AO82*100</f>
        <v>#DIV/0!</v>
      </c>
      <c r="AR82" s="119"/>
      <c r="AS82" s="119"/>
    </row>
    <row r="83" spans="1:45" s="4" customFormat="1" ht="11.25" customHeight="1">
      <c r="A83" s="43"/>
      <c r="B83" s="43"/>
      <c r="C83" s="43"/>
      <c r="D83" s="29"/>
      <c r="E83" s="30"/>
      <c r="F83" s="30"/>
      <c r="G83" s="3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AS83" s="33"/>
    </row>
    <row r="84" spans="1:45" s="4" customFormat="1" ht="11.25" customHeight="1">
      <c r="A84" s="58"/>
      <c r="B84" s="58"/>
      <c r="C84" s="58"/>
      <c r="D84" s="29"/>
      <c r="E84" s="30"/>
      <c r="F84" s="30"/>
      <c r="G84" s="3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3"/>
      <c r="AS84" s="33"/>
    </row>
    <row r="85" spans="1:45" s="4" customFormat="1" ht="11.25" customHeight="1">
      <c r="A85" s="58"/>
      <c r="B85" s="58"/>
      <c r="C85" s="58"/>
      <c r="D85" s="29"/>
      <c r="E85" s="30"/>
      <c r="F85" s="30"/>
      <c r="G85" s="31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3"/>
      <c r="AS85" s="33"/>
    </row>
    <row r="86" spans="1:45" s="4" customFormat="1" ht="11.25" customHeight="1">
      <c r="A86" s="58"/>
      <c r="B86" s="58"/>
      <c r="C86" s="58"/>
      <c r="D86" s="29"/>
      <c r="E86" s="30"/>
      <c r="F86" s="30"/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AS86" s="33"/>
    </row>
    <row r="87" spans="1:45" s="4" customFormat="1" ht="11.25" customHeight="1">
      <c r="A87" s="58"/>
      <c r="B87" s="58"/>
      <c r="C87" s="58"/>
      <c r="D87" s="29"/>
      <c r="E87" s="30"/>
      <c r="F87" s="30"/>
      <c r="G87" s="31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3"/>
      <c r="AS87" s="33"/>
    </row>
    <row r="88" spans="1:45" s="4" customFormat="1" ht="11.25" customHeight="1">
      <c r="A88" s="57"/>
      <c r="B88" s="57"/>
      <c r="C88" s="57"/>
      <c r="D88" s="29"/>
      <c r="E88" s="30"/>
      <c r="F88" s="30"/>
      <c r="G88" s="31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AS88" s="33"/>
    </row>
    <row r="89" spans="1:45" s="4" customFormat="1" ht="12.75">
      <c r="A89" s="15" t="s">
        <v>56</v>
      </c>
      <c r="B89" s="16"/>
      <c r="C89" s="16"/>
      <c r="D89" s="35"/>
      <c r="I89" s="4" t="s">
        <v>57</v>
      </c>
    </row>
    <row r="90" spans="1:45" s="4" customFormat="1" ht="12.75">
      <c r="A90" s="15" t="s">
        <v>58</v>
      </c>
      <c r="B90" s="16"/>
      <c r="C90" s="16"/>
      <c r="D90" s="35"/>
      <c r="I90" s="4" t="s">
        <v>76</v>
      </c>
      <c r="M90" s="36"/>
      <c r="N90" s="36"/>
      <c r="O90" s="36"/>
    </row>
    <row r="91" spans="1:45" s="4" customFormat="1" ht="12.75">
      <c r="A91" s="15" t="s">
        <v>81</v>
      </c>
      <c r="B91" s="16"/>
      <c r="C91" s="16"/>
      <c r="D91" s="35"/>
      <c r="I91" s="4" t="s">
        <v>59</v>
      </c>
      <c r="M91" s="36"/>
      <c r="N91" s="36"/>
      <c r="O91" s="36"/>
    </row>
    <row r="92" spans="1:45" s="4" customFormat="1" ht="12.75">
      <c r="A92" s="15" t="s">
        <v>59</v>
      </c>
      <c r="B92" s="16"/>
      <c r="C92" s="16"/>
      <c r="D92" s="35"/>
      <c r="I92" s="37"/>
      <c r="J92" s="37"/>
      <c r="K92" s="37"/>
      <c r="L92" s="4" t="s">
        <v>77</v>
      </c>
      <c r="M92" s="36"/>
      <c r="N92" s="36"/>
      <c r="O92" s="36"/>
    </row>
    <row r="93" spans="1:45" s="4" customFormat="1" ht="12.75">
      <c r="A93" s="38"/>
      <c r="B93" s="39"/>
      <c r="C93" s="16" t="s">
        <v>82</v>
      </c>
      <c r="D93" s="35"/>
      <c r="E93" s="36"/>
      <c r="I93" s="36"/>
      <c r="J93" s="36"/>
      <c r="K93" s="36"/>
      <c r="M93" s="36"/>
      <c r="N93" s="36"/>
      <c r="O93" s="36"/>
    </row>
    <row r="94" spans="1:45" s="4" customFormat="1" ht="12.75">
      <c r="A94" s="15" t="s">
        <v>64</v>
      </c>
      <c r="B94" s="16"/>
      <c r="C94" s="16"/>
      <c r="D94" s="35"/>
      <c r="I94" s="40" t="s">
        <v>63</v>
      </c>
      <c r="M94" s="120"/>
      <c r="N94" s="120"/>
      <c r="O94" s="120"/>
    </row>
    <row r="95" spans="1:45" s="4" customFormat="1" ht="12.75">
      <c r="A95" s="15"/>
      <c r="B95" s="16"/>
      <c r="C95" s="16"/>
      <c r="D95" s="35"/>
      <c r="J95" s="16"/>
    </row>
    <row r="96" spans="1:45" s="4" customFormat="1" ht="12.75">
      <c r="A96" s="15"/>
      <c r="B96" s="16"/>
      <c r="C96" s="16"/>
      <c r="D96" s="35"/>
    </row>
    <row r="97" spans="1:4" s="4" customFormat="1" ht="12.75">
      <c r="A97" s="15" t="s">
        <v>60</v>
      </c>
      <c r="B97" s="16"/>
      <c r="C97" s="16"/>
      <c r="D97" s="35"/>
    </row>
    <row r="98" spans="1:4" s="4" customFormat="1" ht="12.75">
      <c r="A98" s="15" t="s">
        <v>65</v>
      </c>
      <c r="B98" s="16"/>
      <c r="C98" s="16"/>
      <c r="D98" s="35"/>
    </row>
    <row r="99" spans="1:4" s="4" customFormat="1" ht="12.75">
      <c r="A99" s="15" t="s">
        <v>59</v>
      </c>
      <c r="B99" s="16"/>
      <c r="C99" s="16"/>
      <c r="D99" s="35"/>
    </row>
    <row r="100" spans="1:4" s="4" customFormat="1" ht="12.75">
      <c r="A100" s="15" t="s">
        <v>66</v>
      </c>
      <c r="B100" s="16"/>
      <c r="C100" s="16"/>
      <c r="D100" s="35"/>
    </row>
    <row r="101" spans="1:4" s="4" customFormat="1" ht="12.75">
      <c r="A101" s="15" t="s">
        <v>61</v>
      </c>
      <c r="B101" s="16"/>
      <c r="C101" s="16"/>
      <c r="D101" s="35"/>
    </row>
    <row r="102" spans="1:4" s="4" customFormat="1" ht="12.75">
      <c r="A102" s="15"/>
      <c r="B102" s="16"/>
      <c r="C102" s="16"/>
    </row>
    <row r="103" spans="1:4" s="4" customFormat="1" ht="12.75">
      <c r="A103" s="15"/>
      <c r="B103" s="16"/>
      <c r="C103" s="16"/>
    </row>
    <row r="104" spans="1:4" s="4" customFormat="1" ht="12.75">
      <c r="A104" s="15"/>
      <c r="B104" s="16"/>
      <c r="C104" s="16"/>
    </row>
    <row r="105" spans="1:4" s="4" customFormat="1" ht="12.75">
      <c r="A105" s="15"/>
      <c r="B105" s="16"/>
      <c r="C105" s="16"/>
    </row>
    <row r="106" spans="1:4" s="4" customFormat="1" ht="12.75">
      <c r="A106" s="15"/>
      <c r="B106" s="16"/>
      <c r="C106" s="16"/>
    </row>
    <row r="107" spans="1:4" s="4" customFormat="1" ht="12.75">
      <c r="A107" s="15"/>
      <c r="B107" s="16"/>
      <c r="C107" s="16"/>
    </row>
    <row r="108" spans="1:4" s="4" customFormat="1" ht="12.75">
      <c r="A108" s="15"/>
      <c r="B108" s="16"/>
      <c r="C108" s="16"/>
    </row>
    <row r="109" spans="1:4" s="4" customFormat="1" ht="12.75">
      <c r="A109" s="15"/>
      <c r="B109" s="16"/>
      <c r="C109" s="16"/>
    </row>
    <row r="110" spans="1:4" s="4" customFormat="1" ht="12.75">
      <c r="A110" s="15"/>
      <c r="B110" s="16"/>
      <c r="C110" s="16"/>
    </row>
    <row r="111" spans="1:4" s="4" customFormat="1" ht="12.75">
      <c r="A111" s="15"/>
      <c r="B111" s="16"/>
      <c r="C111" s="16"/>
    </row>
    <row r="112" spans="1:4" s="4" customFormat="1" ht="12.75">
      <c r="A112" s="15"/>
      <c r="B112" s="16"/>
      <c r="C112" s="16"/>
    </row>
    <row r="113" spans="1:3" s="4" customFormat="1" ht="12.75">
      <c r="A113" s="15"/>
      <c r="B113" s="16"/>
      <c r="C113" s="16"/>
    </row>
    <row r="114" spans="1:3" s="4" customFormat="1" ht="12.75">
      <c r="A114" s="15"/>
      <c r="B114" s="16"/>
      <c r="C114" s="16"/>
    </row>
    <row r="115" spans="1:3" s="4" customFormat="1" ht="12.75">
      <c r="A115" s="15"/>
      <c r="B115" s="16"/>
      <c r="C115" s="16"/>
    </row>
    <row r="116" spans="1:3" s="4" customFormat="1" ht="12.75">
      <c r="A116" s="15"/>
      <c r="B116" s="16"/>
      <c r="C116" s="16"/>
    </row>
    <row r="117" spans="1:3" s="4" customFormat="1" ht="12.75">
      <c r="A117" s="15"/>
      <c r="B117" s="16"/>
      <c r="C117" s="16"/>
    </row>
    <row r="118" spans="1:3" s="4" customFormat="1" ht="12.75">
      <c r="A118" s="15"/>
      <c r="B118" s="16"/>
      <c r="C118" s="16"/>
    </row>
    <row r="119" spans="1:3" s="4" customFormat="1" ht="12.75">
      <c r="A119" s="15"/>
      <c r="B119" s="16"/>
      <c r="C119" s="16"/>
    </row>
    <row r="120" spans="1:3" s="4" customFormat="1" ht="12.75">
      <c r="A120" s="15"/>
      <c r="B120" s="16"/>
      <c r="C120" s="16"/>
    </row>
    <row r="121" spans="1:3" s="4" customFormat="1" ht="12.75">
      <c r="A121" s="15"/>
      <c r="B121" s="16"/>
      <c r="C121" s="16"/>
    </row>
    <row r="122" spans="1:3" s="4" customFormat="1" ht="12.75">
      <c r="A122" s="15"/>
      <c r="B122" s="16"/>
      <c r="C122" s="16"/>
    </row>
    <row r="123" spans="1:3" s="4" customFormat="1" ht="12.75">
      <c r="A123" s="15"/>
      <c r="B123" s="16"/>
      <c r="C123" s="16"/>
    </row>
    <row r="124" spans="1:3" s="4" customFormat="1" ht="12.75">
      <c r="A124" s="15"/>
      <c r="B124" s="16"/>
      <c r="C124" s="16"/>
    </row>
    <row r="125" spans="1:3" s="4" customFormat="1" ht="12.75">
      <c r="A125" s="15"/>
      <c r="B125" s="16"/>
      <c r="C125" s="16"/>
    </row>
    <row r="126" spans="1:3" s="4" customFormat="1" ht="12.75">
      <c r="A126" s="15"/>
      <c r="B126" s="16"/>
      <c r="C126" s="16"/>
    </row>
    <row r="127" spans="1:3" s="4" customFormat="1" ht="12.75">
      <c r="A127" s="15"/>
      <c r="B127" s="16"/>
      <c r="C127" s="16"/>
    </row>
    <row r="128" spans="1:3" s="4" customFormat="1" ht="12.75">
      <c r="A128" s="15"/>
      <c r="B128" s="16"/>
      <c r="C128" s="16"/>
    </row>
    <row r="129" spans="1:3" s="4" customFormat="1" ht="12.75">
      <c r="A129" s="15"/>
      <c r="B129" s="16"/>
      <c r="C129" s="16"/>
    </row>
    <row r="130" spans="1:3" s="4" customFormat="1" ht="12.75">
      <c r="A130" s="15"/>
      <c r="B130" s="16"/>
      <c r="C130" s="16"/>
    </row>
    <row r="131" spans="1:3" s="4" customFormat="1" ht="12.75">
      <c r="A131" s="15"/>
      <c r="B131" s="16"/>
      <c r="C131" s="16"/>
    </row>
    <row r="132" spans="1:3" s="4" customFormat="1" ht="12.75">
      <c r="A132" s="15"/>
      <c r="B132" s="16"/>
      <c r="C132" s="16"/>
    </row>
    <row r="133" spans="1:3" s="4" customFormat="1" ht="12.75">
      <c r="A133" s="15"/>
      <c r="B133" s="16"/>
      <c r="C133" s="16"/>
    </row>
    <row r="134" spans="1:3" s="4" customFormat="1" ht="12.75">
      <c r="A134" s="15"/>
      <c r="B134" s="16"/>
      <c r="C134" s="16"/>
    </row>
    <row r="135" spans="1:3" s="4" customFormat="1" ht="12.75">
      <c r="A135" s="15"/>
      <c r="B135" s="16"/>
      <c r="C135" s="16"/>
    </row>
    <row r="136" spans="1:3" s="4" customFormat="1" ht="12.75">
      <c r="A136" s="15"/>
      <c r="B136" s="16"/>
      <c r="C136" s="16"/>
    </row>
    <row r="137" spans="1:3" s="4" customFormat="1" ht="12.75">
      <c r="A137" s="15"/>
      <c r="B137" s="16"/>
      <c r="C137" s="16"/>
    </row>
    <row r="138" spans="1:3" s="4" customFormat="1" ht="12.75">
      <c r="A138" s="15"/>
      <c r="B138" s="16"/>
      <c r="C138" s="16"/>
    </row>
    <row r="139" spans="1:3" s="4" customFormat="1" ht="12.75">
      <c r="A139" s="15"/>
      <c r="B139" s="16"/>
      <c r="C139" s="16"/>
    </row>
    <row r="140" spans="1:3" s="4" customFormat="1" ht="12.75">
      <c r="A140" s="15"/>
      <c r="B140" s="16"/>
      <c r="C140" s="16"/>
    </row>
    <row r="141" spans="1:3" s="4" customFormat="1" ht="12.75">
      <c r="A141" s="15"/>
      <c r="B141" s="16"/>
      <c r="C141" s="16"/>
    </row>
    <row r="142" spans="1:3" s="4" customFormat="1" ht="12.75">
      <c r="A142" s="15"/>
      <c r="B142" s="16"/>
      <c r="C142" s="16"/>
    </row>
    <row r="143" spans="1:3" s="4" customFormat="1" ht="12.75">
      <c r="A143" s="15"/>
      <c r="B143" s="16"/>
      <c r="C143" s="16"/>
    </row>
    <row r="144" spans="1:3" s="4" customFormat="1" ht="12.75">
      <c r="A144" s="15"/>
      <c r="B144" s="16"/>
      <c r="C144" s="16"/>
    </row>
    <row r="145" spans="1:3" s="4" customFormat="1" ht="12.75">
      <c r="A145" s="15"/>
      <c r="B145" s="16"/>
      <c r="C145" s="16"/>
    </row>
    <row r="146" spans="1:3" s="4" customFormat="1" ht="12.75">
      <c r="A146" s="15"/>
      <c r="B146" s="16"/>
      <c r="C146" s="16"/>
    </row>
    <row r="147" spans="1:3" s="4" customFormat="1" ht="12.75">
      <c r="A147" s="15"/>
      <c r="B147" s="16"/>
      <c r="C147" s="16"/>
    </row>
    <row r="148" spans="1:3" s="4" customFormat="1" ht="12.75">
      <c r="A148" s="15"/>
      <c r="B148" s="16"/>
      <c r="C148" s="16"/>
    </row>
    <row r="149" spans="1:3" s="4" customFormat="1" ht="12.75">
      <c r="A149" s="15"/>
      <c r="B149" s="16"/>
      <c r="C149" s="16"/>
    </row>
    <row r="150" spans="1:3" s="4" customFormat="1" ht="12.75">
      <c r="A150" s="15"/>
      <c r="B150" s="16"/>
      <c r="C150" s="16"/>
    </row>
    <row r="151" spans="1:3" s="4" customFormat="1" ht="12.75">
      <c r="A151" s="15"/>
      <c r="B151" s="16"/>
      <c r="C151" s="16"/>
    </row>
    <row r="152" spans="1:3" s="4" customFormat="1" ht="12.75">
      <c r="A152" s="15"/>
      <c r="B152" s="16"/>
      <c r="C152" s="16"/>
    </row>
    <row r="153" spans="1:3" s="4" customFormat="1" ht="12.75">
      <c r="A153" s="15"/>
      <c r="B153" s="16"/>
      <c r="C153" s="16"/>
    </row>
    <row r="154" spans="1:3" s="4" customFormat="1" ht="12.75">
      <c r="A154" s="15"/>
      <c r="B154" s="16"/>
      <c r="C154" s="16"/>
    </row>
    <row r="155" spans="1:3" s="4" customFormat="1" ht="12.75">
      <c r="A155" s="15"/>
      <c r="B155" s="16"/>
      <c r="C155" s="16"/>
    </row>
    <row r="156" spans="1:3" s="4" customFormat="1" ht="12.75">
      <c r="A156" s="15"/>
      <c r="B156" s="16"/>
      <c r="C156" s="16"/>
    </row>
    <row r="157" spans="1:3" s="4" customFormat="1" ht="12.75">
      <c r="A157" s="15"/>
      <c r="B157" s="16"/>
      <c r="C157" s="16"/>
    </row>
    <row r="158" spans="1:3" s="4" customFormat="1" ht="12.75">
      <c r="A158" s="15"/>
      <c r="B158" s="16"/>
      <c r="C158" s="16"/>
    </row>
    <row r="159" spans="1:3" s="4" customFormat="1" ht="12.75">
      <c r="A159" s="15"/>
      <c r="B159" s="16"/>
      <c r="C159" s="16"/>
    </row>
    <row r="160" spans="1:3" s="4" customFormat="1" ht="12.75">
      <c r="A160" s="15"/>
      <c r="B160" s="16"/>
      <c r="C160" s="16"/>
    </row>
    <row r="161" spans="1:3" s="4" customFormat="1" ht="12.75">
      <c r="A161" s="15"/>
      <c r="B161" s="16"/>
      <c r="C161" s="16"/>
    </row>
    <row r="162" spans="1:3" s="4" customFormat="1" ht="12.75">
      <c r="A162" s="15"/>
      <c r="B162" s="16"/>
      <c r="C162" s="16"/>
    </row>
    <row r="163" spans="1:3" s="4" customFormat="1" ht="12.75">
      <c r="A163" s="15"/>
      <c r="B163" s="16"/>
      <c r="C163" s="16"/>
    </row>
    <row r="164" spans="1:3" s="4" customFormat="1" ht="12.75">
      <c r="A164" s="15"/>
      <c r="B164" s="16"/>
      <c r="C164" s="16"/>
    </row>
    <row r="165" spans="1:3" s="4" customFormat="1" ht="12.75">
      <c r="A165" s="15"/>
      <c r="B165" s="16"/>
      <c r="C165" s="16"/>
    </row>
    <row r="166" spans="1:3" s="4" customFormat="1" ht="12.75">
      <c r="A166" s="15"/>
      <c r="B166" s="16"/>
      <c r="C166" s="16"/>
    </row>
    <row r="167" spans="1:3" s="4" customFormat="1" ht="12.75">
      <c r="A167" s="15"/>
      <c r="B167" s="16"/>
      <c r="C167" s="16"/>
    </row>
    <row r="168" spans="1:3" s="4" customFormat="1" ht="12.75">
      <c r="A168" s="15"/>
      <c r="B168" s="16"/>
      <c r="C168" s="16"/>
    </row>
    <row r="169" spans="1:3" s="4" customFormat="1" ht="12.75">
      <c r="A169" s="15"/>
      <c r="B169" s="16"/>
      <c r="C169" s="16"/>
    </row>
    <row r="170" spans="1:3" s="4" customFormat="1" ht="12.75">
      <c r="A170" s="15"/>
      <c r="B170" s="16"/>
      <c r="C170" s="16"/>
    </row>
    <row r="171" spans="1:3" s="4" customFormat="1" ht="12.75">
      <c r="A171" s="15"/>
      <c r="B171" s="16"/>
      <c r="C171" s="16"/>
    </row>
    <row r="172" spans="1:3" s="4" customFormat="1" ht="12.75">
      <c r="A172" s="15"/>
      <c r="B172" s="16"/>
      <c r="C172" s="16"/>
    </row>
    <row r="173" spans="1:3" s="4" customFormat="1" ht="12.75">
      <c r="A173" s="15"/>
      <c r="B173" s="16"/>
      <c r="C173" s="16"/>
    </row>
    <row r="174" spans="1:3" s="4" customFormat="1" ht="12.75">
      <c r="A174" s="15"/>
      <c r="B174" s="16"/>
      <c r="C174" s="16"/>
    </row>
    <row r="175" spans="1:3" s="4" customFormat="1" ht="12.75">
      <c r="A175" s="15"/>
      <c r="B175" s="16"/>
      <c r="C175" s="16"/>
    </row>
    <row r="176" spans="1:3" s="4" customFormat="1" ht="12.75">
      <c r="A176" s="15"/>
      <c r="B176" s="16"/>
      <c r="C176" s="16"/>
    </row>
    <row r="177" spans="1:3" s="4" customFormat="1" ht="12.75">
      <c r="A177" s="15"/>
      <c r="B177" s="16"/>
      <c r="C177" s="16"/>
    </row>
    <row r="178" spans="1:3" s="4" customFormat="1" ht="12.75">
      <c r="A178" s="15"/>
      <c r="B178" s="16"/>
      <c r="C178" s="16"/>
    </row>
    <row r="179" spans="1:3" s="4" customFormat="1" ht="12.75">
      <c r="A179" s="15"/>
      <c r="B179" s="16"/>
      <c r="C179" s="16"/>
    </row>
    <row r="180" spans="1:3" s="4" customFormat="1" ht="12.75">
      <c r="A180" s="15"/>
      <c r="B180" s="16"/>
      <c r="C180" s="16"/>
    </row>
    <row r="181" spans="1:3" s="4" customFormat="1" ht="12.75">
      <c r="A181" s="15"/>
      <c r="B181" s="16"/>
      <c r="C181" s="16"/>
    </row>
    <row r="182" spans="1:3" s="4" customFormat="1" ht="12.75">
      <c r="A182" s="15"/>
      <c r="B182" s="16"/>
      <c r="C182" s="16"/>
    </row>
    <row r="183" spans="1:3" s="4" customFormat="1" ht="12.75">
      <c r="A183" s="15"/>
      <c r="B183" s="16"/>
      <c r="C183" s="16"/>
    </row>
    <row r="184" spans="1:3" s="4" customFormat="1" ht="12.75">
      <c r="A184" s="15"/>
      <c r="B184" s="16"/>
      <c r="C184" s="16"/>
    </row>
    <row r="185" spans="1:3" s="4" customFormat="1" ht="12.75">
      <c r="A185" s="15"/>
      <c r="B185" s="16"/>
      <c r="C185" s="16"/>
    </row>
    <row r="186" spans="1:3" s="4" customFormat="1" ht="12.75">
      <c r="A186" s="15"/>
      <c r="B186" s="16"/>
      <c r="C186" s="16"/>
    </row>
    <row r="187" spans="1:3" s="4" customFormat="1" ht="12.75">
      <c r="A187" s="15"/>
      <c r="B187" s="16"/>
      <c r="C187" s="16"/>
    </row>
    <row r="188" spans="1:3" s="4" customFormat="1" ht="12.75">
      <c r="A188" s="15"/>
      <c r="B188" s="16"/>
      <c r="C188" s="16"/>
    </row>
    <row r="189" spans="1:3" s="4" customFormat="1" ht="12.75">
      <c r="A189" s="15"/>
      <c r="B189" s="16"/>
      <c r="C189" s="16"/>
    </row>
    <row r="190" spans="1:3" s="4" customFormat="1" ht="12.75">
      <c r="A190" s="15"/>
      <c r="B190" s="16"/>
      <c r="C190" s="16"/>
    </row>
    <row r="191" spans="1:3" s="4" customFormat="1" ht="12.75">
      <c r="A191" s="15"/>
      <c r="B191" s="16"/>
      <c r="C191" s="16"/>
    </row>
    <row r="192" spans="1:3" s="4" customFormat="1" ht="12.75">
      <c r="A192" s="15"/>
      <c r="B192" s="16"/>
      <c r="C192" s="16"/>
    </row>
    <row r="193" spans="1:3" s="4" customFormat="1" ht="12.75">
      <c r="A193" s="15"/>
      <c r="B193" s="16"/>
      <c r="C193" s="16"/>
    </row>
    <row r="194" spans="1:3" s="4" customFormat="1" ht="12.75">
      <c r="A194" s="15"/>
      <c r="B194" s="16"/>
      <c r="C194" s="16"/>
    </row>
    <row r="195" spans="1:3" s="4" customFormat="1" ht="12.75">
      <c r="A195" s="15"/>
      <c r="B195" s="16"/>
      <c r="C195" s="16"/>
    </row>
    <row r="196" spans="1:3" s="4" customFormat="1" ht="12.75">
      <c r="A196" s="15"/>
      <c r="B196" s="16"/>
      <c r="C196" s="16"/>
    </row>
    <row r="197" spans="1:3" s="4" customFormat="1" ht="12.75">
      <c r="A197" s="15"/>
      <c r="B197" s="16"/>
      <c r="C197" s="16"/>
    </row>
    <row r="198" spans="1:3" s="4" customFormat="1" ht="12.75">
      <c r="A198" s="15"/>
      <c r="B198" s="16"/>
      <c r="C198" s="16"/>
    </row>
    <row r="199" spans="1:3" s="4" customFormat="1" ht="12.75">
      <c r="A199" s="15"/>
      <c r="B199" s="16"/>
      <c r="C199" s="16"/>
    </row>
    <row r="200" spans="1:3" s="4" customFormat="1" ht="12.75">
      <c r="A200" s="15"/>
      <c r="B200" s="16"/>
      <c r="C200" s="16"/>
    </row>
    <row r="201" spans="1:3" s="4" customFormat="1" ht="12.75">
      <c r="A201" s="15"/>
      <c r="B201" s="16"/>
      <c r="C201" s="16"/>
    </row>
    <row r="202" spans="1:3" s="4" customFormat="1" ht="12.75">
      <c r="A202" s="15"/>
      <c r="B202" s="16"/>
      <c r="C202" s="16"/>
    </row>
    <row r="203" spans="1:3" s="4" customFormat="1" ht="12.75">
      <c r="A203" s="15"/>
      <c r="B203" s="16"/>
      <c r="C203" s="16"/>
    </row>
    <row r="204" spans="1:3" s="4" customFormat="1" ht="12.75">
      <c r="A204" s="15"/>
      <c r="B204" s="16"/>
      <c r="C204" s="16"/>
    </row>
    <row r="205" spans="1:3" s="4" customFormat="1" ht="12.75">
      <c r="A205" s="15"/>
      <c r="B205" s="16"/>
      <c r="C205" s="16"/>
    </row>
    <row r="206" spans="1:3" s="4" customFormat="1" ht="12.75">
      <c r="A206" s="15"/>
      <c r="B206" s="16"/>
      <c r="C206" s="16"/>
    </row>
    <row r="207" spans="1:3" s="4" customFormat="1" ht="12.75">
      <c r="A207" s="15"/>
      <c r="B207" s="16"/>
      <c r="C207" s="16"/>
    </row>
  </sheetData>
  <mergeCells count="84">
    <mergeCell ref="A78:C82"/>
    <mergeCell ref="AR78:AR82"/>
    <mergeCell ref="AS78:AS82"/>
    <mergeCell ref="M94:O94"/>
    <mergeCell ref="A68:C72"/>
    <mergeCell ref="AR68:AR72"/>
    <mergeCell ref="AS68:AS72"/>
    <mergeCell ref="A73:C77"/>
    <mergeCell ref="AR73:AR77"/>
    <mergeCell ref="AS73:AS77"/>
    <mergeCell ref="A58:C62"/>
    <mergeCell ref="AR58:AR62"/>
    <mergeCell ref="AS58:AS62"/>
    <mergeCell ref="A63:C67"/>
    <mergeCell ref="AR63:AR67"/>
    <mergeCell ref="AS63:AS67"/>
    <mergeCell ref="A47:C51"/>
    <mergeCell ref="AR47:AR51"/>
    <mergeCell ref="AS47:AS51"/>
    <mergeCell ref="A52:C52"/>
    <mergeCell ref="A53:C57"/>
    <mergeCell ref="AR53:AR57"/>
    <mergeCell ref="AS53:AS57"/>
    <mergeCell ref="A37:A41"/>
    <mergeCell ref="B37:B41"/>
    <mergeCell ref="C37:C41"/>
    <mergeCell ref="AR37:AR41"/>
    <mergeCell ref="AS37:AS41"/>
    <mergeCell ref="A42:A46"/>
    <mergeCell ref="B42:B46"/>
    <mergeCell ref="C42:C46"/>
    <mergeCell ref="AR42:AR46"/>
    <mergeCell ref="AS42:AS46"/>
    <mergeCell ref="A27:A31"/>
    <mergeCell ref="B27:B31"/>
    <mergeCell ref="C27:C31"/>
    <mergeCell ref="AR27:AR31"/>
    <mergeCell ref="AS27:AS31"/>
    <mergeCell ref="A32:A36"/>
    <mergeCell ref="B32:B36"/>
    <mergeCell ref="C32:C36"/>
    <mergeCell ref="AR32:AR36"/>
    <mergeCell ref="AS32:AS36"/>
    <mergeCell ref="A17:A21"/>
    <mergeCell ref="B17:B21"/>
    <mergeCell ref="C17:C21"/>
    <mergeCell ref="AR17:AR21"/>
    <mergeCell ref="AS17:AS21"/>
    <mergeCell ref="A22:A26"/>
    <mergeCell ref="B22:B26"/>
    <mergeCell ref="C22:C26"/>
    <mergeCell ref="AR22:AR26"/>
    <mergeCell ref="AS22:AS26"/>
    <mergeCell ref="AR7:AR11"/>
    <mergeCell ref="AS7:AS11"/>
    <mergeCell ref="A12:A16"/>
    <mergeCell ref="B12:B16"/>
    <mergeCell ref="C12:C16"/>
    <mergeCell ref="AR12:AR16"/>
    <mergeCell ref="AS12:AS16"/>
    <mergeCell ref="A7:A11"/>
    <mergeCell ref="B7:B11"/>
    <mergeCell ref="C7:C11"/>
    <mergeCell ref="AC4:AE4"/>
    <mergeCell ref="AF4:AH4"/>
    <mergeCell ref="AI4:AK4"/>
    <mergeCell ref="AL4:AN4"/>
    <mergeCell ref="AO4:AQ4"/>
    <mergeCell ref="Z4:AB4"/>
    <mergeCell ref="A1:AS1"/>
    <mergeCell ref="A3:A5"/>
    <mergeCell ref="B3:B5"/>
    <mergeCell ref="C3:C5"/>
    <mergeCell ref="D3:D5"/>
    <mergeCell ref="E3:G4"/>
    <mergeCell ref="H3:AQ3"/>
    <mergeCell ref="AR3:AR5"/>
    <mergeCell ref="AS3:AS5"/>
    <mergeCell ref="H4:J4"/>
    <mergeCell ref="K4:M4"/>
    <mergeCell ref="N4:P4"/>
    <mergeCell ref="Q4:S4"/>
    <mergeCell ref="T4:V4"/>
    <mergeCell ref="W4:Y4"/>
  </mergeCells>
  <pageMargins left="0.23622047244094491" right="0.11811023622047245" top="0.19685039370078741" bottom="0.27559055118110237" header="0.19685039370078741" footer="0.31496062992125984"/>
  <pageSetup paperSize="8" scale="5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30.09.2021</vt:lpstr>
      <vt:lpstr>'30.09.2021'!Заголовки_для_печати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2021-10-12T06:24:36Z</dcterms:modified>
</cp:coreProperties>
</file>