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5" windowHeight="9210"/>
  </bookViews>
  <sheets>
    <sheet name="развитие ЖКК" sheetId="17" r:id="rId1"/>
  </sheets>
  <calcPr calcId="145621"/>
</workbook>
</file>

<file path=xl/calcChain.xml><?xml version="1.0" encoding="utf-8"?>
<calcChain xmlns="http://schemas.openxmlformats.org/spreadsheetml/2006/main">
  <c r="F135" i="17" l="1"/>
  <c r="G119" i="17"/>
  <c r="G170" i="17"/>
  <c r="G118" i="17"/>
  <c r="AG119" i="17"/>
  <c r="AF116" i="17"/>
  <c r="BM166" i="17"/>
  <c r="I170" i="17"/>
  <c r="J170" i="17"/>
  <c r="K170" i="17"/>
  <c r="L170" i="17"/>
  <c r="M170" i="17"/>
  <c r="N170" i="17"/>
  <c r="O170" i="17"/>
  <c r="O167" i="17"/>
  <c r="P170" i="17"/>
  <c r="P167" i="17"/>
  <c r="Q170" i="17"/>
  <c r="R170" i="17"/>
  <c r="R167" i="17"/>
  <c r="S170" i="17"/>
  <c r="T170" i="17"/>
  <c r="U170" i="17"/>
  <c r="V170" i="17"/>
  <c r="W170" i="17"/>
  <c r="X170" i="17"/>
  <c r="Y170" i="17"/>
  <c r="Z170" i="17"/>
  <c r="AA170" i="17"/>
  <c r="AB170" i="17"/>
  <c r="AC170" i="17"/>
  <c r="AD170" i="17"/>
  <c r="AE170" i="17"/>
  <c r="AF170" i="17"/>
  <c r="AH170" i="17"/>
  <c r="AI170" i="17"/>
  <c r="AJ170" i="17"/>
  <c r="AK170" i="17"/>
  <c r="AL170" i="17"/>
  <c r="AM170" i="17"/>
  <c r="AN170" i="17"/>
  <c r="AO170" i="17"/>
  <c r="AP170" i="17"/>
  <c r="AQ170" i="17"/>
  <c r="AQ167" i="17"/>
  <c r="AR170" i="17"/>
  <c r="AS170" i="17"/>
  <c r="AT170" i="17"/>
  <c r="AU170" i="17"/>
  <c r="AV170" i="17"/>
  <c r="AW170" i="17"/>
  <c r="AX170" i="17"/>
  <c r="AY170" i="17"/>
  <c r="BA170" i="17"/>
  <c r="BB170" i="17"/>
  <c r="BB167" i="17"/>
  <c r="BC170" i="17"/>
  <c r="BD170" i="17"/>
  <c r="BE170" i="17"/>
  <c r="BF170" i="17"/>
  <c r="BG170" i="17"/>
  <c r="BH170" i="17"/>
  <c r="BI170" i="17"/>
  <c r="BJ170" i="17"/>
  <c r="BK170" i="17"/>
  <c r="BL170" i="17"/>
  <c r="K169" i="17"/>
  <c r="L169" i="17"/>
  <c r="L167" i="17"/>
  <c r="M169" i="17"/>
  <c r="N169" i="17"/>
  <c r="N167" i="17"/>
  <c r="O169" i="17"/>
  <c r="P169" i="17"/>
  <c r="Q169" i="17"/>
  <c r="Q167" i="17"/>
  <c r="R169" i="17"/>
  <c r="S169" i="17"/>
  <c r="S167" i="17"/>
  <c r="T169" i="17"/>
  <c r="U169" i="17"/>
  <c r="U167" i="17"/>
  <c r="V169" i="17"/>
  <c r="W169" i="17"/>
  <c r="W167" i="17"/>
  <c r="Y169" i="17"/>
  <c r="Y167" i="17"/>
  <c r="Z169" i="17"/>
  <c r="AB169" i="17"/>
  <c r="AB167" i="17"/>
  <c r="AC169" i="17"/>
  <c r="AD169" i="17"/>
  <c r="AD167" i="17"/>
  <c r="AE169" i="17"/>
  <c r="AE167" i="17"/>
  <c r="AF169" i="17"/>
  <c r="AG169" i="17"/>
  <c r="AH169" i="17"/>
  <c r="AI169" i="17"/>
  <c r="AI167" i="17"/>
  <c r="AJ169" i="17"/>
  <c r="AJ167" i="17"/>
  <c r="AK169" i="17"/>
  <c r="AK167" i="17"/>
  <c r="AM169" i="17"/>
  <c r="AM167" i="17"/>
  <c r="AN169" i="17"/>
  <c r="AN167" i="17"/>
  <c r="AP169" i="17"/>
  <c r="AP167" i="17"/>
  <c r="AQ169" i="17"/>
  <c r="AR169" i="17"/>
  <c r="AS169" i="17"/>
  <c r="AT169" i="17"/>
  <c r="AU169" i="17"/>
  <c r="AV169" i="17"/>
  <c r="AV167" i="17"/>
  <c r="AW169" i="17"/>
  <c r="AX169" i="17"/>
  <c r="AY169" i="17"/>
  <c r="AY167" i="17"/>
  <c r="BA169" i="17"/>
  <c r="BA167" i="17"/>
  <c r="BB169" i="17"/>
  <c r="BC169" i="17"/>
  <c r="BC167" i="17"/>
  <c r="BD169" i="17"/>
  <c r="BD167" i="17"/>
  <c r="BE169" i="17"/>
  <c r="BE167" i="17"/>
  <c r="BF169" i="17"/>
  <c r="BF167" i="17"/>
  <c r="BG169" i="17"/>
  <c r="BG167" i="17"/>
  <c r="BH169" i="17"/>
  <c r="BI169" i="17"/>
  <c r="BI167" i="17"/>
  <c r="BJ169" i="17"/>
  <c r="BK169" i="17"/>
  <c r="M167" i="17"/>
  <c r="V167" i="17"/>
  <c r="AC167" i="17"/>
  <c r="AH167" i="17"/>
  <c r="AR167" i="17"/>
  <c r="AT167" i="17"/>
  <c r="AW167" i="17"/>
  <c r="AX167" i="17"/>
  <c r="BH167" i="17"/>
  <c r="BJ167" i="17"/>
  <c r="AE161" i="17"/>
  <c r="AL161" i="17"/>
  <c r="AL164" i="17"/>
  <c r="AM164" i="17"/>
  <c r="F164" i="17"/>
  <c r="AF136" i="17"/>
  <c r="G136" i="17"/>
  <c r="G135" i="17"/>
  <c r="AM135" i="17"/>
  <c r="AZ135" i="17"/>
  <c r="AF132" i="17"/>
  <c r="AE132" i="17"/>
  <c r="X136" i="17"/>
  <c r="Y136" i="17"/>
  <c r="F136" i="17"/>
  <c r="H136" i="17"/>
  <c r="AB136" i="17"/>
  <c r="AL136" i="17"/>
  <c r="Z116" i="17"/>
  <c r="BH46" i="17"/>
  <c r="AS46" i="17"/>
  <c r="AZ97" i="17"/>
  <c r="K17" i="17"/>
  <c r="L17" i="17"/>
  <c r="M17" i="17"/>
  <c r="N17" i="17"/>
  <c r="O17" i="17"/>
  <c r="P17" i="17"/>
  <c r="Q17" i="17"/>
  <c r="S17" i="17"/>
  <c r="R17" i="17"/>
  <c r="T17" i="17"/>
  <c r="U17" i="17"/>
  <c r="V17" i="17"/>
  <c r="W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M17" i="17"/>
  <c r="AN17" i="17"/>
  <c r="AP17" i="17"/>
  <c r="AQ17" i="17"/>
  <c r="AR17" i="17"/>
  <c r="AS17" i="17"/>
  <c r="AT17" i="17"/>
  <c r="AU17" i="17"/>
  <c r="AV17" i="17"/>
  <c r="AW17" i="17"/>
  <c r="AX17" i="17"/>
  <c r="AY17" i="17"/>
  <c r="BA17" i="17"/>
  <c r="BB17" i="17"/>
  <c r="BC17" i="17"/>
  <c r="BD17" i="17"/>
  <c r="BE17" i="17"/>
  <c r="BF17" i="17"/>
  <c r="BF128" i="17"/>
  <c r="BG17" i="17"/>
  <c r="BH17" i="17"/>
  <c r="BI17" i="17"/>
  <c r="BJ17" i="17"/>
  <c r="K18" i="17"/>
  <c r="L18" i="17"/>
  <c r="M18" i="17"/>
  <c r="M15" i="17"/>
  <c r="O18" i="17"/>
  <c r="R18" i="17"/>
  <c r="T18" i="17"/>
  <c r="U18" i="17"/>
  <c r="V18" i="17"/>
  <c r="W18" i="17"/>
  <c r="Z18" i="17"/>
  <c r="AC18" i="17"/>
  <c r="AC129" i="17"/>
  <c r="AE18" i="17"/>
  <c r="AH18" i="17"/>
  <c r="AI18" i="17"/>
  <c r="AJ18" i="17"/>
  <c r="AK18" i="17"/>
  <c r="AN18" i="17"/>
  <c r="AQ18" i="17"/>
  <c r="AT18" i="17"/>
  <c r="AV18" i="17"/>
  <c r="AW18" i="17"/>
  <c r="AX18" i="17"/>
  <c r="AY18" i="17"/>
  <c r="BB18" i="17"/>
  <c r="BC18" i="17"/>
  <c r="BE18" i="17"/>
  <c r="BE129" i="17"/>
  <c r="BF18" i="17"/>
  <c r="BG18" i="17"/>
  <c r="BI18" i="17"/>
  <c r="BJ18" i="17"/>
  <c r="AE46" i="17"/>
  <c r="AB46" i="17"/>
  <c r="Y46" i="17"/>
  <c r="AA46" i="17"/>
  <c r="AF46" i="17"/>
  <c r="AC46" i="17"/>
  <c r="G48" i="17"/>
  <c r="G26" i="17"/>
  <c r="BA46" i="17"/>
  <c r="AE129" i="17"/>
  <c r="Q46" i="17"/>
  <c r="AC116" i="17"/>
  <c r="F118" i="17"/>
  <c r="F119" i="17"/>
  <c r="F170" i="17"/>
  <c r="BM118" i="17"/>
  <c r="BM119" i="17"/>
  <c r="BM170" i="17"/>
  <c r="BH116" i="17"/>
  <c r="BD116" i="17"/>
  <c r="BM116" i="17"/>
  <c r="BA116" i="17"/>
  <c r="AZ117" i="17"/>
  <c r="AU117" i="17"/>
  <c r="AZ118" i="17"/>
  <c r="AZ119" i="17"/>
  <c r="AZ170" i="17"/>
  <c r="AZ120" i="17"/>
  <c r="AR120" i="17"/>
  <c r="AS116" i="17"/>
  <c r="AP116" i="17"/>
  <c r="AM116" i="17"/>
  <c r="AZ116" i="17"/>
  <c r="AE116" i="17"/>
  <c r="AB116" i="17"/>
  <c r="Y116" i="17"/>
  <c r="X117" i="17"/>
  <c r="X118" i="17"/>
  <c r="X119" i="17"/>
  <c r="X120" i="17"/>
  <c r="Q116" i="17"/>
  <c r="N116" i="17"/>
  <c r="G59" i="17"/>
  <c r="G61" i="17"/>
  <c r="AB83" i="17"/>
  <c r="AB80" i="17"/>
  <c r="AE83" i="17"/>
  <c r="AG83" i="17"/>
  <c r="AG80" i="17"/>
  <c r="G83" i="17"/>
  <c r="G80" i="17"/>
  <c r="BH83" i="17"/>
  <c r="BH80" i="17"/>
  <c r="Y83" i="17"/>
  <c r="G78" i="17"/>
  <c r="G75" i="17"/>
  <c r="AE67" i="17"/>
  <c r="AL67" i="17"/>
  <c r="AD67" i="17"/>
  <c r="AD64" i="17"/>
  <c r="AA67" i="17"/>
  <c r="G67" i="17"/>
  <c r="G64" i="17"/>
  <c r="AS67" i="17"/>
  <c r="AU67" i="17"/>
  <c r="AU18" i="17"/>
  <c r="AM67" i="17"/>
  <c r="AP67" i="17"/>
  <c r="BH67" i="17"/>
  <c r="G52" i="17"/>
  <c r="G49" i="17"/>
  <c r="AG49" i="17"/>
  <c r="AE52" i="17"/>
  <c r="AG52" i="17"/>
  <c r="AE49" i="17"/>
  <c r="AD52" i="17"/>
  <c r="AA52" i="17"/>
  <c r="AS52" i="17"/>
  <c r="AZ52" i="17"/>
  <c r="G40" i="17"/>
  <c r="G37" i="17"/>
  <c r="AG40" i="17"/>
  <c r="G32" i="17"/>
  <c r="G35" i="17"/>
  <c r="AG35" i="17"/>
  <c r="AG32" i="17"/>
  <c r="AA35" i="17"/>
  <c r="Q35" i="17"/>
  <c r="Q32" i="17"/>
  <c r="AE24" i="17"/>
  <c r="AG24" i="17"/>
  <c r="Y24" i="17"/>
  <c r="Y18" i="17"/>
  <c r="Y129" i="17"/>
  <c r="AA24" i="17"/>
  <c r="AM24" i="17"/>
  <c r="AL171" i="17"/>
  <c r="X171" i="17"/>
  <c r="AL168" i="17"/>
  <c r="X168" i="17"/>
  <c r="AL165" i="17"/>
  <c r="X165" i="17"/>
  <c r="AL162" i="17"/>
  <c r="X162" i="17"/>
  <c r="AL157" i="17"/>
  <c r="X157" i="17"/>
  <c r="AL160" i="17"/>
  <c r="X160" i="17"/>
  <c r="AL155" i="17"/>
  <c r="X155" i="17"/>
  <c r="AL152" i="17"/>
  <c r="X152" i="17"/>
  <c r="Y104" i="17"/>
  <c r="Y20" i="17"/>
  <c r="Y131" i="17"/>
  <c r="AP132" i="17"/>
  <c r="AM132" i="17"/>
  <c r="AY120" i="17"/>
  <c r="AV120" i="17"/>
  <c r="AY117" i="17"/>
  <c r="AV117" i="17"/>
  <c r="I117" i="17"/>
  <c r="T121" i="17"/>
  <c r="U121" i="17"/>
  <c r="V121" i="17"/>
  <c r="AH121" i="17"/>
  <c r="AI121" i="17"/>
  <c r="AJ121" i="17"/>
  <c r="AV121" i="17"/>
  <c r="AW121" i="17"/>
  <c r="AX121" i="17"/>
  <c r="BF121" i="17"/>
  <c r="BK121" i="17"/>
  <c r="T122" i="17"/>
  <c r="U122" i="17"/>
  <c r="V122" i="17"/>
  <c r="AH122" i="17"/>
  <c r="AI122" i="17"/>
  <c r="AJ122" i="17"/>
  <c r="AV122" i="17"/>
  <c r="AW122" i="17"/>
  <c r="AX122" i="17"/>
  <c r="BF122" i="17"/>
  <c r="BK122" i="17"/>
  <c r="T123" i="17"/>
  <c r="U123" i="17"/>
  <c r="V123" i="17"/>
  <c r="AH123" i="17"/>
  <c r="AI123" i="17"/>
  <c r="AJ123" i="17"/>
  <c r="AV123" i="17"/>
  <c r="AW123" i="17"/>
  <c r="AX123" i="17"/>
  <c r="BF123" i="17"/>
  <c r="F114" i="17"/>
  <c r="F111" i="17"/>
  <c r="F109" i="17"/>
  <c r="F106" i="17"/>
  <c r="AZ79" i="17"/>
  <c r="AL79" i="17"/>
  <c r="X79" i="17"/>
  <c r="F79" i="17"/>
  <c r="AZ76" i="17"/>
  <c r="AL76" i="17"/>
  <c r="X76" i="17"/>
  <c r="F76" i="17"/>
  <c r="AZ74" i="17"/>
  <c r="AL74" i="17"/>
  <c r="X74" i="17"/>
  <c r="F74" i="17"/>
  <c r="AZ65" i="17"/>
  <c r="AL65" i="17"/>
  <c r="X65" i="17"/>
  <c r="F65" i="17"/>
  <c r="AZ63" i="17"/>
  <c r="AL63" i="17"/>
  <c r="X63" i="17"/>
  <c r="F63" i="17"/>
  <c r="AZ60" i="17"/>
  <c r="AL60" i="17"/>
  <c r="X60" i="17"/>
  <c r="F60" i="17"/>
  <c r="AL58" i="17"/>
  <c r="X58" i="17"/>
  <c r="F58" i="17"/>
  <c r="AL55" i="17"/>
  <c r="X55" i="17"/>
  <c r="F55" i="17"/>
  <c r="AL53" i="17"/>
  <c r="X53" i="17"/>
  <c r="F53" i="17"/>
  <c r="AL50" i="17"/>
  <c r="X50" i="17"/>
  <c r="F50" i="17"/>
  <c r="AL166" i="17"/>
  <c r="F166" i="17"/>
  <c r="F161" i="17"/>
  <c r="AL104" i="17"/>
  <c r="I20" i="17"/>
  <c r="I131" i="17"/>
  <c r="I143" i="17"/>
  <c r="I150" i="17"/>
  <c r="J20" i="17"/>
  <c r="J131" i="17"/>
  <c r="J143" i="17"/>
  <c r="J150" i="17"/>
  <c r="K20" i="17"/>
  <c r="K131" i="17"/>
  <c r="K143" i="17"/>
  <c r="K150" i="17"/>
  <c r="L20" i="17"/>
  <c r="L131" i="17"/>
  <c r="L143" i="17"/>
  <c r="L150" i="17"/>
  <c r="M20" i="17"/>
  <c r="M131" i="17"/>
  <c r="M143" i="17"/>
  <c r="M150" i="17"/>
  <c r="N20" i="17"/>
  <c r="N131" i="17"/>
  <c r="N143" i="17"/>
  <c r="N150" i="17"/>
  <c r="O20" i="17"/>
  <c r="O131" i="17"/>
  <c r="O143" i="17"/>
  <c r="O150" i="17"/>
  <c r="P20" i="17"/>
  <c r="P131" i="17"/>
  <c r="P143" i="17"/>
  <c r="P150" i="17"/>
  <c r="Q20" i="17"/>
  <c r="R20" i="17"/>
  <c r="S20" i="17"/>
  <c r="S131" i="17"/>
  <c r="S143" i="17"/>
  <c r="S150" i="17"/>
  <c r="R131" i="17"/>
  <c r="T20" i="17"/>
  <c r="T131" i="17"/>
  <c r="T143" i="17"/>
  <c r="T150" i="17"/>
  <c r="U20" i="17"/>
  <c r="U131" i="17"/>
  <c r="U143" i="17"/>
  <c r="U150" i="17"/>
  <c r="V20" i="17"/>
  <c r="V131" i="17"/>
  <c r="V143" i="17"/>
  <c r="V150" i="17"/>
  <c r="W20" i="17"/>
  <c r="W131" i="17"/>
  <c r="W143" i="17"/>
  <c r="W150" i="17"/>
  <c r="Y143" i="17"/>
  <c r="Y150" i="17"/>
  <c r="Z20" i="17"/>
  <c r="Z131" i="17"/>
  <c r="Z143" i="17"/>
  <c r="Z150" i="17"/>
  <c r="AA20" i="17"/>
  <c r="AA131" i="17"/>
  <c r="AB20" i="17"/>
  <c r="AB131" i="17"/>
  <c r="AC20" i="17"/>
  <c r="AC131" i="17"/>
  <c r="AC143" i="17"/>
  <c r="AC150" i="17"/>
  <c r="AD20" i="17"/>
  <c r="AD131" i="17"/>
  <c r="AD143" i="17"/>
  <c r="AD150" i="17"/>
  <c r="AE20" i="17"/>
  <c r="AE131" i="17"/>
  <c r="AE143" i="17"/>
  <c r="AE150" i="17"/>
  <c r="AF20" i="17"/>
  <c r="AF131" i="17"/>
  <c r="AF143" i="17"/>
  <c r="AF150" i="17"/>
  <c r="AG20" i="17"/>
  <c r="AG131" i="17"/>
  <c r="AG143" i="17"/>
  <c r="AG150" i="17"/>
  <c r="AH20" i="17"/>
  <c r="AH131" i="17"/>
  <c r="AH143" i="17"/>
  <c r="AH150" i="17"/>
  <c r="AI20" i="17"/>
  <c r="AI131" i="17"/>
  <c r="AI143" i="17"/>
  <c r="AI150" i="17"/>
  <c r="AJ20" i="17"/>
  <c r="AJ131" i="17"/>
  <c r="AJ143" i="17"/>
  <c r="AJ150" i="17"/>
  <c r="AK20" i="17"/>
  <c r="AK131" i="17"/>
  <c r="AK143" i="17"/>
  <c r="AK150" i="17"/>
  <c r="AM20" i="17"/>
  <c r="AM131" i="17"/>
  <c r="AM143" i="17"/>
  <c r="AM150" i="17"/>
  <c r="AN20" i="17"/>
  <c r="AN131" i="17"/>
  <c r="AN143" i="17"/>
  <c r="AN150" i="17"/>
  <c r="AO20" i="17"/>
  <c r="AO131" i="17"/>
  <c r="AO143" i="17"/>
  <c r="AO150" i="17"/>
  <c r="AP20" i="17"/>
  <c r="AP131" i="17"/>
  <c r="AP143" i="17"/>
  <c r="AP150" i="17"/>
  <c r="AQ20" i="17"/>
  <c r="AQ131" i="17"/>
  <c r="AQ143" i="17"/>
  <c r="AQ150" i="17"/>
  <c r="AR20" i="17"/>
  <c r="AR131" i="17"/>
  <c r="AR143" i="17"/>
  <c r="AR150" i="17"/>
  <c r="AS20" i="17"/>
  <c r="AS131" i="17"/>
  <c r="AS143" i="17"/>
  <c r="AS150" i="17"/>
  <c r="AT20" i="17"/>
  <c r="AT131" i="17"/>
  <c r="AU20" i="17"/>
  <c r="AU131" i="17"/>
  <c r="AU143" i="17"/>
  <c r="AU150" i="17"/>
  <c r="AV20" i="17"/>
  <c r="AV131" i="17"/>
  <c r="AV143" i="17"/>
  <c r="AV150" i="17"/>
  <c r="AW20" i="17"/>
  <c r="AW131" i="17"/>
  <c r="AW143" i="17"/>
  <c r="AW150" i="17"/>
  <c r="AX20" i="17"/>
  <c r="AX131" i="17"/>
  <c r="AX143" i="17"/>
  <c r="AX150" i="17"/>
  <c r="AY20" i="17"/>
  <c r="AY131" i="17"/>
  <c r="AY143" i="17"/>
  <c r="AY150" i="17"/>
  <c r="BA20" i="17"/>
  <c r="BA131" i="17"/>
  <c r="BB20" i="17"/>
  <c r="BB131" i="17"/>
  <c r="BB143" i="17"/>
  <c r="BB150" i="17"/>
  <c r="BC20" i="17"/>
  <c r="BC131" i="17"/>
  <c r="BC143" i="17"/>
  <c r="BC150" i="17"/>
  <c r="BD20" i="17"/>
  <c r="BD131" i="17"/>
  <c r="BD143" i="17"/>
  <c r="BD150" i="17"/>
  <c r="BE20" i="17"/>
  <c r="BE131" i="17"/>
  <c r="BE143" i="17"/>
  <c r="BE150" i="17"/>
  <c r="BF20" i="17"/>
  <c r="BF131" i="17"/>
  <c r="BF143" i="17"/>
  <c r="BF150" i="17"/>
  <c r="BG20" i="17"/>
  <c r="BG131" i="17"/>
  <c r="BG143" i="17"/>
  <c r="BG150" i="17"/>
  <c r="BH20" i="17"/>
  <c r="BH131" i="17"/>
  <c r="BH143" i="17"/>
  <c r="BH150" i="17"/>
  <c r="BI20" i="17"/>
  <c r="BI131" i="17"/>
  <c r="BI143" i="17"/>
  <c r="BI150" i="17"/>
  <c r="BJ20" i="17"/>
  <c r="BJ131" i="17"/>
  <c r="BJ143" i="17"/>
  <c r="BJ150" i="17"/>
  <c r="L129" i="17"/>
  <c r="L141" i="17"/>
  <c r="R129" i="17"/>
  <c r="R141" i="17"/>
  <c r="T129" i="17"/>
  <c r="T141" i="17"/>
  <c r="U129" i="17"/>
  <c r="U141" i="17"/>
  <c r="Z129" i="17"/>
  <c r="AH129" i="17"/>
  <c r="AH141" i="17"/>
  <c r="AJ129" i="17"/>
  <c r="AJ141" i="17"/>
  <c r="AK129" i="17"/>
  <c r="AK141" i="17"/>
  <c r="AN129" i="17"/>
  <c r="AN141" i="17"/>
  <c r="AQ129" i="17"/>
  <c r="AV129" i="17"/>
  <c r="AV141" i="17"/>
  <c r="AW129" i="17"/>
  <c r="AX129" i="17"/>
  <c r="AX141" i="17"/>
  <c r="AY129" i="17"/>
  <c r="AY141" i="17"/>
  <c r="BB129" i="17"/>
  <c r="BE141" i="17"/>
  <c r="BF129" i="17"/>
  <c r="BG129" i="17"/>
  <c r="BI129" i="17"/>
  <c r="K128" i="17"/>
  <c r="K140" i="17"/>
  <c r="L128" i="17"/>
  <c r="L140" i="17"/>
  <c r="O128" i="17"/>
  <c r="O147" i="17"/>
  <c r="P128" i="17"/>
  <c r="P140" i="17"/>
  <c r="R128" i="17"/>
  <c r="R147" i="17"/>
  <c r="U128" i="17"/>
  <c r="U147" i="17"/>
  <c r="W128" i="17"/>
  <c r="W140" i="17"/>
  <c r="Z128" i="17"/>
  <c r="AA128" i="17"/>
  <c r="AD128" i="17"/>
  <c r="AD140" i="17"/>
  <c r="AE128" i="17"/>
  <c r="AF128" i="17"/>
  <c r="AF147" i="17"/>
  <c r="AF140" i="17"/>
  <c r="AG128" i="17"/>
  <c r="AG147" i="17"/>
  <c r="AI128" i="17"/>
  <c r="AJ128" i="17"/>
  <c r="AJ140" i="17"/>
  <c r="AK128" i="17"/>
  <c r="AK147" i="17"/>
  <c r="AN128" i="17"/>
  <c r="AN140" i="17"/>
  <c r="AU128" i="17"/>
  <c r="AU147" i="17"/>
  <c r="AV128" i="17"/>
  <c r="AW128" i="17"/>
  <c r="AX128" i="17"/>
  <c r="AX147" i="17"/>
  <c r="AY128" i="17"/>
  <c r="AY147" i="17"/>
  <c r="BC128" i="17"/>
  <c r="BE128" i="17"/>
  <c r="BE147" i="17"/>
  <c r="BF147" i="17"/>
  <c r="BG128" i="17"/>
  <c r="BI128" i="17"/>
  <c r="BI140" i="17"/>
  <c r="BJ128" i="17"/>
  <c r="BJ147" i="17"/>
  <c r="Q78" i="17"/>
  <c r="Q75" i="17"/>
  <c r="M78" i="17"/>
  <c r="G105" i="17"/>
  <c r="G108" i="17"/>
  <c r="X108" i="17"/>
  <c r="S108" i="17"/>
  <c r="S105" i="17"/>
  <c r="Q83" i="17"/>
  <c r="S83" i="17"/>
  <c r="S80" i="17"/>
  <c r="N83" i="17"/>
  <c r="P83" i="17"/>
  <c r="P80" i="17"/>
  <c r="P67" i="17"/>
  <c r="M67" i="17"/>
  <c r="M64" i="17"/>
  <c r="Q67" i="17"/>
  <c r="S67" i="17"/>
  <c r="S64" i="17"/>
  <c r="G54" i="17"/>
  <c r="G56" i="17"/>
  <c r="G17" i="17"/>
  <c r="S56" i="17"/>
  <c r="S54" i="17"/>
  <c r="N52" i="17"/>
  <c r="Q52" i="17"/>
  <c r="S52" i="17"/>
  <c r="S49" i="17"/>
  <c r="BA52" i="17"/>
  <c r="S46" i="17"/>
  <c r="S43" i="17"/>
  <c r="P46" i="17"/>
  <c r="AE43" i="17"/>
  <c r="G42" i="17"/>
  <c r="G20" i="17"/>
  <c r="G24" i="17"/>
  <c r="N24" i="17"/>
  <c r="X24" i="17"/>
  <c r="Q24" i="17"/>
  <c r="S24" i="17"/>
  <c r="S21" i="17"/>
  <c r="X48" i="17"/>
  <c r="F48" i="17"/>
  <c r="AB37" i="17"/>
  <c r="BH24" i="17"/>
  <c r="BH18" i="17"/>
  <c r="AM46" i="17"/>
  <c r="AZ46" i="17"/>
  <c r="AM161" i="17"/>
  <c r="O129" i="17"/>
  <c r="O141" i="17"/>
  <c r="V129" i="17"/>
  <c r="W129" i="17"/>
  <c r="W141" i="17"/>
  <c r="AI129" i="17"/>
  <c r="AI141" i="17"/>
  <c r="AT129" i="17"/>
  <c r="BC129" i="17"/>
  <c r="BG141" i="17"/>
  <c r="BJ129" i="17"/>
  <c r="M128" i="17"/>
  <c r="M140" i="17"/>
  <c r="T128" i="17"/>
  <c r="T147" i="17"/>
  <c r="V128" i="17"/>
  <c r="V147" i="17"/>
  <c r="AC128" i="17"/>
  <c r="AC140" i="17"/>
  <c r="AH128" i="17"/>
  <c r="AH147" i="17"/>
  <c r="AQ128" i="17"/>
  <c r="AQ140" i="17"/>
  <c r="AR128" i="17"/>
  <c r="AR147" i="17"/>
  <c r="AT128" i="17"/>
  <c r="AT147" i="17"/>
  <c r="BB128" i="17"/>
  <c r="BB147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Z94" i="17"/>
  <c r="AT94" i="17"/>
  <c r="AU94" i="17"/>
  <c r="AV94" i="17"/>
  <c r="AW94" i="17"/>
  <c r="AX94" i="17"/>
  <c r="AY94" i="17"/>
  <c r="BA94" i="17"/>
  <c r="BM94" i="17"/>
  <c r="BB94" i="17"/>
  <c r="BC94" i="17"/>
  <c r="BD94" i="17"/>
  <c r="BE94" i="17"/>
  <c r="BF94" i="17"/>
  <c r="BG94" i="17"/>
  <c r="BH94" i="17"/>
  <c r="BI94" i="17"/>
  <c r="BJ94" i="17"/>
  <c r="BK94" i="17"/>
  <c r="BL94" i="17"/>
  <c r="K94" i="17"/>
  <c r="F94" i="17"/>
  <c r="L105" i="17"/>
  <c r="M105" i="17"/>
  <c r="N105" i="17"/>
  <c r="O105" i="17"/>
  <c r="P105" i="17"/>
  <c r="Q105" i="17"/>
  <c r="R105" i="17"/>
  <c r="T105" i="17"/>
  <c r="U105" i="17"/>
  <c r="V105" i="17"/>
  <c r="W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M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K105" i="17"/>
  <c r="BM85" i="17"/>
  <c r="BM86" i="17"/>
  <c r="BM87" i="17"/>
  <c r="BM88" i="17"/>
  <c r="BM89" i="17"/>
  <c r="BM91" i="17"/>
  <c r="BM92" i="17"/>
  <c r="BM96" i="17"/>
  <c r="BM97" i="17"/>
  <c r="BM99" i="17"/>
  <c r="BM101" i="17"/>
  <c r="BM104" i="17"/>
  <c r="BM107" i="17"/>
  <c r="BM108" i="17"/>
  <c r="F108" i="17"/>
  <c r="H108" i="17"/>
  <c r="H105" i="17"/>
  <c r="F96" i="17"/>
  <c r="F97" i="17"/>
  <c r="F99" i="17"/>
  <c r="F101" i="17"/>
  <c r="F104" i="17"/>
  <c r="F107" i="17"/>
  <c r="AZ83" i="17"/>
  <c r="AZ80" i="17"/>
  <c r="L80" i="17"/>
  <c r="M80" i="17"/>
  <c r="N80" i="17"/>
  <c r="O80" i="17"/>
  <c r="Q80" i="17"/>
  <c r="R80" i="17"/>
  <c r="T80" i="17"/>
  <c r="U80" i="17"/>
  <c r="V80" i="17"/>
  <c r="W80" i="17"/>
  <c r="Z80" i="17"/>
  <c r="AC80" i="17"/>
  <c r="AF80" i="17"/>
  <c r="AH80" i="17"/>
  <c r="AI80" i="17"/>
  <c r="AJ80" i="17"/>
  <c r="AK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BA80" i="17"/>
  <c r="BB80" i="17"/>
  <c r="BC80" i="17"/>
  <c r="BD80" i="17"/>
  <c r="BE80" i="17"/>
  <c r="BF80" i="17"/>
  <c r="BG80" i="17"/>
  <c r="BI80" i="17"/>
  <c r="BJ80" i="17"/>
  <c r="K80" i="17"/>
  <c r="AZ78" i="17"/>
  <c r="L75" i="17"/>
  <c r="M75" i="17"/>
  <c r="N75" i="17"/>
  <c r="O75" i="17"/>
  <c r="P75" i="17"/>
  <c r="R75" i="17"/>
  <c r="S75" i="17"/>
  <c r="T75" i="17"/>
  <c r="U75" i="17"/>
  <c r="V75" i="17"/>
  <c r="W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BA75" i="17"/>
  <c r="BB75" i="17"/>
  <c r="BC75" i="17"/>
  <c r="BD75" i="17"/>
  <c r="BE75" i="17"/>
  <c r="BF75" i="17"/>
  <c r="BG75" i="17"/>
  <c r="BH75" i="17"/>
  <c r="BI75" i="17"/>
  <c r="BJ75" i="17"/>
  <c r="K75" i="17"/>
  <c r="F68" i="17"/>
  <c r="F69" i="17"/>
  <c r="F70" i="17"/>
  <c r="F71" i="17"/>
  <c r="F72" i="17"/>
  <c r="F73" i="17"/>
  <c r="F77" i="17"/>
  <c r="F78" i="17"/>
  <c r="F82" i="17"/>
  <c r="L64" i="17"/>
  <c r="N64" i="17"/>
  <c r="O64" i="17"/>
  <c r="P64" i="17"/>
  <c r="R64" i="17"/>
  <c r="T64" i="17"/>
  <c r="U64" i="17"/>
  <c r="V64" i="17"/>
  <c r="W64" i="17"/>
  <c r="Y64" i="17"/>
  <c r="Z64" i="17"/>
  <c r="AB64" i="17"/>
  <c r="AC64" i="17"/>
  <c r="AF64" i="17"/>
  <c r="AH64" i="17"/>
  <c r="AI64" i="17"/>
  <c r="AJ64" i="17"/>
  <c r="AK64" i="17"/>
  <c r="AM64" i="17"/>
  <c r="AN64" i="17"/>
  <c r="AP64" i="17"/>
  <c r="AQ64" i="17"/>
  <c r="AT64" i="17"/>
  <c r="AV64" i="17"/>
  <c r="AW64" i="17"/>
  <c r="AX64" i="17"/>
  <c r="AY64" i="17"/>
  <c r="BA64" i="17"/>
  <c r="BB64" i="17"/>
  <c r="BC64" i="17"/>
  <c r="BD64" i="17"/>
  <c r="BE64" i="17"/>
  <c r="BF64" i="17"/>
  <c r="BG64" i="17"/>
  <c r="BH64" i="17"/>
  <c r="BI64" i="17"/>
  <c r="BJ64" i="17"/>
  <c r="BK64" i="17"/>
  <c r="K64" i="17"/>
  <c r="AZ62" i="17"/>
  <c r="AL62" i="17"/>
  <c r="X62" i="17"/>
  <c r="I62" i="17"/>
  <c r="I18" i="17"/>
  <c r="I129" i="17"/>
  <c r="G62" i="17"/>
  <c r="F62" i="17"/>
  <c r="BA128" i="17"/>
  <c r="AS59" i="17"/>
  <c r="AP128" i="17"/>
  <c r="Y128" i="17"/>
  <c r="Y140" i="17"/>
  <c r="N128" i="17"/>
  <c r="N140" i="17"/>
  <c r="BJ59" i="17"/>
  <c r="BI59" i="17"/>
  <c r="BG59" i="17"/>
  <c r="BF59" i="17"/>
  <c r="BE59" i="17"/>
  <c r="BC59" i="17"/>
  <c r="BB59" i="17"/>
  <c r="BK59" i="17"/>
  <c r="AU59" i="17"/>
  <c r="AT59" i="17"/>
  <c r="AR59" i="17"/>
  <c r="AQ59" i="17"/>
  <c r="AN59" i="17"/>
  <c r="AG59" i="17"/>
  <c r="AF59" i="17"/>
  <c r="AE59" i="17"/>
  <c r="AC59" i="17"/>
  <c r="AA59" i="17"/>
  <c r="Z59" i="17"/>
  <c r="N59" i="17"/>
  <c r="L54" i="17"/>
  <c r="M54" i="17"/>
  <c r="N54" i="17"/>
  <c r="O54" i="17"/>
  <c r="P54" i="17"/>
  <c r="Q54" i="17"/>
  <c r="R54" i="17"/>
  <c r="T54" i="17"/>
  <c r="U54" i="17"/>
  <c r="V54" i="17"/>
  <c r="W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BA54" i="17"/>
  <c r="BB54" i="17"/>
  <c r="BC54" i="17"/>
  <c r="BD54" i="17"/>
  <c r="BE54" i="17"/>
  <c r="BF54" i="17"/>
  <c r="BG54" i="17"/>
  <c r="BH54" i="17"/>
  <c r="BI54" i="17"/>
  <c r="BJ54" i="17"/>
  <c r="K54" i="17"/>
  <c r="F56" i="17"/>
  <c r="H56" i="17"/>
  <c r="H54" i="17"/>
  <c r="F57" i="17"/>
  <c r="F66" i="17"/>
  <c r="L49" i="17"/>
  <c r="M49" i="17"/>
  <c r="O49" i="17"/>
  <c r="Q49" i="17"/>
  <c r="R49" i="17"/>
  <c r="T49" i="17"/>
  <c r="U49" i="17"/>
  <c r="V49" i="17"/>
  <c r="W49" i="17"/>
  <c r="Y49" i="17"/>
  <c r="Z49" i="17"/>
  <c r="AB49" i="17"/>
  <c r="AC49" i="17"/>
  <c r="AF49" i="17"/>
  <c r="AH49" i="17"/>
  <c r="AI49" i="17"/>
  <c r="AJ49" i="17"/>
  <c r="AK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BB49" i="17"/>
  <c r="BC49" i="17"/>
  <c r="BD49" i="17"/>
  <c r="BE49" i="17"/>
  <c r="BF49" i="17"/>
  <c r="BG49" i="17"/>
  <c r="BH49" i="17"/>
  <c r="BI49" i="17"/>
  <c r="BJ49" i="17"/>
  <c r="BK49" i="17"/>
  <c r="K49" i="17"/>
  <c r="BD46" i="17"/>
  <c r="AZ45" i="17"/>
  <c r="L43" i="17"/>
  <c r="M43" i="17"/>
  <c r="N43" i="17"/>
  <c r="O43" i="17"/>
  <c r="P43" i="17"/>
  <c r="R43" i="17"/>
  <c r="T43" i="17"/>
  <c r="U43" i="17"/>
  <c r="V43" i="17"/>
  <c r="W43" i="17"/>
  <c r="Y43" i="17"/>
  <c r="Z43" i="17"/>
  <c r="AA43" i="17"/>
  <c r="AB43" i="17"/>
  <c r="AC43" i="17"/>
  <c r="AF43" i="17"/>
  <c r="AH43" i="17"/>
  <c r="AI43" i="17"/>
  <c r="AJ43" i="17"/>
  <c r="AK43" i="17"/>
  <c r="AN43" i="17"/>
  <c r="AO43" i="17"/>
  <c r="AP43" i="17"/>
  <c r="AQ43" i="17"/>
  <c r="AR43" i="17"/>
  <c r="AT43" i="17"/>
  <c r="AU43" i="17"/>
  <c r="AV43" i="17"/>
  <c r="AW43" i="17"/>
  <c r="AX43" i="17"/>
  <c r="AY43" i="17"/>
  <c r="BB43" i="17"/>
  <c r="BC43" i="17"/>
  <c r="BE43" i="17"/>
  <c r="BF43" i="17"/>
  <c r="BG43" i="17"/>
  <c r="BI43" i="17"/>
  <c r="BJ43" i="17"/>
  <c r="BK43" i="17"/>
  <c r="K43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Y37" i="17"/>
  <c r="Z37" i="17"/>
  <c r="AA37" i="17"/>
  <c r="AC37" i="17"/>
  <c r="AD37" i="17"/>
  <c r="AE37" i="17"/>
  <c r="AF37" i="17"/>
  <c r="AG37" i="17"/>
  <c r="AH37" i="17"/>
  <c r="AI37" i="17"/>
  <c r="AJ37" i="17"/>
  <c r="AK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BA37" i="17"/>
  <c r="BB37" i="17"/>
  <c r="BC37" i="17"/>
  <c r="BD37" i="17"/>
  <c r="BE37" i="17"/>
  <c r="BF37" i="17"/>
  <c r="BG37" i="17"/>
  <c r="BH37" i="17"/>
  <c r="BI37" i="17"/>
  <c r="BJ37" i="17"/>
  <c r="BK37" i="17"/>
  <c r="K37" i="17"/>
  <c r="F37" i="17"/>
  <c r="AZ35" i="17"/>
  <c r="L32" i="17"/>
  <c r="M32" i="17"/>
  <c r="N32" i="17"/>
  <c r="O32" i="17"/>
  <c r="R32" i="17"/>
  <c r="S32" i="17"/>
  <c r="T32" i="17"/>
  <c r="U32" i="17"/>
  <c r="V32" i="17"/>
  <c r="W32" i="17"/>
  <c r="Y32" i="17"/>
  <c r="Z32" i="17"/>
  <c r="AA32" i="17"/>
  <c r="AB32" i="17"/>
  <c r="AC32" i="17"/>
  <c r="AD32" i="17"/>
  <c r="AE32" i="17"/>
  <c r="AF32" i="17"/>
  <c r="AH32" i="17"/>
  <c r="AI32" i="17"/>
  <c r="AJ32" i="17"/>
  <c r="AK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BA32" i="17"/>
  <c r="BB32" i="17"/>
  <c r="BC32" i="17"/>
  <c r="BD32" i="17"/>
  <c r="BE32" i="17"/>
  <c r="BF32" i="17"/>
  <c r="BG32" i="17"/>
  <c r="BH32" i="17"/>
  <c r="BI32" i="17"/>
  <c r="BJ32" i="17"/>
  <c r="K32" i="17"/>
  <c r="F34" i="17"/>
  <c r="F39" i="17"/>
  <c r="F42" i="17"/>
  <c r="F45" i="17"/>
  <c r="F51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BA27" i="17"/>
  <c r="BB27" i="17"/>
  <c r="BC27" i="17"/>
  <c r="BD27" i="17"/>
  <c r="BE27" i="17"/>
  <c r="BF27" i="17"/>
  <c r="BG27" i="17"/>
  <c r="BH27" i="17"/>
  <c r="BI27" i="17"/>
  <c r="BJ27" i="17"/>
  <c r="K27" i="17"/>
  <c r="F30" i="17"/>
  <c r="AE21" i="17"/>
  <c r="BD24" i="17"/>
  <c r="BD18" i="17"/>
  <c r="BD129" i="17"/>
  <c r="BD21" i="17"/>
  <c r="AB24" i="17"/>
  <c r="Y21" i="17"/>
  <c r="L21" i="17"/>
  <c r="M21" i="17"/>
  <c r="O21" i="17"/>
  <c r="O15" i="17"/>
  <c r="O126" i="17"/>
  <c r="R21" i="17"/>
  <c r="R15" i="17"/>
  <c r="T21" i="17"/>
  <c r="U21" i="17"/>
  <c r="U15" i="17"/>
  <c r="V21" i="17"/>
  <c r="W21" i="17"/>
  <c r="W15" i="17"/>
  <c r="Z21" i="17"/>
  <c r="AC21" i="17"/>
  <c r="AF21" i="17"/>
  <c r="AG21" i="17"/>
  <c r="AH21" i="17"/>
  <c r="AH15" i="17"/>
  <c r="AI21" i="17"/>
  <c r="AI15" i="17"/>
  <c r="AJ21" i="17"/>
  <c r="AJ15" i="17"/>
  <c r="AK21" i="17"/>
  <c r="AK15" i="17"/>
  <c r="AM21" i="17"/>
  <c r="AN21" i="17"/>
  <c r="AN15" i="17"/>
  <c r="AN126" i="17"/>
  <c r="AO21" i="17"/>
  <c r="AP21" i="17"/>
  <c r="AQ21" i="17"/>
  <c r="AQ15" i="17"/>
  <c r="AR21" i="17"/>
  <c r="AS21" i="17"/>
  <c r="AT21" i="17"/>
  <c r="AT15" i="17"/>
  <c r="AU21" i="17"/>
  <c r="AV21" i="17"/>
  <c r="AV15" i="17"/>
  <c r="AW21" i="17"/>
  <c r="AW15" i="17"/>
  <c r="AX21" i="17"/>
  <c r="AX15" i="17"/>
  <c r="AY21" i="17"/>
  <c r="AY15" i="17"/>
  <c r="BA21" i="17"/>
  <c r="BB21" i="17"/>
  <c r="BB15" i="17"/>
  <c r="BC21" i="17"/>
  <c r="BC15" i="17"/>
  <c r="BE21" i="17"/>
  <c r="BE15" i="17"/>
  <c r="BF21" i="17"/>
  <c r="BF15" i="17"/>
  <c r="BG21" i="17"/>
  <c r="BG15" i="17"/>
  <c r="BI21" i="17"/>
  <c r="BI15" i="17"/>
  <c r="BJ21" i="17"/>
  <c r="BJ15" i="17"/>
  <c r="K21" i="17"/>
  <c r="K15" i="17"/>
  <c r="F23" i="17"/>
  <c r="F26" i="17"/>
  <c r="F20" i="17"/>
  <c r="F29" i="17"/>
  <c r="AZ24" i="17"/>
  <c r="AZ26" i="17"/>
  <c r="AZ29" i="17"/>
  <c r="AZ30" i="17"/>
  <c r="AZ34" i="17"/>
  <c r="AZ32" i="17"/>
  <c r="AZ40" i="17"/>
  <c r="AZ37" i="17"/>
  <c r="AZ42" i="17"/>
  <c r="AZ56" i="17"/>
  <c r="AZ54" i="17"/>
  <c r="AZ66" i="17"/>
  <c r="AZ68" i="17"/>
  <c r="AZ69" i="17"/>
  <c r="AZ70" i="17"/>
  <c r="AZ71" i="17"/>
  <c r="AZ72" i="17"/>
  <c r="AZ73" i="17"/>
  <c r="AZ77" i="17"/>
  <c r="AZ75" i="17"/>
  <c r="AL26" i="17"/>
  <c r="AL29" i="17"/>
  <c r="AL30" i="17"/>
  <c r="AL34" i="17"/>
  <c r="AL35" i="17"/>
  <c r="AL32" i="17"/>
  <c r="AL39" i="17"/>
  <c r="AL42" i="17"/>
  <c r="AL45" i="17"/>
  <c r="AL51" i="17"/>
  <c r="AL56" i="17"/>
  <c r="AL57" i="17"/>
  <c r="AL66" i="17"/>
  <c r="AL64" i="17"/>
  <c r="AL68" i="17"/>
  <c r="AL69" i="17"/>
  <c r="AL70" i="17"/>
  <c r="AL71" i="17"/>
  <c r="AL72" i="17"/>
  <c r="AL73" i="17"/>
  <c r="AL77" i="17"/>
  <c r="AL78" i="17"/>
  <c r="X26" i="17"/>
  <c r="X29" i="17"/>
  <c r="X30" i="17"/>
  <c r="X34" i="17"/>
  <c r="X39" i="17"/>
  <c r="X40" i="17"/>
  <c r="X42" i="17"/>
  <c r="X45" i="17"/>
  <c r="X51" i="17"/>
  <c r="X56" i="17"/>
  <c r="X57" i="17"/>
  <c r="X66" i="17"/>
  <c r="X68" i="17"/>
  <c r="X69" i="17"/>
  <c r="X70" i="17"/>
  <c r="X71" i="17"/>
  <c r="X72" i="17"/>
  <c r="X73" i="17"/>
  <c r="X77" i="17"/>
  <c r="X78" i="17"/>
  <c r="X82" i="17"/>
  <c r="X83" i="17"/>
  <c r="AS161" i="17"/>
  <c r="AG161" i="17"/>
  <c r="AG164" i="17"/>
  <c r="AF161" i="17"/>
  <c r="AF164" i="17"/>
  <c r="BM136" i="17"/>
  <c r="K161" i="17"/>
  <c r="K164" i="17"/>
  <c r="L161" i="17"/>
  <c r="L164" i="17"/>
  <c r="L148" i="17"/>
  <c r="M161" i="17"/>
  <c r="M164" i="17"/>
  <c r="N161" i="17"/>
  <c r="N164" i="17"/>
  <c r="O161" i="17"/>
  <c r="O164" i="17"/>
  <c r="P161" i="17"/>
  <c r="P164" i="17"/>
  <c r="T161" i="17"/>
  <c r="T164" i="17"/>
  <c r="T148" i="17"/>
  <c r="U161" i="17"/>
  <c r="U164" i="17"/>
  <c r="U148" i="17"/>
  <c r="V161" i="17"/>
  <c r="V164" i="17"/>
  <c r="W161" i="17"/>
  <c r="W164" i="17"/>
  <c r="W148" i="17"/>
  <c r="Y161" i="17"/>
  <c r="Y164" i="17"/>
  <c r="Z161" i="17"/>
  <c r="Z164" i="17"/>
  <c r="Z148" i="17"/>
  <c r="AA161" i="17"/>
  <c r="AA164" i="17"/>
  <c r="AB161" i="17"/>
  <c r="AB164" i="17"/>
  <c r="AC161" i="17"/>
  <c r="AC164" i="17"/>
  <c r="AC148" i="17"/>
  <c r="AD161" i="17"/>
  <c r="AD164" i="17"/>
  <c r="AH161" i="17"/>
  <c r="AH164" i="17"/>
  <c r="AH148" i="17"/>
  <c r="AI161" i="17"/>
  <c r="AI164" i="17"/>
  <c r="AJ161" i="17"/>
  <c r="AJ164" i="17"/>
  <c r="AK161" i="17"/>
  <c r="AK164" i="17"/>
  <c r="AQ161" i="17"/>
  <c r="AQ164" i="17"/>
  <c r="AR161" i="17"/>
  <c r="AR164" i="17"/>
  <c r="AT161" i="17"/>
  <c r="AT164" i="17"/>
  <c r="AU161" i="17"/>
  <c r="AU164" i="17"/>
  <c r="AV161" i="17"/>
  <c r="AV164" i="17"/>
  <c r="AV148" i="17"/>
  <c r="AW161" i="17"/>
  <c r="AW164" i="17"/>
  <c r="AW148" i="17"/>
  <c r="AX161" i="17"/>
  <c r="AX164" i="17"/>
  <c r="AX148" i="17"/>
  <c r="AY161" i="17"/>
  <c r="AY164" i="17"/>
  <c r="AY148" i="17"/>
  <c r="BA161" i="17"/>
  <c r="BA164" i="17"/>
  <c r="BB161" i="17"/>
  <c r="BB164" i="17"/>
  <c r="BB148" i="17"/>
  <c r="BC161" i="17"/>
  <c r="BC164" i="17"/>
  <c r="BC148" i="17"/>
  <c r="BD161" i="17"/>
  <c r="BD164" i="17"/>
  <c r="BE161" i="17"/>
  <c r="BE164" i="17"/>
  <c r="BF161" i="17"/>
  <c r="BF164" i="17"/>
  <c r="BG161" i="17"/>
  <c r="BG164" i="17"/>
  <c r="BK161" i="17"/>
  <c r="BK164" i="17"/>
  <c r="BL161" i="17"/>
  <c r="BL164" i="17"/>
  <c r="Q161" i="17"/>
  <c r="Q164" i="17"/>
  <c r="BM163" i="17"/>
  <c r="AL163" i="17"/>
  <c r="X163" i="17"/>
  <c r="AL133" i="17"/>
  <c r="AL134" i="17"/>
  <c r="AL137" i="17"/>
  <c r="AL151" i="17"/>
  <c r="AL153" i="17"/>
  <c r="AL154" i="17"/>
  <c r="AL158" i="17"/>
  <c r="AL159" i="17"/>
  <c r="X133" i="17"/>
  <c r="X134" i="17"/>
  <c r="X137" i="17"/>
  <c r="X151" i="17"/>
  <c r="X153" i="17"/>
  <c r="X154" i="17"/>
  <c r="X158" i="17"/>
  <c r="X159" i="17"/>
  <c r="BM133" i="17"/>
  <c r="BM134" i="17"/>
  <c r="BM135" i="17"/>
  <c r="BM137" i="17"/>
  <c r="BM144" i="17"/>
  <c r="BM151" i="17"/>
  <c r="BM153" i="17"/>
  <c r="BM154" i="17"/>
  <c r="BM158" i="17"/>
  <c r="BM159" i="17"/>
  <c r="G156" i="17"/>
  <c r="H156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Y156" i="17"/>
  <c r="Z156" i="17"/>
  <c r="AA156" i="17"/>
  <c r="AB156" i="17"/>
  <c r="AC156" i="17"/>
  <c r="AD156" i="17"/>
  <c r="AE156" i="17"/>
  <c r="AF156" i="17"/>
  <c r="AG156" i="17"/>
  <c r="AH156" i="17"/>
  <c r="AI156" i="17"/>
  <c r="AJ156" i="17"/>
  <c r="AK156" i="17"/>
  <c r="AM156" i="17"/>
  <c r="AN156" i="17"/>
  <c r="AO156" i="17"/>
  <c r="AP156" i="17"/>
  <c r="AQ156" i="17"/>
  <c r="AR156" i="17"/>
  <c r="AS156" i="17"/>
  <c r="AT156" i="17"/>
  <c r="AU156" i="17"/>
  <c r="AV156" i="17"/>
  <c r="AW156" i="17"/>
  <c r="AX156" i="17"/>
  <c r="AY156" i="17"/>
  <c r="BA156" i="17"/>
  <c r="BB156" i="17"/>
  <c r="BC156" i="17"/>
  <c r="BD156" i="17"/>
  <c r="BE156" i="17"/>
  <c r="BF156" i="17"/>
  <c r="BG156" i="17"/>
  <c r="BH156" i="17"/>
  <c r="BI156" i="17"/>
  <c r="BJ156" i="17"/>
  <c r="F159" i="17"/>
  <c r="F156" i="17"/>
  <c r="BJ161" i="17"/>
  <c r="BJ164" i="17"/>
  <c r="BJ148" i="17"/>
  <c r="BI132" i="17"/>
  <c r="BI161" i="17"/>
  <c r="BI164" i="17"/>
  <c r="BI148" i="17"/>
  <c r="BH161" i="17"/>
  <c r="BH164" i="17"/>
  <c r="BL42" i="17"/>
  <c r="BL20" i="17"/>
  <c r="BM35" i="17"/>
  <c r="BL72" i="17"/>
  <c r="BK77" i="17"/>
  <c r="BM82" i="17"/>
  <c r="BL82" i="17"/>
  <c r="BM77" i="17"/>
  <c r="BL77" i="17"/>
  <c r="BM74" i="17"/>
  <c r="BL74" i="17"/>
  <c r="BM73" i="17"/>
  <c r="BL73" i="17"/>
  <c r="BM72" i="17"/>
  <c r="BM71" i="17"/>
  <c r="BL71" i="17"/>
  <c r="BM70" i="17"/>
  <c r="BL70" i="17"/>
  <c r="BK70" i="17"/>
  <c r="BM69" i="17"/>
  <c r="BL69" i="17"/>
  <c r="BM68" i="17"/>
  <c r="BL68" i="17"/>
  <c r="BL66" i="17"/>
  <c r="BM62" i="17"/>
  <c r="BL62" i="17"/>
  <c r="BL57" i="17"/>
  <c r="BM56" i="17"/>
  <c r="BL56" i="17"/>
  <c r="BM51" i="17"/>
  <c r="BL51" i="17"/>
  <c r="BL45" i="17"/>
  <c r="BL40" i="17"/>
  <c r="BM39" i="17"/>
  <c r="BL39" i="17"/>
  <c r="BL37" i="17"/>
  <c r="BM34" i="17"/>
  <c r="BM32" i="17"/>
  <c r="BL34" i="17"/>
  <c r="BM29" i="17"/>
  <c r="BM27" i="17"/>
  <c r="BL29" i="17"/>
  <c r="BL27" i="17"/>
  <c r="BM23" i="17"/>
  <c r="BL23" i="17"/>
  <c r="BK20" i="17"/>
  <c r="BK131" i="17"/>
  <c r="BK143" i="17"/>
  <c r="BK150" i="17"/>
  <c r="BK12" i="17"/>
  <c r="BI12" i="17"/>
  <c r="BH12" i="17"/>
  <c r="BF12" i="17"/>
  <c r="BE12" i="17"/>
  <c r="BD12" i="17"/>
  <c r="BB12" i="17"/>
  <c r="BA12" i="17"/>
  <c r="AW12" i="17"/>
  <c r="AX12" i="17"/>
  <c r="AV12" i="17"/>
  <c r="AT12" i="17"/>
  <c r="AS12" i="17"/>
  <c r="AQ12" i="17"/>
  <c r="AP12" i="17"/>
  <c r="AN12" i="17"/>
  <c r="AM12" i="17"/>
  <c r="AI12" i="17"/>
  <c r="AH12" i="17"/>
  <c r="AF12" i="17"/>
  <c r="AE12" i="17"/>
  <c r="AC12" i="17"/>
  <c r="AB12" i="17"/>
  <c r="Z12" i="17"/>
  <c r="Y12" i="17"/>
  <c r="U12" i="17"/>
  <c r="V12" i="17"/>
  <c r="T12" i="17"/>
  <c r="R12" i="17"/>
  <c r="Q12" i="17"/>
  <c r="O12" i="17"/>
  <c r="N12" i="17"/>
  <c r="L12" i="17"/>
  <c r="M12" i="17"/>
  <c r="K12" i="17"/>
  <c r="G12" i="17"/>
  <c r="F12" i="17"/>
  <c r="BL30" i="17"/>
  <c r="BM40" i="17"/>
  <c r="BM57" i="17"/>
  <c r="BL35" i="17"/>
  <c r="BL32" i="17"/>
  <c r="BK78" i="17"/>
  <c r="BL78" i="17"/>
  <c r="BL75" i="17"/>
  <c r="BM78" i="17"/>
  <c r="BM75" i="17"/>
  <c r="BM30" i="17"/>
  <c r="BL67" i="17"/>
  <c r="BM67" i="17"/>
  <c r="BM64" i="17"/>
  <c r="BL83" i="17"/>
  <c r="BL80" i="17"/>
  <c r="BK83" i="17"/>
  <c r="BK82" i="17"/>
  <c r="X161" i="17"/>
  <c r="X164" i="17"/>
  <c r="BM132" i="17"/>
  <c r="R161" i="17"/>
  <c r="R164" i="17"/>
  <c r="AZ163" i="17"/>
  <c r="AP164" i="17"/>
  <c r="S161" i="17"/>
  <c r="S164" i="17"/>
  <c r="BK54" i="17"/>
  <c r="AL156" i="17"/>
  <c r="BM24" i="17"/>
  <c r="BH21" i="17"/>
  <c r="Y59" i="17"/>
  <c r="AP59" i="17"/>
  <c r="BJ141" i="17"/>
  <c r="I61" i="17"/>
  <c r="BK30" i="17"/>
  <c r="BK32" i="17"/>
  <c r="BD43" i="17"/>
  <c r="BK24" i="17"/>
  <c r="BM21" i="17"/>
  <c r="BL46" i="17"/>
  <c r="X46" i="17"/>
  <c r="X43" i="17"/>
  <c r="F40" i="17"/>
  <c r="BB141" i="17"/>
  <c r="BC141" i="17"/>
  <c r="AR140" i="17"/>
  <c r="T140" i="17"/>
  <c r="BI147" i="17"/>
  <c r="AW147" i="17"/>
  <c r="AW140" i="17"/>
  <c r="R140" i="17"/>
  <c r="AI147" i="17"/>
  <c r="AI140" i="17"/>
  <c r="BM52" i="17"/>
  <c r="H12" i="17"/>
  <c r="U126" i="17"/>
  <c r="U145" i="17"/>
  <c r="BA49" i="17"/>
  <c r="BL52" i="17"/>
  <c r="BL49" i="17"/>
  <c r="S12" i="17"/>
  <c r="K147" i="17"/>
  <c r="AK148" i="17"/>
  <c r="BA59" i="17"/>
  <c r="P12" i="17"/>
  <c r="BM37" i="17"/>
  <c r="BM49" i="17"/>
  <c r="X80" i="17"/>
  <c r="X54" i="17"/>
  <c r="AL40" i="17"/>
  <c r="AL37" i="17"/>
  <c r="BJ126" i="17"/>
  <c r="BJ138" i="17"/>
  <c r="BF126" i="17"/>
  <c r="BF138" i="17"/>
  <c r="BG126" i="17"/>
  <c r="BG145" i="17"/>
  <c r="BM54" i="17"/>
  <c r="AB59" i="17"/>
  <c r="N147" i="17"/>
  <c r="J62" i="17"/>
  <c r="J18" i="17"/>
  <c r="J129" i="17"/>
  <c r="R126" i="17"/>
  <c r="Q21" i="17"/>
  <c r="AJ148" i="17"/>
  <c r="L120" i="17"/>
  <c r="BM156" i="17"/>
  <c r="F54" i="17"/>
  <c r="AV147" i="17"/>
  <c r="L117" i="17"/>
  <c r="AO61" i="17"/>
  <c r="BK80" i="17"/>
  <c r="X67" i="17"/>
  <c r="BI126" i="17"/>
  <c r="BC126" i="17"/>
  <c r="AX126" i="17"/>
  <c r="AX145" i="17"/>
  <c r="AK126" i="17"/>
  <c r="AK145" i="17"/>
  <c r="AB21" i="17"/>
  <c r="AB15" i="17"/>
  <c r="AH126" i="17"/>
  <c r="BL54" i="17"/>
  <c r="Q64" i="17"/>
  <c r="F75" i="17"/>
  <c r="AV126" i="17"/>
  <c r="AV145" i="17"/>
  <c r="M147" i="17"/>
  <c r="AZ161" i="17"/>
  <c r="AZ164" i="17"/>
  <c r="BC147" i="17"/>
  <c r="AJ147" i="17"/>
  <c r="AB143" i="17"/>
  <c r="AB150" i="17"/>
  <c r="I120" i="17"/>
  <c r="AL54" i="17"/>
  <c r="X37" i="17"/>
  <c r="AZ27" i="17"/>
  <c r="AL20" i="17"/>
  <c r="AL131" i="17"/>
  <c r="X20" i="17"/>
  <c r="X131" i="17"/>
  <c r="X143" i="17"/>
  <c r="X150" i="17"/>
  <c r="AZ20" i="17"/>
  <c r="AZ131" i="17"/>
  <c r="AZ143" i="17"/>
  <c r="AZ150" i="17"/>
  <c r="H78" i="17"/>
  <c r="H75" i="17"/>
  <c r="X27" i="17"/>
  <c r="AL27" i="17"/>
  <c r="AH145" i="17"/>
  <c r="AH138" i="17"/>
  <c r="BG140" i="17"/>
  <c r="BG147" i="17"/>
  <c r="BJ145" i="17"/>
  <c r="BF145" i="17"/>
  <c r="AG140" i="17"/>
  <c r="BE140" i="17"/>
  <c r="BF148" i="17"/>
  <c r="BF141" i="17"/>
  <c r="BK62" i="17"/>
  <c r="AV138" i="17"/>
  <c r="U140" i="17"/>
  <c r="O140" i="17"/>
  <c r="BI141" i="17"/>
  <c r="AT148" i="17"/>
  <c r="AT141" i="17"/>
  <c r="P24" i="17"/>
  <c r="P21" i="17"/>
  <c r="N21" i="17"/>
  <c r="N15" i="17"/>
  <c r="BH43" i="17"/>
  <c r="AL59" i="17"/>
  <c r="BJ140" i="17"/>
  <c r="G131" i="17"/>
  <c r="G143" i="17"/>
  <c r="P147" i="17"/>
  <c r="BE148" i="17"/>
  <c r="W147" i="17"/>
  <c r="BE126" i="17"/>
  <c r="AW126" i="17"/>
  <c r="AW145" i="17"/>
  <c r="AT126" i="17"/>
  <c r="AT138" i="17"/>
  <c r="AQ126" i="17"/>
  <c r="F27" i="17"/>
  <c r="BC140" i="17"/>
  <c r="M126" i="17"/>
  <c r="AY140" i="17"/>
  <c r="AV140" i="17"/>
  <c r="AA12" i="17"/>
  <c r="X64" i="17"/>
  <c r="K126" i="17"/>
  <c r="BB126" i="17"/>
  <c r="AI126" i="17"/>
  <c r="AI138" i="17"/>
  <c r="G21" i="17"/>
  <c r="R148" i="17"/>
  <c r="AN147" i="17"/>
  <c r="S128" i="17"/>
  <c r="S147" i="17"/>
  <c r="BG148" i="17"/>
  <c r="Q131" i="17"/>
  <c r="Q143" i="17"/>
  <c r="Q150" i="17"/>
  <c r="BM61" i="17"/>
  <c r="BM169" i="17"/>
  <c r="BM167" i="17"/>
  <c r="BD59" i="17"/>
  <c r="BD128" i="17"/>
  <c r="BB140" i="17"/>
  <c r="AI148" i="17"/>
  <c r="N49" i="17"/>
  <c r="X52" i="17"/>
  <c r="X49" i="17"/>
  <c r="P52" i="17"/>
  <c r="P49" i="17"/>
  <c r="F61" i="17"/>
  <c r="F169" i="17"/>
  <c r="F167" i="17"/>
  <c r="X61" i="17"/>
  <c r="X169" i="17"/>
  <c r="X167" i="17"/>
  <c r="Q128" i="17"/>
  <c r="Q59" i="17"/>
  <c r="AB128" i="17"/>
  <c r="AL61" i="17"/>
  <c r="AL169" i="17"/>
  <c r="AL167" i="17"/>
  <c r="AM128" i="17"/>
  <c r="AM59" i="17"/>
  <c r="AO59" i="17"/>
  <c r="AZ61" i="17"/>
  <c r="AZ169" i="17"/>
  <c r="AZ167" i="17"/>
  <c r="BH128" i="17"/>
  <c r="BH59" i="17"/>
  <c r="BH15" i="17"/>
  <c r="BH126" i="17"/>
  <c r="BH145" i="17"/>
  <c r="V141" i="17"/>
  <c r="V148" i="17"/>
  <c r="BL24" i="17"/>
  <c r="M129" i="17"/>
  <c r="M148" i="17"/>
  <c r="K129" i="17"/>
  <c r="K148" i="17"/>
  <c r="X21" i="17"/>
  <c r="BL61" i="17"/>
  <c r="BL169" i="17"/>
  <c r="BL167" i="17"/>
  <c r="BL64" i="17"/>
  <c r="X156" i="17"/>
  <c r="X75" i="17"/>
  <c r="AL75" i="17"/>
  <c r="AY126" i="17"/>
  <c r="AY145" i="17"/>
  <c r="AJ126" i="17"/>
  <c r="AJ138" i="17"/>
  <c r="W126" i="17"/>
  <c r="F105" i="17"/>
  <c r="AS128" i="17"/>
  <c r="BI138" i="17"/>
  <c r="BI145" i="17"/>
  <c r="BC138" i="17"/>
  <c r="BC145" i="17"/>
  <c r="U138" i="17"/>
  <c r="AK138" i="17"/>
  <c r="W138" i="17"/>
  <c r="W145" i="17"/>
  <c r="BB138" i="17"/>
  <c r="BB145" i="17"/>
  <c r="M138" i="17"/>
  <c r="M145" i="17"/>
  <c r="R138" i="17"/>
  <c r="R145" i="17"/>
  <c r="M141" i="17"/>
  <c r="BL21" i="17"/>
  <c r="AI145" i="17"/>
  <c r="AT145" i="17"/>
  <c r="K141" i="17"/>
  <c r="K138" i="17"/>
  <c r="AY138" i="17"/>
  <c r="BE145" i="17"/>
  <c r="BE138" i="17"/>
  <c r="AL143" i="17"/>
  <c r="AL150" i="17"/>
  <c r="F24" i="17"/>
  <c r="H24" i="17"/>
  <c r="F21" i="17"/>
  <c r="X35" i="17"/>
  <c r="X18" i="17"/>
  <c r="X129" i="17"/>
  <c r="F35" i="17"/>
  <c r="F32" i="17"/>
  <c r="AA21" i="17"/>
  <c r="H21" i="17"/>
  <c r="H35" i="17"/>
  <c r="H32" i="17"/>
  <c r="X32" i="17"/>
  <c r="X105" i="17"/>
  <c r="AD83" i="17"/>
  <c r="AD80" i="17"/>
  <c r="BM83" i="17"/>
  <c r="BH129" i="17"/>
  <c r="AE80" i="17"/>
  <c r="F83" i="17"/>
  <c r="H83" i="17"/>
  <c r="AA83" i="17"/>
  <c r="AA80" i="17"/>
  <c r="Y80" i="17"/>
  <c r="AL83" i="17"/>
  <c r="AL80" i="17"/>
  <c r="AG67" i="17"/>
  <c r="AG64" i="17"/>
  <c r="AB126" i="17"/>
  <c r="AN148" i="17"/>
  <c r="AU129" i="17"/>
  <c r="AU148" i="17"/>
  <c r="AU64" i="17"/>
  <c r="AZ67" i="17"/>
  <c r="AZ64" i="17"/>
  <c r="AO67" i="17"/>
  <c r="AO18" i="17"/>
  <c r="AQ141" i="17"/>
  <c r="AQ148" i="17"/>
  <c r="AQ145" i="17"/>
  <c r="AQ138" i="17"/>
  <c r="AS64" i="17"/>
  <c r="F67" i="17"/>
  <c r="H67" i="17"/>
  <c r="H64" i="17"/>
  <c r="AE64" i="17"/>
  <c r="AL52" i="17"/>
  <c r="AL49" i="17"/>
  <c r="AD49" i="17"/>
  <c r="AA49" i="17"/>
  <c r="AZ49" i="17"/>
  <c r="F49" i="17"/>
  <c r="F52" i="17"/>
  <c r="H52" i="17"/>
  <c r="H49" i="17"/>
  <c r="BM80" i="17"/>
  <c r="F80" i="17"/>
  <c r="H80" i="17"/>
  <c r="AU141" i="17"/>
  <c r="AO129" i="17"/>
  <c r="AO141" i="17"/>
  <c r="AO64" i="17"/>
  <c r="F64" i="17"/>
  <c r="AO148" i="17"/>
  <c r="R143" i="17"/>
  <c r="R150" i="17"/>
  <c r="AD147" i="17"/>
  <c r="AC15" i="17"/>
  <c r="AC126" i="17"/>
  <c r="AA64" i="17"/>
  <c r="AA15" i="17"/>
  <c r="AA126" i="17"/>
  <c r="AA145" i="17"/>
  <c r="H40" i="17"/>
  <c r="H37" i="17"/>
  <c r="BL43" i="17"/>
  <c r="BL18" i="17"/>
  <c r="BL129" i="17"/>
  <c r="S140" i="17"/>
  <c r="AJ145" i="17"/>
  <c r="AW138" i="17"/>
  <c r="BG138" i="17"/>
  <c r="AX138" i="17"/>
  <c r="AH140" i="17"/>
  <c r="L147" i="17"/>
  <c r="V140" i="17"/>
  <c r="AX140" i="17"/>
  <c r="AT140" i="17"/>
  <c r="AU140" i="17"/>
  <c r="AQ147" i="17"/>
  <c r="BF140" i="17"/>
  <c r="AK140" i="17"/>
  <c r="AC147" i="17"/>
  <c r="Y147" i="17"/>
  <c r="O148" i="17"/>
  <c r="AW141" i="17"/>
  <c r="AC141" i="17"/>
  <c r="Z141" i="17"/>
  <c r="G150" i="17"/>
  <c r="BL148" i="17"/>
  <c r="BA43" i="17"/>
  <c r="AZ43" i="17"/>
  <c r="AS43" i="17"/>
  <c r="AS15" i="17"/>
  <c r="AS126" i="17"/>
  <c r="F46" i="17"/>
  <c r="AL46" i="17"/>
  <c r="X141" i="17"/>
  <c r="Q43" i="17"/>
  <c r="AR117" i="17"/>
  <c r="AU120" i="17"/>
  <c r="AL116" i="17"/>
  <c r="AA147" i="17"/>
  <c r="AA140" i="17"/>
  <c r="Z147" i="17"/>
  <c r="Z140" i="17"/>
  <c r="BH147" i="17"/>
  <c r="BH140" i="17"/>
  <c r="BD147" i="17"/>
  <c r="BD140" i="17"/>
  <c r="BM59" i="17"/>
  <c r="BA140" i="17"/>
  <c r="BA147" i="17"/>
  <c r="AS140" i="17"/>
  <c r="AS147" i="17"/>
  <c r="AP140" i="17"/>
  <c r="AP147" i="17"/>
  <c r="AM147" i="17"/>
  <c r="AM140" i="17"/>
  <c r="AZ59" i="17"/>
  <c r="AE147" i="17"/>
  <c r="AE140" i="17"/>
  <c r="J61" i="17"/>
  <c r="AB140" i="17"/>
  <c r="AB147" i="17"/>
  <c r="Q140" i="17"/>
  <c r="Q147" i="17"/>
  <c r="BH148" i="17"/>
  <c r="BH141" i="17"/>
  <c r="BH138" i="17"/>
  <c r="BL59" i="17"/>
  <c r="BD148" i="17"/>
  <c r="BD141" i="17"/>
  <c r="AE141" i="17"/>
  <c r="AE148" i="17"/>
  <c r="AB145" i="17"/>
  <c r="AB138" i="17"/>
  <c r="Y148" i="17"/>
  <c r="Y141" i="17"/>
  <c r="I148" i="17"/>
  <c r="I141" i="17"/>
  <c r="J141" i="17"/>
  <c r="F59" i="17"/>
  <c r="I59" i="17"/>
  <c r="I15" i="17"/>
  <c r="X59" i="17"/>
  <c r="J148" i="17"/>
  <c r="AT143" i="17"/>
  <c r="AT150" i="17"/>
  <c r="AA138" i="17"/>
  <c r="BL141" i="17"/>
  <c r="F18" i="17"/>
  <c r="AL43" i="17"/>
  <c r="X148" i="17"/>
  <c r="N126" i="17"/>
  <c r="J59" i="17"/>
  <c r="J15" i="17"/>
  <c r="I126" i="17"/>
  <c r="AA143" i="17"/>
  <c r="AA150" i="17"/>
  <c r="F129" i="17"/>
  <c r="F148" i="17"/>
  <c r="J126" i="17"/>
  <c r="J138" i="17"/>
  <c r="N138" i="17"/>
  <c r="N145" i="17"/>
  <c r="I138" i="17"/>
  <c r="BE117" i="17"/>
  <c r="BB117" i="17"/>
  <c r="R117" i="17"/>
  <c r="BH117" i="17"/>
  <c r="F117" i="17"/>
  <c r="AA117" i="17"/>
  <c r="AO117" i="17"/>
  <c r="AJ117" i="17"/>
  <c r="O117" i="17"/>
  <c r="AD117" i="17"/>
  <c r="BB120" i="17"/>
  <c r="O120" i="17"/>
  <c r="BE120" i="17"/>
  <c r="BH120" i="17"/>
  <c r="F120" i="17"/>
  <c r="R120" i="17"/>
  <c r="AO120" i="17"/>
  <c r="AG120" i="17"/>
  <c r="AA120" i="17"/>
  <c r="AJ120" i="17"/>
  <c r="AD120" i="17"/>
  <c r="BK167" i="17"/>
  <c r="AF15" i="17"/>
  <c r="AG170" i="17"/>
  <c r="AG167" i="17"/>
  <c r="H119" i="17"/>
  <c r="Z15" i="17"/>
  <c r="Z126" i="17"/>
  <c r="Z138" i="17"/>
  <c r="AC145" i="17"/>
  <c r="AC138" i="17"/>
  <c r="AF167" i="17"/>
  <c r="F141" i="17"/>
  <c r="F132" i="17"/>
  <c r="AF126" i="17"/>
  <c r="AF145" i="17"/>
  <c r="G128" i="17"/>
  <c r="AF138" i="17"/>
  <c r="H118" i="17"/>
  <c r="G169" i="17"/>
  <c r="G167" i="17"/>
  <c r="H167" i="17"/>
  <c r="H169" i="17"/>
  <c r="G147" i="17"/>
  <c r="G140" i="17"/>
  <c r="AS138" i="17"/>
  <c r="U120" i="17"/>
  <c r="AG117" i="17"/>
  <c r="U117" i="17"/>
  <c r="BL15" i="17"/>
  <c r="H20" i="17"/>
  <c r="H131" i="17"/>
  <c r="F131" i="17"/>
  <c r="F143" i="17"/>
  <c r="AN145" i="17"/>
  <c r="AN138" i="17"/>
  <c r="BL182" i="17"/>
  <c r="BL131" i="17"/>
  <c r="BL143" i="17"/>
  <c r="BL150" i="17"/>
  <c r="O138" i="17"/>
  <c r="O145" i="17"/>
  <c r="BM17" i="17"/>
  <c r="BM128" i="17"/>
  <c r="BK17" i="17"/>
  <c r="BK128" i="17"/>
  <c r="X17" i="17"/>
  <c r="X128" i="17"/>
  <c r="AZ18" i="17"/>
  <c r="AZ129" i="17"/>
  <c r="BA15" i="17"/>
  <c r="BA126" i="17"/>
  <c r="AP15" i="17"/>
  <c r="AP126" i="17"/>
  <c r="Y15" i="17"/>
  <c r="Y126" i="17"/>
  <c r="BD15" i="17"/>
  <c r="BD126" i="17"/>
  <c r="AE15" i="17"/>
  <c r="AE126" i="17"/>
  <c r="AM18" i="17"/>
  <c r="AM129" i="17"/>
  <c r="AR67" i="17"/>
  <c r="AP18" i="17"/>
  <c r="AP129" i="17"/>
  <c r="BM46" i="17"/>
  <c r="BA18" i="17"/>
  <c r="BA129" i="17"/>
  <c r="AF18" i="17"/>
  <c r="AF129" i="17"/>
  <c r="AG46" i="17"/>
  <c r="AG43" i="17"/>
  <c r="AG15" i="17"/>
  <c r="AG126" i="17"/>
  <c r="J169" i="17"/>
  <c r="J167" i="17"/>
  <c r="J145" i="17"/>
  <c r="J17" i="17"/>
  <c r="J128" i="17"/>
  <c r="AO169" i="17"/>
  <c r="AO167" i="17"/>
  <c r="AO17" i="17"/>
  <c r="AO128" i="17"/>
  <c r="Q15" i="17"/>
  <c r="Q126" i="17"/>
  <c r="BK18" i="17"/>
  <c r="BK129" i="17"/>
  <c r="I169" i="17"/>
  <c r="I167" i="17"/>
  <c r="I145" i="17"/>
  <c r="I17" i="17"/>
  <c r="I128" i="17"/>
  <c r="BK182" i="17"/>
  <c r="BL17" i="17"/>
  <c r="BL128" i="17"/>
  <c r="BK75" i="17"/>
  <c r="BK15" i="17"/>
  <c r="AL17" i="17"/>
  <c r="AZ17" i="17"/>
  <c r="AZ128" i="17"/>
  <c r="AZ21" i="17"/>
  <c r="AZ15" i="17"/>
  <c r="AZ126" i="17"/>
  <c r="F17" i="17"/>
  <c r="AU15" i="17"/>
  <c r="AU126" i="17"/>
  <c r="AO15" i="17"/>
  <c r="AO126" i="17"/>
  <c r="V15" i="17"/>
  <c r="V126" i="17"/>
  <c r="T15" i="17"/>
  <c r="T126" i="17"/>
  <c r="L15" i="17"/>
  <c r="L126" i="17"/>
  <c r="AB18" i="17"/>
  <c r="AB129" i="17"/>
  <c r="AD24" i="17"/>
  <c r="AL24" i="17"/>
  <c r="AL128" i="17"/>
  <c r="AM43" i="17"/>
  <c r="F43" i="17"/>
  <c r="Q18" i="17"/>
  <c r="Q129" i="17"/>
  <c r="N18" i="17"/>
  <c r="N129" i="17"/>
  <c r="BM131" i="17"/>
  <c r="BM143" i="17"/>
  <c r="BM150" i="17"/>
  <c r="BA143" i="17"/>
  <c r="BA150" i="17"/>
  <c r="AG18" i="17"/>
  <c r="AG129" i="17"/>
  <c r="H61" i="17"/>
  <c r="H59" i="17"/>
  <c r="AD116" i="17"/>
  <c r="G116" i="17"/>
  <c r="P18" i="17"/>
  <c r="H170" i="17"/>
  <c r="AA18" i="17"/>
  <c r="AA129" i="17"/>
  <c r="AS18" i="17"/>
  <c r="AS129" i="17"/>
  <c r="F116" i="17"/>
  <c r="H26" i="17"/>
  <c r="G46" i="17"/>
  <c r="S18" i="17"/>
  <c r="S129" i="17"/>
  <c r="H135" i="17"/>
  <c r="H132" i="17"/>
  <c r="H161" i="17"/>
  <c r="H164" i="17"/>
  <c r="G132" i="17"/>
  <c r="G161" i="17"/>
  <c r="G164" i="17"/>
  <c r="X116" i="17"/>
  <c r="X15" i="17"/>
  <c r="X126" i="17"/>
  <c r="AD46" i="17"/>
  <c r="AD43" i="17"/>
  <c r="AF166" i="17"/>
  <c r="G166" i="17"/>
  <c r="H166" i="17"/>
  <c r="AU167" i="17"/>
  <c r="AS167" i="17"/>
  <c r="AS145" i="17"/>
  <c r="Z167" i="17"/>
  <c r="Z145" i="17"/>
  <c r="T167" i="17"/>
  <c r="K167" i="17"/>
  <c r="K145" i="17"/>
  <c r="X138" i="17"/>
  <c r="X145" i="17"/>
  <c r="AG138" i="17"/>
  <c r="AG145" i="17"/>
  <c r="BK126" i="17"/>
  <c r="BK173" i="17"/>
  <c r="G43" i="17"/>
  <c r="G15" i="17"/>
  <c r="H46" i="17"/>
  <c r="H43" i="17"/>
  <c r="G18" i="17"/>
  <c r="AA141" i="17"/>
  <c r="AA148" i="17"/>
  <c r="P15" i="17"/>
  <c r="P126" i="17"/>
  <c r="P129" i="17"/>
  <c r="AG141" i="17"/>
  <c r="AG148" i="17"/>
  <c r="Q141" i="17"/>
  <c r="Q148" i="17"/>
  <c r="AL147" i="17"/>
  <c r="AL140" i="17"/>
  <c r="AD18" i="17"/>
  <c r="AD129" i="17"/>
  <c r="AD21" i="17"/>
  <c r="AD15" i="17"/>
  <c r="AD126" i="17"/>
  <c r="L145" i="17"/>
  <c r="L138" i="17"/>
  <c r="V145" i="17"/>
  <c r="V138" i="17"/>
  <c r="AO145" i="17"/>
  <c r="AO138" i="17"/>
  <c r="F128" i="17"/>
  <c r="H17" i="17"/>
  <c r="H128" i="17"/>
  <c r="AZ147" i="17"/>
  <c r="AZ140" i="17"/>
  <c r="BK141" i="17"/>
  <c r="BK148" i="17"/>
  <c r="AO147" i="17"/>
  <c r="AO140" i="17"/>
  <c r="J140" i="17"/>
  <c r="J147" i="17"/>
  <c r="BA141" i="17"/>
  <c r="BA148" i="17"/>
  <c r="AP141" i="17"/>
  <c r="AP148" i="17"/>
  <c r="AM148" i="17"/>
  <c r="AM141" i="17"/>
  <c r="BD138" i="17"/>
  <c r="BD145" i="17"/>
  <c r="S15" i="17"/>
  <c r="S126" i="17"/>
  <c r="AP138" i="17"/>
  <c r="AP145" i="17"/>
  <c r="BA145" i="17"/>
  <c r="BA138" i="17"/>
  <c r="X147" i="17"/>
  <c r="X140" i="17"/>
  <c r="BM140" i="17"/>
  <c r="BM147" i="17"/>
  <c r="F150" i="17"/>
  <c r="H143" i="17"/>
  <c r="H150" i="17"/>
  <c r="BL173" i="17"/>
  <c r="BL126" i="17"/>
  <c r="S141" i="17"/>
  <c r="S148" i="17"/>
  <c r="AS148" i="17"/>
  <c r="AS141" i="17"/>
  <c r="H116" i="17"/>
  <c r="N141" i="17"/>
  <c r="N148" i="17"/>
  <c r="F15" i="17"/>
  <c r="F126" i="17"/>
  <c r="AL18" i="17"/>
  <c r="AL21" i="17"/>
  <c r="AL15" i="17"/>
  <c r="AL126" i="17"/>
  <c r="AB141" i="17"/>
  <c r="AB148" i="17"/>
  <c r="T145" i="17"/>
  <c r="T138" i="17"/>
  <c r="AM15" i="17"/>
  <c r="AM126" i="17"/>
  <c r="AU138" i="17"/>
  <c r="AU145" i="17"/>
  <c r="AZ138" i="17"/>
  <c r="AZ145" i="17"/>
  <c r="BL147" i="17"/>
  <c r="BL140" i="17"/>
  <c r="I140" i="17"/>
  <c r="I147" i="17"/>
  <c r="Q145" i="17"/>
  <c r="Q138" i="17"/>
  <c r="AF141" i="17"/>
  <c r="AF148" i="17"/>
  <c r="BM43" i="17"/>
  <c r="BM15" i="17"/>
  <c r="BM126" i="17"/>
  <c r="BM18" i="17"/>
  <c r="BM129" i="17"/>
  <c r="AR18" i="17"/>
  <c r="AR129" i="17"/>
  <c r="AR64" i="17"/>
  <c r="AR15" i="17"/>
  <c r="AR126" i="17"/>
  <c r="AE145" i="17"/>
  <c r="AE138" i="17"/>
  <c r="Y138" i="17"/>
  <c r="Y145" i="17"/>
  <c r="AZ148" i="17"/>
  <c r="AZ141" i="17"/>
  <c r="BK140" i="17"/>
  <c r="BK147" i="17"/>
  <c r="AL130" i="17"/>
  <c r="AR138" i="17"/>
  <c r="AR145" i="17"/>
  <c r="AR148" i="17"/>
  <c r="AR141" i="17"/>
  <c r="BM145" i="17"/>
  <c r="BM138" i="17"/>
  <c r="AL129" i="17"/>
  <c r="AL138" i="17"/>
  <c r="AL145" i="17"/>
  <c r="F145" i="17"/>
  <c r="F138" i="17"/>
  <c r="BL138" i="17"/>
  <c r="BL145" i="17"/>
  <c r="S145" i="17"/>
  <c r="S138" i="17"/>
  <c r="F140" i="17"/>
  <c r="F147" i="17"/>
  <c r="AD141" i="17"/>
  <c r="AD148" i="17"/>
  <c r="P138" i="17"/>
  <c r="P145" i="17"/>
  <c r="BM148" i="17"/>
  <c r="BM141" i="17"/>
  <c r="AM138" i="17"/>
  <c r="AM145" i="17"/>
  <c r="H140" i="17"/>
  <c r="H147" i="17"/>
  <c r="AD138" i="17"/>
  <c r="AD145" i="17"/>
  <c r="P148" i="17"/>
  <c r="P141" i="17"/>
  <c r="H18" i="17"/>
  <c r="H129" i="17"/>
  <c r="G129" i="17"/>
  <c r="G126" i="17"/>
  <c r="H15" i="17"/>
  <c r="H126" i="17"/>
  <c r="BK138" i="17"/>
  <c r="BK145" i="17"/>
  <c r="H138" i="17"/>
  <c r="H145" i="17"/>
  <c r="G141" i="17"/>
  <c r="G148" i="17"/>
  <c r="AL141" i="17"/>
  <c r="AL148" i="17"/>
  <c r="G138" i="17"/>
  <c r="G145" i="17"/>
  <c r="H148" i="17"/>
  <c r="H141" i="17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<sst xmlns="http://schemas.openxmlformats.org/spreadsheetml/2006/main" count="531" uniqueCount="164">
  <si>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</si>
  <si>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</si>
  <si>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</si>
  <si>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</si>
  <si>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</si>
  <si>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</si>
  <si>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</si>
  <si>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</si>
  <si>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</si>
  <si>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</si>
  <si>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</si>
  <si>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</si>
  <si>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</si>
  <si>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</si>
  <si>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</si>
  <si>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</si>
  <si>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</si>
  <si>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</si>
  <si>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</si>
  <si>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</si>
  <si>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</si>
  <si>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</si>
  <si>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</si>
  <si>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</si>
  <si>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</si>
  <si>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</si>
  <si>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</si>
  <si>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</si>
  <si>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</si>
  <si>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</si>
  <si>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</si>
  <si>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</si>
  <si>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</si>
  <si>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</si>
  <si>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</si>
  <si>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</si>
  <si>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</si>
  <si>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</si>
  <si>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</si>
  <si>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</si>
  <si>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</si>
  <si>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</si>
  <si>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</si>
  <si>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</si>
  <si>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</si>
  <si>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</si>
  <si>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</si>
  <si>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</si>
  <si>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</si>
  <si>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</si>
  <si>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</si>
  <si>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</si>
  <si>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</si>
  <si>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</si>
  <si>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</si>
  <si>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</si>
  <si>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</si>
  <si>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</si>
  <si>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</si>
  <si>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</si>
  <si>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</si>
  <si>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</si>
  <si>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</si>
  <si>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</si>
  <si>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</si>
  <si>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</si>
  <si>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</si>
  <si>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</si>
  <si>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</si>
  <si>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</si>
  <si>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</si>
  <si>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</si>
  <si>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</si>
  <si>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</si>
  <si>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</si>
  <si>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</si>
  <si>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</si>
  <si>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</si>
  <si>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</si>
  <si>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</si>
  <si>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</si>
  <si>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</si>
  <si>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</si>
  <si>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</si>
  <si>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</si>
  <si>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</si>
  <si>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</si>
  <si>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</si>
  <si>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</si>
  <si>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</si>
  <si>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</si>
  <si>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</si>
  <si>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</si>
  <si>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</si>
  <si>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</si>
  <si>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</si>
  <si>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</si>
  <si>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</si>
  <si>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</si>
  <si>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</si>
  <si>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</si>
  <si>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</si>
  <si>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</si>
  <si>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</si>
  <si>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</si>
  <si>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</si>
  <si>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</si>
  <si>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</si>
  <si>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</si>
  <si>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</si>
  <si>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</si>
  <si>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</si>
  <si>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</si>
  <si>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</si>
  <si>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</si>
  <si>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</si>
  <si>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</si>
  <si>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</si>
  <si>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</si>
  <si>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</si>
  <si>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</si>
  <si>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</si>
  <si>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 xml:space="preserve">Выполнение работ по содержанию автомобильной дорог жилой зоны закрыто по факту.           </t>
  </si>
  <si>
    <t>Ремонт жилого помещения мкр.2 дом 77 кв.31- 390,4 тыс.руб.</t>
  </si>
  <si>
    <t>Экономия обусловлена оплатой за фактическое потребление электрической энергии.</t>
  </si>
  <si>
    <t>Обеспечение деятельности  МКУ "Управление ЖКХ г.Урай"</t>
  </si>
  <si>
    <t xml:space="preserve">Оказание услуг по отлову безнадзорных и бродячих домашних животных на территории города Урай-115,8 тыс.руб.- произведен отлов 8 безнадзорных и бродячих домашних животных (выполнен отлов, транспортировка и регистрация животных), в передержке животные находились (суммарно) 88 дней, вакцинация , стерилизация, кастрация 8 безнадзорных и бродячих домашних животных </t>
  </si>
  <si>
    <t xml:space="preserve">Оплата  по отлову безнадзорных и бродячих домашних животных на территории города Урай осуществлялась по факту оказаных услуг .           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</si>
  <si>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- 400,0  тыс.руб. 1. Выполнение работ по актуализация программы комплексного развития систем коммунальной инфраструктуры города Урай на 2017-2026 годы - 400,0 руб.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</si>
  <si>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</si>
  <si>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</si>
  <si>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</si>
  <si>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</si>
  <si>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</si>
  <si>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</si>
  <si>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 xml:space="preserve">МКУ «УЖКХ г.Урай»;
МКУ «УКС                  г.Урай»;
 органы администрации  города Урай:
отдел дорожного хозяйства и транспорта администрации города Урай
                     </t>
  </si>
  <si>
    <t xml:space="preserve">МКУ «УЖКХ г.Урай»
МКУ «УКС 
г.Урай»
МКУ «УГЗиП г. Урай»
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</si>
  <si>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</si>
  <si>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</si>
  <si>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</si>
  <si>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</si>
  <si>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июнь 2021 год.</t>
  </si>
  <si>
    <t xml:space="preserve">Выполнение работ по содержанию городских кладбищ закрыто по факту.           </t>
  </si>
  <si>
    <t>Организация ремонта муниципального  жилищного фонда - 50,8 тыс.руб. в т.ч произведен 1.Замена оборудования горячего водоснабжения в помещении общего пользования (ул.Сибирская, дом 4) -9,8 тыс.руб.; 2.Замена радиаторова системы теплоснабжения в жилом помещении (мкр.2А, дом 45/2,кв.8) - 15,6 тыс.руб.; 3.Работы по замене насоса газопульсирующего оборудования (мкр.2А, дом 45/2, кв.4,8) - 29,5 тыс.руб.</t>
  </si>
  <si>
    <t xml:space="preserve">Организация содержания мест захоронения - 716,8 тыс.руб., в т.ч., 1. Транспортировка и доставка в морг останков невостребованных близкими и родственниками умерших (1ед.) - 9,8 тыс.руб.;2. Содержание  городских кладбищ - 707,0 тыс. руб. </t>
  </si>
  <si>
    <t>Организация содержания дорожного хозяйства –43 602,8 тыс. руб.: 1.Содержание  автомобильных дорог жилой зоны г.Урай  –43 191,6 тыс.руб.; 2. Взвешивание транспортных средств, осущест. транспортирование снега от сезонной уборки -130,5 тыс.руб.; 3.Работы по установке пешеходного светофора -52,1тыс.руб.; 4. Работы по установке дорожных знаков в виде табличек в кол. 100 шт.- 228,6 тыс.руб.</t>
  </si>
  <si>
    <t>Оплата по факту потребления ресурса</t>
  </si>
  <si>
    <t>Контракт  на  выполнение работ по замене приборов учета в жилых помещениях заключен 14.05.2021г. Согласно  дополнительному соглашению № 1 от 28.06.2021 г. , срок выполнения работ продлен до 31.07.2021г.. Оплата будет произведена будет в августе 2021 года.</t>
  </si>
  <si>
    <t>Выполнение работ по поддержанию санитарного состояния территорий в местах размещения новогодних еле - 149,6 тыс.руб.</t>
  </si>
  <si>
    <t xml:space="preserve">1.Выпонение работ по содержанию парково-культурной зоны, внутриквартальных проездов , детских городков , контейнерных площадок , содержание цветников за май  2021г.  закрыто по фактическому объему исполненных работ; 2. Оказание услуг по техническому обслуживанию  и очистке систем водоотведения и дренажных труб  мкр.2А закрыто по фактическому объему оказанных услуг;
3. ИП Тимошенко О.М. не представил соответствующие документы  для оплаты  за выполнение работ по обустройству мест накопления ТКО.
</t>
  </si>
  <si>
    <t>Организация электроснабжения уличного освещения – 17 687,8 тыс.руб, в том числе  1.Техническое обслуживания сетей уличного освещения города Урай за период 01.-05.21г.- 2 974,1 тыс.руб., 2.Поставка электрической энергии за период 01.-05.2021г. ( 1939,903 тыс.кВт*час) 13 912,4  тыс.руб., предоплата за июнь  2021  г.-619,8 тыс.руб., 3. Замена и установка светодиод.светильников Мемориа Памяти, Аллея новобрачных - 52,1 тыс.руб.; 4. Выполнение работ по устройству сетей уличного освещения в мкр.Лесной, воздушной линии освещения, прокладка КЛ-0,4кВ ул.Шевченко - 129,4 тыс.руб.</t>
  </si>
  <si>
    <t>Фактическое потребление населением сжиженного газа  – 323,5 тыс.руб.</t>
  </si>
  <si>
    <t>Отклонение  факта от плана  связано  с больничными листами, уточнением отпкска с июня на июль, перенесом сроков заключения договоров на  картриджей и оплатой по факту  за услуги связи .</t>
  </si>
  <si>
    <t>Снос аварийных МКД -2559,7 тыс.руб. 1) Оказание услуг по разработке проекта:"Организация работ по сносу жил.многоквартирного дома" расположенных по адресам  - 278,3 тыс. руб. по адр.: мкр 1А, д 9, 17, 18,19; мкр. 1Г, д. 8, 9, 10, 16, 18А, 41, 42, 43, 44, 50, 56, 62;мкр. 1Д, д.10, 13, 14, 22А, 43, 48, 65; мкр. Аэропорт, д. 6А; мкр.Электросети, д.1, 5; ул. Кольцова, д.48  ;  2) Обследование технического состояния многоквартирного дома: - 44,0 тыс.руб. расположенные по адр.: г.Урай,мкр.Аэропорт,дом 12, ул. Ленина, д.1;  ул.Сибирская, д.4; мкр 1Д, д.50 ; 3) Снос строений, разборке конструкций, вывозу строительного мусора и отсыпке участка под домом песком -2 237,4 тыс. руб. по адресам:  мкр.1Г д. 16,18,45,8; мкр. 1А, д.17,18, мкр. 1Д, д. 28,42, ул. Толстого, д.42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</si>
  <si>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домах)–1 901,5тыс.руб. (за период 01-05.2021г.). В том числе, сумма  взносов, перечисленных в Югорский фонд капитального ремонта многоквартирных домов составила 1 848,8 тыс.руб., сумма взносов, перечисленных на специальные счета составила 52,7 тыс.рублей, в том числе: ТСЖ «Кедр» – 28,4 тыс.руб.; ТСЖ «Югра» –4,2 тыс.руб., ТСЖ "Западный 13" - 20,1 тыс.руб.</t>
  </si>
  <si>
    <t xml:space="preserve">1)Заключен контракт от 17.04.2021 № 132 на выполнение работ по сносу строений, разборке конструкций, вывозу строительного мусора и отсыпке участка под домом песком по адресу город Урай: мкр. 1Д, дом 27. На 30.06.2021г. работы не выполнены. Согласно выписке из Единого государственного реестра индивидуальных предпринимателей 05.05.2021 Подрядчик прекратил деятельность. 2.)Экономия сложилась по результатам проведенных конкурсных торгов. </t>
  </si>
  <si>
    <t xml:space="preserve">Возмещение расходов организации за доставку населению сжиженного газа для бытовых нужд и на возмещение недополученных доходов организациям - 43,3 тыс.руб., в. т.числе 26,0 тыс. окружной бюджет и 17,3 тыс. руб. местный бюджет </t>
  </si>
  <si>
    <t xml:space="preserve">Оплата по факту возмещения расходов организациям за доставку населению сжиженного газа для бытовых нужд и на возмещение недополученных доходов организациям </t>
  </si>
  <si>
    <t>В рамках данного мероприятия сложилась  экономия бюджетных средств с сумме 115,3 тыс.руб., по факту выполнения работ, оставшиеся средства планируется перераспределить на другой объект.</t>
  </si>
  <si>
    <t xml:space="preserve">В рамках данного мероприятия финансируется объект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  в сумме   954,0 тыс. руб. </t>
  </si>
  <si>
    <t>В рамках данного мероприятия произошло расторжение контракта с подрядной организацией в связи с неисполнением контрактных обязательств подрядчиком. Планируется повторная закупка.</t>
  </si>
  <si>
    <t>Предусмотрено финансирование объекта "Реконструкция канализационных очистных сооружений"   в сумме 5 451,5 тыс.руб., на корректировку ПСД.</t>
  </si>
  <si>
    <r>
      <t xml:space="preserve">Текущее  содержание объектов благоустройства –25 503,5тыс.руб. 1.Содержание объектов внешнего благоустройства -13 065,6  тыс.руб. в.т.ч .содержание парково-культурной зоны 2 715,2 тыс.руб.; содержание внутриквартальных проездов –8 663,8 тыс.руб., содержание зеленных насаждений и газонов– 1 442,5 тыс. руб, водопонижение мкр. Юго-Восточный - 223,5 тыс.руб., берегоукрепление реки Конда -20,6 тыс.руб  2. Содержание детских городков – 1 598,3 тыс.руб.; 3.Услуги по вывозу снежных осадков -723,1 тыс.руб.; 4. Содержание контейнерных площадок -1 825,5 тыс.руб., 5.Оплата поставки нефтяного (попутного) газа на газогорелочное устройство Мемориала памяти ( 5,859 тыс.м3) – 29,0 тыс.руб.;6.Осуществление приема сточных вод города Урай в централизованную систему водоотведения и обеспечение их транспортировки – 6 790,8тыс.руб.;. 7.Взвешивание транспортных средств, осущест. транспортирование снега от сезонной уборки  - 102,6 тыс.руб.; 8.Техническое обслуживание и очистка систем водоотведения и дренажных труб: г.Урай, мкр.2А- 1 143,3 тыс. руб.; 9. Сбора, погрузка и транспортировки к месту складирования отходов IV-V класса опасности - 51,2 тыс.руб., 10. Поставка посадочного материала (яблоня ягодная) в кол. 30 шт. - 24,0 тыс.руб.; 11. Выполнены проектно- изыскательские  работы в сумме  150,0 тыс.руб.     </t>
    </r>
    <r>
      <rPr>
        <sz val="9"/>
        <color indexed="10"/>
        <rFont val="Times New Roman"/>
        <family val="1"/>
        <charset val="204"/>
      </rPr>
      <t xml:space="preserve">                                 </t>
    </r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</si>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</sst>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74" formatCode="0.0"/>
    <numFmt numFmtId="175" formatCode="#,##0.0"/>
    <numFmt numFmtId="189" formatCode="_-* #,##0.000_р_._-;\-* #,##0.000_р_._-;_-* &quot;-&quot;??_р_._-;_-@_-"/>
    <numFmt numFmtId="191" formatCode="0.000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9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52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75" fontId="12" fillId="0" borderId="4" xfId="0" applyNumberFormat="1" applyFont="1" applyFill="1" applyBorder="1" applyAlignment="1">
      <alignment horizontal="center" vertical="center"/>
    </xf>
    <xf numFmtId="175" fontId="12" fillId="0" borderId="5" xfId="0" applyNumberFormat="1" applyFont="1" applyFill="1" applyBorder="1" applyAlignment="1">
      <alignment horizontal="center" vertical="center"/>
    </xf>
    <xf numFmtId="175" fontId="12" fillId="0" borderId="6" xfId="0" applyNumberFormat="1" applyFont="1" applyFill="1" applyBorder="1" applyAlignment="1">
      <alignment horizontal="center" vertical="center"/>
    </xf>
    <xf numFmtId="175" fontId="12" fillId="0" borderId="7" xfId="0" applyNumberFormat="1" applyFont="1" applyFill="1" applyBorder="1" applyAlignment="1">
      <alignment horizontal="center" vertical="center"/>
    </xf>
    <xf numFmtId="175" fontId="12" fillId="0" borderId="8" xfId="0" applyNumberFormat="1" applyFont="1" applyFill="1" applyBorder="1" applyAlignment="1">
      <alignment horizontal="center" vertical="center"/>
    </xf>
    <xf numFmtId="175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75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75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19" fillId="0" borderId="0" xfId="0" applyFont="1" applyBorder="1" applyAlignment="1">
      <alignment wrapText="1"/>
    </xf>
    <xf numFmtId="174" fontId="7" fillId="0" borderId="0" xfId="0" applyNumberFormat="1" applyFont="1" applyFill="1" applyBorder="1"/>
    <xf numFmtId="174" fontId="6" fillId="0" borderId="0" xfId="0" applyNumberFormat="1" applyFont="1" applyBorder="1"/>
    <xf numFmtId="174" fontId="7" fillId="0" borderId="0" xfId="0" applyNumberFormat="1" applyFont="1" applyBorder="1"/>
    <xf numFmtId="175" fontId="12" fillId="3" borderId="7" xfId="0" applyNumberFormat="1" applyFont="1" applyFill="1" applyBorder="1" applyAlignment="1">
      <alignment horizontal="center" vertical="center"/>
    </xf>
    <xf numFmtId="175" fontId="12" fillId="3" borderId="8" xfId="0" applyNumberFormat="1" applyFont="1" applyFill="1" applyBorder="1" applyAlignment="1">
      <alignment horizontal="center" vertical="center"/>
    </xf>
    <xf numFmtId="175" fontId="12" fillId="3" borderId="13" xfId="0" applyNumberFormat="1" applyFont="1" applyFill="1" applyBorder="1" applyAlignment="1">
      <alignment horizontal="center" vertical="center"/>
    </xf>
    <xf numFmtId="175" fontId="12" fillId="3" borderId="14" xfId="0" applyNumberFormat="1" applyFont="1" applyFill="1" applyBorder="1" applyAlignment="1">
      <alignment horizontal="center" vertical="center"/>
    </xf>
    <xf numFmtId="175" fontId="12" fillId="3" borderId="2" xfId="0" applyNumberFormat="1" applyFont="1" applyFill="1" applyBorder="1" applyAlignment="1">
      <alignment horizontal="center" vertical="center"/>
    </xf>
    <xf numFmtId="175" fontId="12" fillId="3" borderId="5" xfId="0" applyNumberFormat="1" applyFont="1" applyFill="1" applyBorder="1" applyAlignment="1">
      <alignment horizontal="center" vertical="center"/>
    </xf>
    <xf numFmtId="175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75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vertical="center" wrapText="1"/>
    </xf>
    <xf numFmtId="174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75" fontId="2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74" fontId="7" fillId="0" borderId="0" xfId="0" applyNumberFormat="1" applyFont="1"/>
    <xf numFmtId="174" fontId="8" fillId="3" borderId="19" xfId="0" applyNumberFormat="1" applyFont="1" applyFill="1" applyBorder="1" applyAlignment="1">
      <alignment horizontal="center" vertical="center"/>
    </xf>
    <xf numFmtId="174" fontId="6" fillId="3" borderId="20" xfId="0" applyNumberFormat="1" applyFont="1" applyFill="1" applyBorder="1" applyAlignment="1">
      <alignment horizontal="center" vertical="center"/>
    </xf>
    <xf numFmtId="174" fontId="15" fillId="3" borderId="19" xfId="0" applyNumberFormat="1" applyFont="1" applyFill="1" applyBorder="1" applyAlignment="1">
      <alignment horizontal="center" vertical="center"/>
    </xf>
    <xf numFmtId="174" fontId="6" fillId="3" borderId="21" xfId="0" applyNumberFormat="1" applyFont="1" applyFill="1" applyBorder="1" applyAlignment="1">
      <alignment horizontal="center" vertical="center"/>
    </xf>
    <xf numFmtId="174" fontId="6" fillId="3" borderId="22" xfId="0" applyNumberFormat="1" applyFont="1" applyFill="1" applyBorder="1" applyAlignment="1">
      <alignment horizontal="center" vertical="center"/>
    </xf>
    <xf numFmtId="174" fontId="6" fillId="3" borderId="23" xfId="0" applyNumberFormat="1" applyFont="1" applyFill="1" applyBorder="1" applyAlignment="1">
      <alignment horizontal="center" vertical="center"/>
    </xf>
    <xf numFmtId="174" fontId="6" fillId="3" borderId="24" xfId="0" applyNumberFormat="1" applyFont="1" applyFill="1" applyBorder="1" applyAlignment="1">
      <alignment horizontal="center" vertical="center"/>
    </xf>
    <xf numFmtId="174" fontId="6" fillId="3" borderId="25" xfId="0" applyNumberFormat="1" applyFont="1" applyFill="1" applyBorder="1" applyAlignment="1">
      <alignment horizontal="center" vertical="center"/>
    </xf>
    <xf numFmtId="174" fontId="6" fillId="3" borderId="26" xfId="0" applyNumberFormat="1" applyFont="1" applyFill="1" applyBorder="1" applyAlignment="1">
      <alignment horizontal="center" vertical="center"/>
    </xf>
    <xf numFmtId="174" fontId="6" fillId="3" borderId="27" xfId="0" applyNumberFormat="1" applyFont="1" applyFill="1" applyBorder="1" applyAlignment="1">
      <alignment horizontal="center" vertical="center"/>
    </xf>
    <xf numFmtId="174" fontId="6" fillId="3" borderId="28" xfId="0" applyNumberFormat="1" applyFont="1" applyFill="1" applyBorder="1" applyAlignment="1">
      <alignment horizontal="center" vertical="center"/>
    </xf>
    <xf numFmtId="174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74" fontId="6" fillId="3" borderId="30" xfId="0" applyNumberFormat="1" applyFont="1" applyFill="1" applyBorder="1" applyAlignment="1">
      <alignment horizontal="center" vertical="center"/>
    </xf>
    <xf numFmtId="174" fontId="6" fillId="3" borderId="31" xfId="0" applyNumberFormat="1" applyFont="1" applyFill="1" applyBorder="1" applyAlignment="1">
      <alignment horizontal="center" vertical="center"/>
    </xf>
    <xf numFmtId="174" fontId="6" fillId="3" borderId="32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horizontal="center" vertical="center"/>
    </xf>
    <xf numFmtId="174" fontId="6" fillId="3" borderId="34" xfId="0" applyNumberFormat="1" applyFont="1" applyFill="1" applyBorder="1" applyAlignment="1">
      <alignment horizontal="center" vertical="center"/>
    </xf>
    <xf numFmtId="174" fontId="6" fillId="3" borderId="35" xfId="0" applyNumberFormat="1" applyFont="1" applyFill="1" applyBorder="1" applyAlignment="1">
      <alignment horizontal="center" vertical="center"/>
    </xf>
    <xf numFmtId="174" fontId="6" fillId="3" borderId="36" xfId="0" applyNumberFormat="1" applyFont="1" applyFill="1" applyBorder="1" applyAlignment="1">
      <alignment horizontal="center" vertical="center"/>
    </xf>
    <xf numFmtId="174" fontId="6" fillId="3" borderId="37" xfId="0" applyNumberFormat="1" applyFont="1" applyFill="1" applyBorder="1" applyAlignment="1">
      <alignment horizontal="center" vertical="center"/>
    </xf>
    <xf numFmtId="174" fontId="6" fillId="3" borderId="38" xfId="0" applyNumberFormat="1" applyFont="1" applyFill="1" applyBorder="1" applyAlignment="1">
      <alignment horizontal="center" vertical="center"/>
    </xf>
    <xf numFmtId="174" fontId="6" fillId="3" borderId="39" xfId="0" applyNumberFormat="1" applyFont="1" applyFill="1" applyBorder="1" applyAlignment="1">
      <alignment horizontal="center" vertical="center"/>
    </xf>
    <xf numFmtId="174" fontId="6" fillId="3" borderId="40" xfId="0" applyNumberFormat="1" applyFont="1" applyFill="1" applyBorder="1" applyAlignment="1">
      <alignment horizontal="center" vertical="center"/>
    </xf>
    <xf numFmtId="174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75" fontId="17" fillId="0" borderId="1" xfId="0" applyNumberFormat="1" applyFont="1" applyFill="1" applyBorder="1" applyAlignment="1">
      <alignment horizontal="center" vertical="center" wrapText="1"/>
    </xf>
    <xf numFmtId="175" fontId="7" fillId="3" borderId="19" xfId="0" applyNumberFormat="1" applyFont="1" applyFill="1" applyBorder="1" applyAlignment="1">
      <alignment horizontal="center" vertical="center"/>
    </xf>
    <xf numFmtId="175" fontId="4" fillId="4" borderId="19" xfId="0" applyNumberFormat="1" applyFont="1" applyFill="1" applyBorder="1" applyAlignment="1">
      <alignment horizontal="center" vertical="center"/>
    </xf>
    <xf numFmtId="175" fontId="17" fillId="0" borderId="16" xfId="0" applyNumberFormat="1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189" fontId="23" fillId="3" borderId="0" xfId="1" applyNumberFormat="1" applyFont="1" applyFill="1" applyAlignment="1">
      <alignment horizontal="center" vertical="center" wrapText="1"/>
    </xf>
    <xf numFmtId="174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74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0" fontId="6" fillId="0" borderId="19" xfId="0" applyFont="1" applyFill="1" applyBorder="1" applyAlignment="1">
      <alignment horizontal="center"/>
    </xf>
    <xf numFmtId="174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7" fillId="0" borderId="19" xfId="0" applyFont="1" applyFill="1" applyBorder="1"/>
    <xf numFmtId="0" fontId="28" fillId="0" borderId="0" xfId="0" applyFont="1" applyBorder="1"/>
    <xf numFmtId="174" fontId="6" fillId="3" borderId="0" xfId="0" applyNumberFormat="1" applyFont="1" applyFill="1" applyBorder="1" applyAlignment="1">
      <alignment horizontal="center" vertical="center"/>
    </xf>
    <xf numFmtId="174" fontId="8" fillId="3" borderId="0" xfId="0" applyNumberFormat="1" applyFont="1" applyFill="1" applyBorder="1" applyAlignment="1">
      <alignment horizontal="center" vertical="center"/>
    </xf>
    <xf numFmtId="174" fontId="7" fillId="3" borderId="0" xfId="0" applyNumberFormat="1" applyFont="1" applyFill="1" applyBorder="1" applyAlignment="1">
      <alignment horizontal="center" vertical="center"/>
    </xf>
    <xf numFmtId="175" fontId="4" fillId="3" borderId="0" xfId="0" applyNumberFormat="1" applyFont="1" applyFill="1" applyBorder="1" applyAlignment="1">
      <alignment horizontal="center" vertical="center"/>
    </xf>
    <xf numFmtId="174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89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50" xfId="0" applyFont="1" applyFill="1" applyBorder="1"/>
    <xf numFmtId="174" fontId="6" fillId="3" borderId="19" xfId="0" applyNumberFormat="1" applyFont="1" applyFill="1" applyBorder="1" applyAlignment="1">
      <alignment vertical="center" wrapText="1"/>
    </xf>
    <xf numFmtId="175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74" fontId="4" fillId="3" borderId="19" xfId="0" applyNumberFormat="1" applyFont="1" applyFill="1" applyBorder="1" applyAlignment="1">
      <alignment horizontal="center" vertical="center"/>
    </xf>
    <xf numFmtId="175" fontId="6" fillId="3" borderId="19" xfId="0" applyNumberFormat="1" applyFont="1" applyFill="1" applyBorder="1" applyAlignment="1">
      <alignment horizontal="center" vertical="center"/>
    </xf>
    <xf numFmtId="174" fontId="8" fillId="3" borderId="19" xfId="0" applyNumberFormat="1" applyFont="1" applyFill="1" applyBorder="1" applyAlignment="1">
      <alignment horizontal="center"/>
    </xf>
    <xf numFmtId="174" fontId="15" fillId="3" borderId="22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/>
    </xf>
    <xf numFmtId="174" fontId="8" fillId="3" borderId="20" xfId="0" applyNumberFormat="1" applyFont="1" applyFill="1" applyBorder="1" applyAlignment="1">
      <alignment horizontal="center" vertical="center"/>
    </xf>
    <xf numFmtId="174" fontId="15" fillId="3" borderId="20" xfId="0" applyNumberFormat="1" applyFont="1" applyFill="1" applyBorder="1" applyAlignment="1">
      <alignment horizontal="center" vertical="center"/>
    </xf>
    <xf numFmtId="174" fontId="15" fillId="3" borderId="23" xfId="0" applyNumberFormat="1" applyFont="1" applyFill="1" applyBorder="1" applyAlignment="1">
      <alignment horizontal="center" vertical="center"/>
    </xf>
    <xf numFmtId="174" fontId="8" fillId="3" borderId="21" xfId="0" applyNumberFormat="1" applyFont="1" applyFill="1" applyBorder="1" applyAlignment="1">
      <alignment horizontal="center" vertical="center"/>
    </xf>
    <xf numFmtId="174" fontId="8" fillId="3" borderId="19" xfId="0" applyNumberFormat="1" applyFont="1" applyFill="1" applyBorder="1" applyAlignment="1">
      <alignment horizontal="center" vertical="center" wrapText="1"/>
    </xf>
    <xf numFmtId="174" fontId="6" fillId="3" borderId="51" xfId="0" applyNumberFormat="1" applyFont="1" applyFill="1" applyBorder="1" applyAlignment="1">
      <alignment horizontal="center" vertical="center" wrapText="1"/>
    </xf>
    <xf numFmtId="174" fontId="8" fillId="0" borderId="20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5" fontId="4" fillId="4" borderId="23" xfId="0" applyNumberFormat="1" applyFont="1" applyFill="1" applyBorder="1" applyAlignment="1">
      <alignment horizontal="center" vertical="center"/>
    </xf>
    <xf numFmtId="175" fontId="7" fillId="4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74" fontId="4" fillId="3" borderId="23" xfId="0" applyNumberFormat="1" applyFont="1" applyFill="1" applyBorder="1" applyAlignment="1">
      <alignment horizontal="center" vertical="center"/>
    </xf>
    <xf numFmtId="175" fontId="6" fillId="3" borderId="23" xfId="0" applyNumberFormat="1" applyFont="1" applyFill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/>
    </xf>
    <xf numFmtId="174" fontId="8" fillId="3" borderId="23" xfId="0" applyNumberFormat="1" applyFont="1" applyFill="1" applyBorder="1" applyAlignment="1">
      <alignment horizontal="center"/>
    </xf>
    <xf numFmtId="174" fontId="8" fillId="4" borderId="23" xfId="0" applyNumberFormat="1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175" fontId="4" fillId="3" borderId="21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vertical="center" wrapText="1"/>
    </xf>
    <xf numFmtId="174" fontId="8" fillId="0" borderId="39" xfId="0" applyNumberFormat="1" applyFont="1" applyFill="1" applyBorder="1" applyAlignment="1">
      <alignment horizontal="center" vertical="center"/>
    </xf>
    <xf numFmtId="174" fontId="8" fillId="0" borderId="31" xfId="0" applyNumberFormat="1" applyFont="1" applyFill="1" applyBorder="1" applyAlignment="1">
      <alignment horizontal="center" vertical="center"/>
    </xf>
    <xf numFmtId="174" fontId="8" fillId="0" borderId="38" xfId="0" applyNumberFormat="1" applyFont="1" applyFill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4" fontId="15" fillId="3" borderId="35" xfId="0" applyNumberFormat="1" applyFont="1" applyFill="1" applyBorder="1" applyAlignment="1">
      <alignment horizontal="center" vertical="center"/>
    </xf>
    <xf numFmtId="175" fontId="4" fillId="4" borderId="18" xfId="0" applyNumberFormat="1" applyFont="1" applyFill="1" applyBorder="1" applyAlignment="1">
      <alignment horizontal="center" vertical="center"/>
    </xf>
    <xf numFmtId="175" fontId="4" fillId="4" borderId="35" xfId="0" applyNumberFormat="1" applyFont="1" applyFill="1" applyBorder="1" applyAlignment="1">
      <alignment horizontal="center" vertical="center"/>
    </xf>
    <xf numFmtId="175" fontId="4" fillId="4" borderId="21" xfId="0" applyNumberFormat="1" applyFont="1" applyFill="1" applyBorder="1" applyAlignment="1">
      <alignment horizontal="center" vertical="center"/>
    </xf>
    <xf numFmtId="175" fontId="4" fillId="4" borderId="24" xfId="0" applyNumberFormat="1" applyFont="1" applyFill="1" applyBorder="1" applyAlignment="1">
      <alignment horizontal="center" vertical="center"/>
    </xf>
    <xf numFmtId="175" fontId="7" fillId="3" borderId="18" xfId="0" applyNumberFormat="1" applyFont="1" applyFill="1" applyBorder="1" applyAlignment="1">
      <alignment horizontal="center" vertical="center"/>
    </xf>
    <xf numFmtId="174" fontId="15" fillId="3" borderId="21" xfId="0" applyNumberFormat="1" applyFont="1" applyFill="1" applyBorder="1" applyAlignment="1">
      <alignment horizontal="center" vertical="center"/>
    </xf>
    <xf numFmtId="174" fontId="8" fillId="3" borderId="51" xfId="0" applyNumberFormat="1" applyFont="1" applyFill="1" applyBorder="1" applyAlignment="1">
      <alignment horizontal="center" vertical="center"/>
    </xf>
    <xf numFmtId="175" fontId="4" fillId="4" borderId="51" xfId="0" applyNumberFormat="1" applyFont="1" applyFill="1" applyBorder="1" applyAlignment="1">
      <alignment horizontal="center" vertical="center"/>
    </xf>
    <xf numFmtId="175" fontId="4" fillId="4" borderId="25" xfId="0" applyNumberFormat="1" applyFont="1" applyFill="1" applyBorder="1" applyAlignment="1">
      <alignment horizontal="center" vertical="center"/>
    </xf>
    <xf numFmtId="174" fontId="8" fillId="3" borderId="18" xfId="0" applyNumberFormat="1" applyFont="1" applyFill="1" applyBorder="1" applyAlignment="1">
      <alignment horizontal="center" vertical="center"/>
    </xf>
    <xf numFmtId="174" fontId="15" fillId="3" borderId="51" xfId="0" applyNumberFormat="1" applyFont="1" applyFill="1" applyBorder="1" applyAlignment="1">
      <alignment horizontal="center" vertical="center"/>
    </xf>
    <xf numFmtId="175" fontId="7" fillId="3" borderId="51" xfId="0" applyNumberFormat="1" applyFont="1" applyFill="1" applyBorder="1" applyAlignment="1">
      <alignment horizontal="center" vertical="center"/>
    </xf>
    <xf numFmtId="175" fontId="7" fillId="4" borderId="18" xfId="0" applyNumberFormat="1" applyFont="1" applyFill="1" applyBorder="1" applyAlignment="1">
      <alignment horizontal="center" vertical="center"/>
    </xf>
    <xf numFmtId="174" fontId="8" fillId="3" borderId="51" xfId="0" applyNumberFormat="1" applyFont="1" applyFill="1" applyBorder="1" applyAlignment="1">
      <alignment horizontal="left" vertical="center" wrapText="1"/>
    </xf>
    <xf numFmtId="174" fontId="8" fillId="3" borderId="51" xfId="0" applyNumberFormat="1" applyFont="1" applyFill="1" applyBorder="1" applyAlignment="1">
      <alignment horizontal="center" vertical="center" wrapText="1"/>
    </xf>
    <xf numFmtId="175" fontId="7" fillId="4" borderId="51" xfId="0" applyNumberFormat="1" applyFont="1" applyFill="1" applyBorder="1" applyAlignment="1">
      <alignment horizontal="center" vertical="center"/>
    </xf>
    <xf numFmtId="174" fontId="6" fillId="3" borderId="38" xfId="0" applyNumberFormat="1" applyFont="1" applyFill="1" applyBorder="1" applyAlignment="1">
      <alignment horizontal="center" vertical="center" wrapText="1"/>
    </xf>
    <xf numFmtId="174" fontId="6" fillId="3" borderId="20" xfId="0" applyNumberFormat="1" applyFont="1" applyFill="1" applyBorder="1" applyAlignment="1">
      <alignment horizontal="center" vertical="center" wrapText="1"/>
    </xf>
    <xf numFmtId="174" fontId="8" fillId="3" borderId="20" xfId="0" applyNumberFormat="1" applyFont="1" applyFill="1" applyBorder="1" applyAlignment="1">
      <alignment horizontal="left" vertical="center" wrapText="1"/>
    </xf>
    <xf numFmtId="175" fontId="7" fillId="4" borderId="20" xfId="0" applyNumberFormat="1" applyFont="1" applyFill="1" applyBorder="1" applyAlignment="1">
      <alignment horizontal="center" vertical="center"/>
    </xf>
    <xf numFmtId="175" fontId="4" fillId="4" borderId="22" xfId="0" applyNumberFormat="1" applyFont="1" applyFill="1" applyBorder="1" applyAlignment="1">
      <alignment horizontal="center" vertical="center"/>
    </xf>
    <xf numFmtId="174" fontId="6" fillId="3" borderId="26" xfId="0" applyNumberFormat="1" applyFont="1" applyFill="1" applyBorder="1" applyAlignment="1">
      <alignment horizontal="center" vertical="center" wrapText="1"/>
    </xf>
    <xf numFmtId="174" fontId="6" fillId="3" borderId="27" xfId="0" applyNumberFormat="1" applyFont="1" applyFill="1" applyBorder="1" applyAlignment="1">
      <alignment horizontal="center" vertical="center" wrapText="1"/>
    </xf>
    <xf numFmtId="174" fontId="6" fillId="3" borderId="21" xfId="0" applyNumberFormat="1" applyFont="1" applyFill="1" applyBorder="1" applyAlignment="1">
      <alignment horizontal="center" vertical="center" wrapText="1"/>
    </xf>
    <xf numFmtId="174" fontId="8" fillId="3" borderId="21" xfId="0" applyNumberFormat="1" applyFont="1" applyFill="1" applyBorder="1" applyAlignment="1">
      <alignment horizontal="left" vertical="center" wrapText="1"/>
    </xf>
    <xf numFmtId="175" fontId="7" fillId="4" borderId="21" xfId="0" applyNumberFormat="1" applyFont="1" applyFill="1" applyBorder="1" applyAlignment="1">
      <alignment horizontal="center" vertical="center"/>
    </xf>
    <xf numFmtId="174" fontId="6" fillId="3" borderId="22" xfId="0" applyNumberFormat="1" applyFont="1" applyFill="1" applyBorder="1" applyAlignment="1">
      <alignment horizontal="center" vertical="center" wrapText="1"/>
    </xf>
    <xf numFmtId="174" fontId="6" fillId="3" borderId="23" xfId="0" applyNumberFormat="1" applyFont="1" applyFill="1" applyBorder="1" applyAlignment="1">
      <alignment horizontal="center" vertical="center" wrapText="1"/>
    </xf>
    <xf numFmtId="174" fontId="6" fillId="3" borderId="24" xfId="0" applyNumberFormat="1" applyFont="1" applyFill="1" applyBorder="1" applyAlignment="1">
      <alignment horizontal="center" vertical="center" wrapText="1"/>
    </xf>
    <xf numFmtId="174" fontId="6" fillId="3" borderId="44" xfId="0" applyNumberFormat="1" applyFont="1" applyFill="1" applyBorder="1" applyAlignment="1">
      <alignment horizontal="center" vertical="center" wrapText="1"/>
    </xf>
    <xf numFmtId="174" fontId="6" fillId="3" borderId="45" xfId="0" applyNumberFormat="1" applyFont="1" applyFill="1" applyBorder="1" applyAlignment="1">
      <alignment horizontal="center" vertical="center"/>
    </xf>
    <xf numFmtId="174" fontId="15" fillId="3" borderId="45" xfId="0" applyNumberFormat="1" applyFont="1" applyFill="1" applyBorder="1" applyAlignment="1">
      <alignment horizontal="center" vertical="center"/>
    </xf>
    <xf numFmtId="174" fontId="6" fillId="3" borderId="45" xfId="0" applyNumberFormat="1" applyFont="1" applyFill="1" applyBorder="1" applyAlignment="1">
      <alignment horizontal="center" vertical="center" wrapText="1"/>
    </xf>
    <xf numFmtId="174" fontId="6" fillId="3" borderId="45" xfId="0" applyNumberFormat="1" applyFont="1" applyFill="1" applyBorder="1"/>
    <xf numFmtId="174" fontId="6" fillId="3" borderId="46" xfId="0" applyNumberFormat="1" applyFont="1" applyFill="1" applyBorder="1" applyAlignment="1">
      <alignment horizontal="center" vertical="center" wrapText="1"/>
    </xf>
    <xf numFmtId="174" fontId="6" fillId="3" borderId="28" xfId="0" applyNumberFormat="1" applyFont="1" applyFill="1" applyBorder="1" applyAlignment="1">
      <alignment horizontal="center" vertical="center" wrapText="1"/>
    </xf>
    <xf numFmtId="174" fontId="15" fillId="3" borderId="47" xfId="0" applyNumberFormat="1" applyFont="1" applyFill="1" applyBorder="1" applyAlignment="1">
      <alignment horizontal="center" vertical="center"/>
    </xf>
    <xf numFmtId="174" fontId="15" fillId="3" borderId="46" xfId="0" applyNumberFormat="1" applyFont="1" applyFill="1" applyBorder="1" applyAlignment="1">
      <alignment horizontal="center" vertical="center"/>
    </xf>
    <xf numFmtId="174" fontId="6" fillId="3" borderId="40" xfId="0" applyNumberFormat="1" applyFont="1" applyFill="1" applyBorder="1" applyAlignment="1">
      <alignment horizontal="center" vertical="center" wrapText="1"/>
    </xf>
    <xf numFmtId="174" fontId="6" fillId="3" borderId="29" xfId="0" applyNumberFormat="1" applyFont="1" applyFill="1" applyBorder="1" applyAlignment="1">
      <alignment horizontal="center" vertical="center" wrapText="1"/>
    </xf>
    <xf numFmtId="174" fontId="15" fillId="3" borderId="48" xfId="0" applyNumberFormat="1" applyFont="1" applyFill="1" applyBorder="1" applyAlignment="1">
      <alignment horizontal="center" vertical="center"/>
    </xf>
    <xf numFmtId="174" fontId="8" fillId="3" borderId="33" xfId="0" applyNumberFormat="1" applyFont="1" applyFill="1" applyBorder="1" applyAlignment="1">
      <alignment horizontal="center" vertical="center"/>
    </xf>
    <xf numFmtId="174" fontId="8" fillId="3" borderId="28" xfId="0" applyNumberFormat="1" applyFont="1" applyFill="1" applyBorder="1" applyAlignment="1">
      <alignment horizontal="center" vertical="center"/>
    </xf>
    <xf numFmtId="174" fontId="6" fillId="3" borderId="47" xfId="0" applyNumberFormat="1" applyFont="1" applyFill="1" applyBorder="1" applyAlignment="1">
      <alignment horizontal="center" vertical="center"/>
    </xf>
    <xf numFmtId="174" fontId="8" fillId="3" borderId="30" xfId="0" applyNumberFormat="1" applyFont="1" applyFill="1" applyBorder="1" applyAlignment="1">
      <alignment horizontal="center" vertical="center"/>
    </xf>
    <xf numFmtId="174" fontId="8" fillId="3" borderId="31" xfId="0" applyNumberFormat="1" applyFont="1" applyFill="1" applyBorder="1" applyAlignment="1">
      <alignment horizontal="center" vertical="center"/>
    </xf>
    <xf numFmtId="174" fontId="6" fillId="3" borderId="44" xfId="0" applyNumberFormat="1" applyFont="1" applyFill="1" applyBorder="1" applyAlignment="1">
      <alignment horizontal="center" vertical="center"/>
    </xf>
    <xf numFmtId="174" fontId="6" fillId="3" borderId="46" xfId="0" applyNumberFormat="1" applyFont="1" applyFill="1" applyBorder="1" applyAlignment="1">
      <alignment horizontal="center" vertical="center"/>
    </xf>
    <xf numFmtId="174" fontId="8" fillId="3" borderId="36" xfId="0" applyNumberFormat="1" applyFont="1" applyFill="1" applyBorder="1" applyAlignment="1">
      <alignment horizontal="center" vertical="center"/>
    </xf>
    <xf numFmtId="174" fontId="8" fillId="3" borderId="37" xfId="0" applyNumberFormat="1" applyFont="1" applyFill="1" applyBorder="1" applyAlignment="1">
      <alignment horizontal="center" vertical="center"/>
    </xf>
    <xf numFmtId="174" fontId="8" fillId="3" borderId="31" xfId="0" applyNumberFormat="1" applyFont="1" applyFill="1" applyBorder="1" applyAlignment="1">
      <alignment horizontal="center"/>
    </xf>
    <xf numFmtId="174" fontId="8" fillId="3" borderId="26" xfId="0" applyNumberFormat="1" applyFont="1" applyFill="1" applyBorder="1" applyAlignment="1">
      <alignment horizontal="center"/>
    </xf>
    <xf numFmtId="174" fontId="6" fillId="0" borderId="31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174" fontId="6" fillId="0" borderId="26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174" fontId="8" fillId="3" borderId="28" xfId="0" applyNumberFormat="1" applyFont="1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174" fontId="8" fillId="4" borderId="28" xfId="0" applyNumberFormat="1" applyFont="1" applyFill="1" applyBorder="1" applyAlignment="1">
      <alignment horizontal="center"/>
    </xf>
    <xf numFmtId="174" fontId="6" fillId="0" borderId="34" xfId="0" applyNumberFormat="1" applyFont="1" applyFill="1" applyBorder="1" applyAlignment="1">
      <alignment horizontal="center"/>
    </xf>
    <xf numFmtId="174" fontId="6" fillId="0" borderId="35" xfId="0" applyNumberFormat="1" applyFont="1" applyFill="1" applyBorder="1" applyAlignment="1">
      <alignment horizontal="center"/>
    </xf>
    <xf numFmtId="174" fontId="6" fillId="0" borderId="30" xfId="0" applyNumberFormat="1" applyFont="1" applyFill="1" applyBorder="1" applyAlignment="1">
      <alignment horizontal="center"/>
    </xf>
    <xf numFmtId="174" fontId="6" fillId="0" borderId="33" xfId="0" applyNumberFormat="1" applyFont="1" applyFill="1" applyBorder="1" applyAlignment="1">
      <alignment horizontal="center"/>
    </xf>
    <xf numFmtId="174" fontId="6" fillId="0" borderId="38" xfId="0" applyNumberFormat="1" applyFont="1" applyFill="1" applyBorder="1" applyAlignment="1">
      <alignment horizontal="center"/>
    </xf>
    <xf numFmtId="174" fontId="6" fillId="0" borderId="20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174" fontId="6" fillId="0" borderId="39" xfId="0" applyNumberFormat="1" applyFont="1" applyFill="1" applyBorder="1" applyAlignment="1">
      <alignment horizontal="center"/>
    </xf>
    <xf numFmtId="174" fontId="6" fillId="0" borderId="40" xfId="0" applyNumberFormat="1" applyFont="1" applyFill="1" applyBorder="1" applyAlignment="1">
      <alignment horizontal="center"/>
    </xf>
    <xf numFmtId="174" fontId="8" fillId="4" borderId="40" xfId="0" applyNumberFormat="1" applyFont="1" applyFill="1" applyBorder="1" applyAlignment="1">
      <alignment horizontal="center"/>
    </xf>
    <xf numFmtId="174" fontId="6" fillId="0" borderId="32" xfId="0" applyNumberFormat="1" applyFont="1" applyFill="1" applyBorder="1" applyAlignment="1">
      <alignment horizontal="center"/>
    </xf>
    <xf numFmtId="174" fontId="6" fillId="0" borderId="29" xfId="0" applyNumberFormat="1" applyFont="1" applyFill="1" applyBorder="1" applyAlignment="1">
      <alignment horizontal="center"/>
    </xf>
    <xf numFmtId="174" fontId="8" fillId="4" borderId="29" xfId="0" applyNumberFormat="1" applyFont="1" applyFill="1" applyBorder="1" applyAlignment="1">
      <alignment horizontal="center"/>
    </xf>
    <xf numFmtId="174" fontId="6" fillId="4" borderId="2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51" xfId="0" applyFont="1" applyFill="1" applyBorder="1"/>
    <xf numFmtId="174" fontId="8" fillId="4" borderId="25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174" fontId="6" fillId="4" borderId="29" xfId="0" applyNumberFormat="1" applyFont="1" applyFill="1" applyBorder="1" applyAlignment="1">
      <alignment horizontal="center"/>
    </xf>
    <xf numFmtId="0" fontId="7" fillId="0" borderId="21" xfId="0" applyFont="1" applyFill="1" applyBorder="1"/>
    <xf numFmtId="174" fontId="8" fillId="4" borderId="24" xfId="0" applyNumberFormat="1" applyFont="1" applyFill="1" applyBorder="1" applyAlignment="1">
      <alignment horizontal="center"/>
    </xf>
    <xf numFmtId="174" fontId="6" fillId="4" borderId="40" xfId="0" applyNumberFormat="1" applyFont="1" applyFill="1" applyBorder="1" applyAlignment="1">
      <alignment horizontal="center"/>
    </xf>
    <xf numFmtId="0" fontId="7" fillId="0" borderId="20" xfId="0" applyFont="1" applyFill="1" applyBorder="1"/>
    <xf numFmtId="174" fontId="8" fillId="4" borderId="22" xfId="0" applyNumberFormat="1" applyFont="1" applyFill="1" applyBorder="1" applyAlignment="1">
      <alignment horizontal="center"/>
    </xf>
    <xf numFmtId="174" fontId="6" fillId="3" borderId="52" xfId="0" applyNumberFormat="1" applyFont="1" applyFill="1" applyBorder="1" applyAlignment="1">
      <alignment vertical="center" wrapText="1"/>
    </xf>
    <xf numFmtId="174" fontId="6" fillId="3" borderId="53" xfId="0" applyNumberFormat="1" applyFont="1" applyFill="1" applyBorder="1" applyAlignment="1">
      <alignment vertical="center" wrapText="1"/>
    </xf>
    <xf numFmtId="0" fontId="11" fillId="0" borderId="54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 horizontal="left" wrapText="1"/>
    </xf>
    <xf numFmtId="0" fontId="6" fillId="0" borderId="57" xfId="0" applyFont="1" applyFill="1" applyBorder="1" applyAlignment="1">
      <alignment vertical="center" wrapText="1"/>
    </xf>
    <xf numFmtId="191" fontId="6" fillId="3" borderId="7" xfId="0" applyNumberFormat="1" applyFont="1" applyFill="1" applyBorder="1" applyAlignment="1">
      <alignment horizontal="center" vertical="center"/>
    </xf>
    <xf numFmtId="191" fontId="6" fillId="3" borderId="5" xfId="0" applyNumberFormat="1" applyFont="1" applyFill="1" applyBorder="1" applyAlignment="1">
      <alignment horizontal="center" vertical="center" wrapText="1"/>
    </xf>
    <xf numFmtId="191" fontId="6" fillId="3" borderId="8" xfId="0" applyNumberFormat="1" applyFont="1" applyFill="1" applyBorder="1" applyAlignment="1">
      <alignment horizontal="center" vertical="center" wrapText="1"/>
    </xf>
    <xf numFmtId="191" fontId="6" fillId="3" borderId="4" xfId="0" applyNumberFormat="1" applyFont="1" applyFill="1" applyBorder="1" applyAlignment="1">
      <alignment horizontal="center" vertical="center" wrapText="1"/>
    </xf>
    <xf numFmtId="191" fontId="6" fillId="3" borderId="6" xfId="0" applyNumberFormat="1" applyFont="1" applyFill="1" applyBorder="1" applyAlignment="1">
      <alignment horizontal="center" vertical="center" wrapText="1"/>
    </xf>
    <xf numFmtId="191" fontId="6" fillId="3" borderId="5" xfId="0" applyNumberFormat="1" applyFont="1" applyFill="1" applyBorder="1" applyAlignment="1">
      <alignment horizontal="center" vertical="center"/>
    </xf>
    <xf numFmtId="191" fontId="6" fillId="3" borderId="8" xfId="0" applyNumberFormat="1" applyFont="1" applyFill="1" applyBorder="1" applyAlignment="1">
      <alignment horizontal="center" vertical="center"/>
    </xf>
    <xf numFmtId="174" fontId="8" fillId="0" borderId="58" xfId="0" applyNumberFormat="1" applyFont="1" applyBorder="1" applyAlignment="1">
      <alignment horizontal="center"/>
    </xf>
    <xf numFmtId="174" fontId="8" fillId="0" borderId="59" xfId="0" applyNumberFormat="1" applyFont="1" applyBorder="1" applyAlignment="1">
      <alignment horizontal="center"/>
    </xf>
    <xf numFmtId="174" fontId="6" fillId="3" borderId="37" xfId="0" applyNumberFormat="1" applyFont="1" applyFill="1" applyBorder="1" applyAlignment="1">
      <alignment vertical="center" wrapText="1"/>
    </xf>
    <xf numFmtId="174" fontId="6" fillId="3" borderId="47" xfId="0" applyNumberFormat="1" applyFont="1" applyFill="1" applyBorder="1" applyAlignment="1">
      <alignment horizontal="center" vertical="center" wrapText="1"/>
    </xf>
    <xf numFmtId="174" fontId="6" fillId="3" borderId="16" xfId="0" applyNumberFormat="1" applyFont="1" applyFill="1" applyBorder="1" applyAlignment="1">
      <alignment horizontal="center" vertical="center" wrapText="1"/>
    </xf>
    <xf numFmtId="174" fontId="6" fillId="3" borderId="51" xfId="0" applyNumberFormat="1" applyFont="1" applyFill="1" applyBorder="1" applyAlignment="1">
      <alignment vertical="center" wrapText="1"/>
    </xf>
    <xf numFmtId="174" fontId="6" fillId="3" borderId="60" xfId="0" applyNumberFormat="1" applyFont="1" applyFill="1" applyBorder="1" applyAlignment="1">
      <alignment vertical="center" wrapText="1"/>
    </xf>
    <xf numFmtId="174" fontId="6" fillId="3" borderId="57" xfId="0" applyNumberFormat="1" applyFont="1" applyFill="1" applyBorder="1" applyAlignment="1">
      <alignment vertical="center" wrapText="1"/>
    </xf>
    <xf numFmtId="174" fontId="6" fillId="3" borderId="61" xfId="0" applyNumberFormat="1" applyFont="1" applyFill="1" applyBorder="1" applyAlignment="1">
      <alignment vertical="center" wrapText="1"/>
    </xf>
    <xf numFmtId="174" fontId="6" fillId="3" borderId="62" xfId="0" applyNumberFormat="1" applyFont="1" applyFill="1" applyBorder="1" applyAlignment="1">
      <alignment horizontal="center" vertical="center" wrapText="1"/>
    </xf>
    <xf numFmtId="174" fontId="8" fillId="0" borderId="28" xfId="0" applyNumberFormat="1" applyFont="1" applyFill="1" applyBorder="1" applyAlignment="1">
      <alignment horizontal="center" vertical="center"/>
    </xf>
    <xf numFmtId="174" fontId="8" fillId="3" borderId="40" xfId="0" applyNumberFormat="1" applyFont="1" applyFill="1" applyBorder="1" applyAlignment="1">
      <alignment horizontal="center" vertical="center" wrapText="1"/>
    </xf>
    <xf numFmtId="174" fontId="8" fillId="3" borderId="28" xfId="0" applyNumberFormat="1" applyFont="1" applyFill="1" applyBorder="1" applyAlignment="1">
      <alignment horizontal="center" vertical="center" wrapText="1"/>
    </xf>
    <xf numFmtId="174" fontId="8" fillId="3" borderId="29" xfId="0" applyNumberFormat="1" applyFont="1" applyFill="1" applyBorder="1" applyAlignment="1">
      <alignment horizontal="center" vertical="center" wrapText="1"/>
    </xf>
    <xf numFmtId="174" fontId="8" fillId="3" borderId="39" xfId="0" applyNumberFormat="1" applyFont="1" applyFill="1" applyBorder="1" applyAlignment="1">
      <alignment horizontal="left" vertical="center" wrapText="1"/>
    </xf>
    <xf numFmtId="174" fontId="8" fillId="3" borderId="31" xfId="0" applyNumberFormat="1" applyFont="1" applyFill="1" applyBorder="1" applyAlignment="1">
      <alignment horizontal="left" vertical="center" wrapText="1"/>
    </xf>
    <xf numFmtId="174" fontId="8" fillId="3" borderId="32" xfId="0" applyNumberFormat="1" applyFont="1" applyFill="1" applyBorder="1" applyAlignment="1">
      <alignment horizontal="left" vertical="center" wrapText="1"/>
    </xf>
    <xf numFmtId="174" fontId="6" fillId="3" borderId="48" xfId="0" applyNumberFormat="1" applyFont="1" applyFill="1" applyBorder="1" applyAlignment="1">
      <alignment horizontal="center" vertical="center"/>
    </xf>
    <xf numFmtId="174" fontId="6" fillId="3" borderId="25" xfId="0" applyNumberFormat="1" applyFont="1" applyFill="1" applyBorder="1" applyAlignment="1">
      <alignment horizontal="center" vertical="center" wrapText="1"/>
    </xf>
    <xf numFmtId="191" fontId="17" fillId="3" borderId="47" xfId="0" applyNumberFormat="1" applyFont="1" applyFill="1" applyBorder="1" applyAlignment="1">
      <alignment horizontal="center" vertical="center" wrapText="1"/>
    </xf>
    <xf numFmtId="174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91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91" fontId="6" fillId="3" borderId="16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174" fontId="6" fillId="3" borderId="63" xfId="0" applyNumberFormat="1" applyFont="1" applyFill="1" applyBorder="1" applyAlignment="1">
      <alignment vertical="center" wrapText="1"/>
    </xf>
    <xf numFmtId="174" fontId="6" fillId="3" borderId="40" xfId="0" applyNumberFormat="1" applyFont="1" applyFill="1" applyBorder="1" applyAlignment="1">
      <alignment vertical="center" wrapText="1"/>
    </xf>
    <xf numFmtId="175" fontId="7" fillId="3" borderId="31" xfId="0" applyNumberFormat="1" applyFont="1" applyFill="1" applyBorder="1" applyAlignment="1">
      <alignment horizontal="center" vertical="center"/>
    </xf>
    <xf numFmtId="174" fontId="7" fillId="3" borderId="31" xfId="0" applyNumberFormat="1" applyFont="1" applyFill="1" applyBorder="1" applyAlignment="1">
      <alignment horizontal="center" vertical="center"/>
    </xf>
    <xf numFmtId="174" fontId="6" fillId="3" borderId="41" xfId="0" applyNumberFormat="1" applyFont="1" applyFill="1" applyBorder="1" applyAlignment="1">
      <alignment horizontal="center" vertical="center" wrapText="1"/>
    </xf>
    <xf numFmtId="174" fontId="6" fillId="3" borderId="37" xfId="0" applyNumberFormat="1" applyFont="1" applyFill="1" applyBorder="1" applyAlignment="1">
      <alignment horizontal="center" vertical="center" wrapText="1"/>
    </xf>
    <xf numFmtId="174" fontId="8" fillId="3" borderId="37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55" xfId="0" applyNumberFormat="1" applyFont="1" applyFill="1" applyBorder="1" applyAlignment="1">
      <alignment horizontal="center" vertical="center" wrapText="1"/>
    </xf>
    <xf numFmtId="174" fontId="6" fillId="3" borderId="19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174" fontId="6" fillId="0" borderId="51" xfId="0" applyNumberFormat="1" applyFont="1" applyFill="1" applyBorder="1" applyAlignment="1">
      <alignment horizontal="center"/>
    </xf>
    <xf numFmtId="174" fontId="6" fillId="0" borderId="25" xfId="0" applyNumberFormat="1" applyFont="1" applyFill="1" applyBorder="1" applyAlignment="1">
      <alignment horizontal="center"/>
    </xf>
    <xf numFmtId="174" fontId="6" fillId="0" borderId="41" xfId="0" applyNumberFormat="1" applyFont="1" applyFill="1" applyBorder="1" applyAlignment="1">
      <alignment horizontal="center"/>
    </xf>
    <xf numFmtId="174" fontId="6" fillId="0" borderId="36" xfId="0" applyNumberFormat="1" applyFont="1" applyFill="1" applyBorder="1" applyAlignment="1">
      <alignment horizontal="center"/>
    </xf>
    <xf numFmtId="174" fontId="6" fillId="0" borderId="37" xfId="0" applyNumberFormat="1" applyFont="1" applyFill="1" applyBorder="1" applyAlignment="1">
      <alignment horizontal="center"/>
    </xf>
    <xf numFmtId="174" fontId="8" fillId="4" borderId="37" xfId="0" applyNumberFormat="1" applyFont="1" applyFill="1" applyBorder="1" applyAlignment="1">
      <alignment horizontal="center"/>
    </xf>
    <xf numFmtId="174" fontId="6" fillId="4" borderId="37" xfId="0" applyNumberFormat="1" applyFont="1" applyFill="1" applyBorder="1" applyAlignment="1">
      <alignment horizontal="center"/>
    </xf>
    <xf numFmtId="0" fontId="7" fillId="0" borderId="14" xfId="0" applyFont="1" applyFill="1" applyBorder="1"/>
    <xf numFmtId="174" fontId="8" fillId="4" borderId="64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174" fontId="6" fillId="0" borderId="60" xfId="0" applyNumberFormat="1" applyFont="1" applyFill="1" applyBorder="1" applyAlignment="1">
      <alignment vertical="center" wrapText="1"/>
    </xf>
    <xf numFmtId="174" fontId="6" fillId="0" borderId="57" xfId="0" applyNumberFormat="1" applyFont="1" applyFill="1" applyBorder="1" applyAlignment="1">
      <alignment vertical="center" wrapText="1"/>
    </xf>
    <xf numFmtId="174" fontId="6" fillId="0" borderId="65" xfId="0" applyNumberFormat="1" applyFont="1" applyFill="1" applyBorder="1" applyAlignment="1">
      <alignment vertical="center" wrapText="1"/>
    </xf>
    <xf numFmtId="174" fontId="7" fillId="0" borderId="0" xfId="0" applyNumberFormat="1" applyFont="1" applyBorder="1" applyAlignment="1"/>
    <xf numFmtId="0" fontId="7" fillId="0" borderId="0" xfId="0" applyFont="1" applyBorder="1" applyAlignment="1"/>
    <xf numFmtId="174" fontId="8" fillId="0" borderId="27" xfId="0" applyNumberFormat="1" applyFont="1" applyFill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4" fontId="7" fillId="3" borderId="32" xfId="0" applyNumberFormat="1" applyFont="1" applyFill="1" applyBorder="1" applyAlignment="1">
      <alignment horizontal="center" vertical="center"/>
    </xf>
    <xf numFmtId="174" fontId="7" fillId="3" borderId="36" xfId="0" applyNumberFormat="1" applyFont="1" applyFill="1" applyBorder="1" applyAlignment="1">
      <alignment horizontal="center" vertical="center"/>
    </xf>
    <xf numFmtId="175" fontId="7" fillId="3" borderId="32" xfId="0" applyNumberFormat="1" applyFont="1" applyFill="1" applyBorder="1" applyAlignment="1">
      <alignment horizontal="center" vertical="center"/>
    </xf>
    <xf numFmtId="174" fontId="8" fillId="0" borderId="31" xfId="0" applyNumberFormat="1" applyFont="1" applyBorder="1" applyAlignment="1">
      <alignment horizontal="center"/>
    </xf>
    <xf numFmtId="191" fontId="6" fillId="3" borderId="4" xfId="0" applyNumberFormat="1" applyFont="1" applyFill="1" applyBorder="1" applyAlignment="1">
      <alignment horizontal="center" vertical="center"/>
    </xf>
    <xf numFmtId="191" fontId="6" fillId="3" borderId="6" xfId="0" applyNumberFormat="1" applyFont="1" applyFill="1" applyBorder="1" applyAlignment="1">
      <alignment horizontal="center" vertical="center"/>
    </xf>
    <xf numFmtId="191" fontId="6" fillId="3" borderId="7" xfId="0" applyNumberFormat="1" applyFont="1" applyFill="1" applyBorder="1" applyAlignment="1">
      <alignment horizontal="center" vertical="center" wrapText="1"/>
    </xf>
    <xf numFmtId="191" fontId="15" fillId="3" borderId="5" xfId="0" applyNumberFormat="1" applyFont="1" applyFill="1" applyBorder="1" applyAlignment="1">
      <alignment horizontal="center" vertical="center"/>
    </xf>
    <xf numFmtId="191" fontId="15" fillId="3" borderId="6" xfId="0" applyNumberFormat="1" applyFont="1" applyFill="1" applyBorder="1" applyAlignment="1">
      <alignment horizontal="center" vertical="center"/>
    </xf>
    <xf numFmtId="191" fontId="6" fillId="3" borderId="5" xfId="0" applyNumberFormat="1" applyFont="1" applyFill="1" applyBorder="1"/>
    <xf numFmtId="174" fontId="8" fillId="4" borderId="33" xfId="0" applyNumberFormat="1" applyFont="1" applyFill="1" applyBorder="1" applyAlignment="1">
      <alignment horizontal="center"/>
    </xf>
    <xf numFmtId="174" fontId="6" fillId="4" borderId="33" xfId="0" applyNumberFormat="1" applyFont="1" applyFill="1" applyBorder="1" applyAlignment="1">
      <alignment horizontal="center"/>
    </xf>
    <xf numFmtId="174" fontId="6" fillId="0" borderId="66" xfId="0" applyNumberFormat="1" applyFont="1" applyFill="1" applyBorder="1" applyAlignment="1">
      <alignment horizontal="center"/>
    </xf>
    <xf numFmtId="174" fontId="6" fillId="0" borderId="55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vertical="center" wrapText="1"/>
    </xf>
    <xf numFmtId="174" fontId="6" fillId="0" borderId="61" xfId="0" applyNumberFormat="1" applyFont="1" applyFill="1" applyBorder="1" applyAlignment="1">
      <alignment vertical="center" wrapText="1"/>
    </xf>
    <xf numFmtId="174" fontId="6" fillId="3" borderId="1" xfId="0" applyNumberFormat="1" applyFont="1" applyFill="1" applyBorder="1" applyAlignment="1">
      <alignment horizontal="center" vertical="center" wrapText="1"/>
    </xf>
    <xf numFmtId="174" fontId="8" fillId="3" borderId="19" xfId="0" applyNumberFormat="1" applyFont="1" applyFill="1" applyBorder="1" applyAlignment="1">
      <alignment horizontal="left" vertical="center" wrapText="1"/>
    </xf>
    <xf numFmtId="174" fontId="6" fillId="3" borderId="39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2" xfId="0" applyNumberFormat="1" applyFont="1" applyFill="1" applyBorder="1" applyAlignment="1">
      <alignment horizontal="center" vertical="center" wrapText="1"/>
    </xf>
    <xf numFmtId="174" fontId="6" fillId="3" borderId="19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56" xfId="0" applyNumberFormat="1" applyFont="1" applyFill="1" applyBorder="1" applyAlignment="1">
      <alignment horizontal="center" vertical="center" wrapText="1"/>
    </xf>
    <xf numFmtId="174" fontId="6" fillId="3" borderId="30" xfId="0" applyNumberFormat="1" applyFont="1" applyFill="1" applyBorder="1" applyAlignment="1">
      <alignment horizontal="center" vertical="center" wrapText="1"/>
    </xf>
    <xf numFmtId="174" fontId="8" fillId="3" borderId="32" xfId="0" applyNumberFormat="1" applyFont="1" applyFill="1" applyBorder="1" applyAlignment="1">
      <alignment horizontal="center" vertical="center"/>
    </xf>
    <xf numFmtId="174" fontId="8" fillId="3" borderId="29" xfId="0" applyNumberFormat="1" applyFont="1" applyFill="1" applyBorder="1" applyAlignment="1">
      <alignment horizontal="center" vertical="center"/>
    </xf>
    <xf numFmtId="174" fontId="8" fillId="3" borderId="39" xfId="0" applyNumberFormat="1" applyFont="1" applyFill="1" applyBorder="1" applyAlignment="1">
      <alignment horizontal="center" vertical="center"/>
    </xf>
    <xf numFmtId="174" fontId="8" fillId="3" borderId="4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vertical="center" wrapText="1"/>
    </xf>
    <xf numFmtId="174" fontId="8" fillId="3" borderId="38" xfId="0" applyNumberFormat="1" applyFont="1" applyFill="1" applyBorder="1" applyAlignment="1">
      <alignment horizontal="center"/>
    </xf>
    <xf numFmtId="174" fontId="8" fillId="3" borderId="20" xfId="0" applyNumberFormat="1" applyFont="1" applyFill="1" applyBorder="1" applyAlignment="1">
      <alignment horizontal="center"/>
    </xf>
    <xf numFmtId="174" fontId="8" fillId="3" borderId="22" xfId="0" applyNumberFormat="1" applyFont="1" applyFill="1" applyBorder="1" applyAlignment="1">
      <alignment horizontal="center"/>
    </xf>
    <xf numFmtId="174" fontId="8" fillId="3" borderId="39" xfId="0" applyNumberFormat="1" applyFont="1" applyFill="1" applyBorder="1" applyAlignment="1">
      <alignment horizontal="center"/>
    </xf>
    <xf numFmtId="174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7" xfId="0" applyFont="1" applyFill="1" applyBorder="1" applyAlignment="1">
      <alignment vertical="center" wrapText="1"/>
    </xf>
    <xf numFmtId="174" fontId="8" fillId="3" borderId="27" xfId="0" applyNumberFormat="1" applyFont="1" applyFill="1" applyBorder="1" applyAlignment="1">
      <alignment horizontal="center"/>
    </xf>
    <xf numFmtId="174" fontId="8" fillId="3" borderId="21" xfId="0" applyNumberFormat="1" applyFont="1" applyFill="1" applyBorder="1" applyAlignment="1">
      <alignment horizontal="center"/>
    </xf>
    <xf numFmtId="174" fontId="8" fillId="3" borderId="24" xfId="0" applyNumberFormat="1" applyFont="1" applyFill="1" applyBorder="1" applyAlignment="1">
      <alignment horizontal="center"/>
    </xf>
    <xf numFmtId="174" fontId="8" fillId="3" borderId="32" xfId="0" applyNumberFormat="1" applyFont="1" applyFill="1" applyBorder="1" applyAlignment="1">
      <alignment horizontal="center"/>
    </xf>
    <xf numFmtId="174" fontId="8" fillId="3" borderId="29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/>
    <xf numFmtId="0" fontId="22" fillId="0" borderId="0" xfId="0" applyFont="1" applyBorder="1" applyAlignment="1"/>
    <xf numFmtId="0" fontId="16" fillId="0" borderId="0" xfId="0" applyFont="1" applyBorder="1"/>
    <xf numFmtId="175" fontId="1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174" fontId="6" fillId="3" borderId="64" xfId="0" applyNumberFormat="1" applyFont="1" applyFill="1" applyBorder="1" applyAlignment="1">
      <alignment vertical="center" wrapText="1"/>
    </xf>
    <xf numFmtId="174" fontId="6" fillId="3" borderId="13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 applyAlignment="1">
      <alignment horizontal="center" vertical="center"/>
    </xf>
    <xf numFmtId="174" fontId="6" fillId="3" borderId="64" xfId="0" applyNumberFormat="1" applyFont="1" applyFill="1" applyBorder="1" applyAlignment="1">
      <alignment horizontal="center" vertical="center"/>
    </xf>
    <xf numFmtId="174" fontId="6" fillId="3" borderId="68" xfId="0" applyNumberFormat="1" applyFont="1" applyFill="1" applyBorder="1" applyAlignment="1">
      <alignment horizontal="center" vertical="center"/>
    </xf>
    <xf numFmtId="174" fontId="6" fillId="3" borderId="69" xfId="0" applyNumberFormat="1" applyFont="1" applyFill="1" applyBorder="1" applyAlignment="1">
      <alignment horizontal="center" vertical="center"/>
    </xf>
    <xf numFmtId="174" fontId="7" fillId="3" borderId="69" xfId="0" applyNumberFormat="1" applyFont="1" applyFill="1" applyBorder="1" applyAlignment="1">
      <alignment horizontal="center" vertical="center"/>
    </xf>
    <xf numFmtId="175" fontId="4" fillId="4" borderId="14" xfId="0" applyNumberFormat="1" applyFont="1" applyFill="1" applyBorder="1" applyAlignment="1">
      <alignment horizontal="center" vertical="center"/>
    </xf>
    <xf numFmtId="175" fontId="4" fillId="4" borderId="64" xfId="0" applyNumberFormat="1" applyFont="1" applyFill="1" applyBorder="1" applyAlignment="1">
      <alignment horizontal="center" vertical="center"/>
    </xf>
    <xf numFmtId="174" fontId="6" fillId="3" borderId="0" xfId="0" applyNumberFormat="1" applyFont="1" applyFill="1" applyBorder="1" applyAlignment="1">
      <alignment horizontal="center" vertical="center" wrapText="1"/>
    </xf>
    <xf numFmtId="175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70" xfId="0" applyFont="1" applyFill="1" applyBorder="1" applyAlignment="1">
      <alignment vertical="center"/>
    </xf>
    <xf numFmtId="174" fontId="6" fillId="3" borderId="65" xfId="0" applyNumberFormat="1" applyFont="1" applyFill="1" applyBorder="1" applyAlignment="1">
      <alignment vertical="center" wrapText="1"/>
    </xf>
    <xf numFmtId="175" fontId="7" fillId="3" borderId="36" xfId="0" applyNumberFormat="1" applyFont="1" applyFill="1" applyBorder="1" applyAlignment="1">
      <alignment horizontal="center" vertical="center"/>
    </xf>
    <xf numFmtId="174" fontId="6" fillId="3" borderId="71" xfId="0" applyNumberFormat="1" applyFont="1" applyFill="1" applyBorder="1" applyAlignment="1">
      <alignment vertical="center" wrapText="1"/>
    </xf>
    <xf numFmtId="174" fontId="6" fillId="3" borderId="72" xfId="0" applyNumberFormat="1" applyFont="1" applyFill="1" applyBorder="1" applyAlignment="1">
      <alignment vertical="center" wrapText="1"/>
    </xf>
    <xf numFmtId="175" fontId="7" fillId="3" borderId="69" xfId="0" applyNumberFormat="1" applyFont="1" applyFill="1" applyBorder="1" applyAlignment="1">
      <alignment horizontal="center" vertical="center"/>
    </xf>
    <xf numFmtId="175" fontId="7" fillId="3" borderId="30" xfId="0" applyNumberFormat="1" applyFont="1" applyFill="1" applyBorder="1" applyAlignment="1">
      <alignment horizontal="center" vertical="center"/>
    </xf>
    <xf numFmtId="174" fontId="15" fillId="3" borderId="64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74" fontId="6" fillId="3" borderId="33" xfId="0" applyNumberFormat="1" applyFont="1" applyFill="1" applyBorder="1" applyAlignment="1">
      <alignment horizontal="center" vertical="center" wrapText="1"/>
    </xf>
    <xf numFmtId="174" fontId="15" fillId="3" borderId="14" xfId="0" applyNumberFormat="1" applyFont="1" applyFill="1" applyBorder="1" applyAlignment="1">
      <alignment horizontal="center" vertical="center"/>
    </xf>
    <xf numFmtId="174" fontId="6" fillId="3" borderId="67" xfId="0" applyNumberFormat="1" applyFont="1" applyFill="1" applyBorder="1" applyAlignment="1">
      <alignment vertical="center" wrapText="1"/>
    </xf>
    <xf numFmtId="174" fontId="6" fillId="3" borderId="53" xfId="0" applyNumberFormat="1" applyFont="1" applyFill="1" applyBorder="1" applyAlignment="1">
      <alignment horizontal="center" vertical="center" wrapText="1"/>
    </xf>
    <xf numFmtId="174" fontId="30" fillId="3" borderId="26" xfId="0" applyNumberFormat="1" applyFont="1" applyFill="1" applyBorder="1" applyAlignment="1">
      <alignment horizontal="center" vertical="center"/>
    </xf>
    <xf numFmtId="174" fontId="6" fillId="3" borderId="3" xfId="0" applyNumberFormat="1" applyFont="1" applyFill="1" applyBorder="1" applyAlignment="1">
      <alignment vertical="center" wrapText="1"/>
    </xf>
    <xf numFmtId="174" fontId="6" fillId="3" borderId="34" xfId="0" applyNumberFormat="1" applyFont="1" applyFill="1" applyBorder="1" applyAlignment="1">
      <alignment horizontal="center" vertical="center" wrapText="1"/>
    </xf>
    <xf numFmtId="174" fontId="6" fillId="3" borderId="18" xfId="0" applyNumberFormat="1" applyFont="1" applyFill="1" applyBorder="1" applyAlignment="1">
      <alignment horizontal="center" vertical="center" wrapText="1"/>
    </xf>
    <xf numFmtId="174" fontId="6" fillId="3" borderId="35" xfId="0" applyNumberFormat="1" applyFont="1" applyFill="1" applyBorder="1" applyAlignment="1">
      <alignment horizontal="center" vertical="center" wrapText="1"/>
    </xf>
    <xf numFmtId="174" fontId="8" fillId="3" borderId="33" xfId="0" applyNumberFormat="1" applyFont="1" applyFill="1" applyBorder="1" applyAlignment="1">
      <alignment horizontal="center" vertical="center" wrapText="1"/>
    </xf>
    <xf numFmtId="174" fontId="8" fillId="3" borderId="21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 wrapText="1"/>
    </xf>
    <xf numFmtId="174" fontId="6" fillId="3" borderId="14" xfId="0" applyNumberFormat="1" applyFont="1" applyFill="1" applyBorder="1" applyAlignment="1">
      <alignment horizontal="center" vertical="center" wrapText="1"/>
    </xf>
    <xf numFmtId="174" fontId="6" fillId="3" borderId="64" xfId="0" applyNumberFormat="1" applyFont="1" applyFill="1" applyBorder="1" applyAlignment="1">
      <alignment horizontal="center" vertical="center" wrapText="1"/>
    </xf>
    <xf numFmtId="175" fontId="7" fillId="4" borderId="14" xfId="0" applyNumberFormat="1" applyFont="1" applyFill="1" applyBorder="1" applyAlignment="1">
      <alignment horizontal="center" vertical="center"/>
    </xf>
    <xf numFmtId="175" fontId="7" fillId="3" borderId="39" xfId="0" applyNumberFormat="1" applyFont="1" applyFill="1" applyBorder="1" applyAlignment="1">
      <alignment horizontal="center" vertical="center"/>
    </xf>
    <xf numFmtId="174" fontId="8" fillId="3" borderId="20" xfId="0" applyNumberFormat="1" applyFont="1" applyFill="1" applyBorder="1" applyAlignment="1">
      <alignment horizontal="center" vertical="center" wrapText="1"/>
    </xf>
    <xf numFmtId="174" fontId="8" fillId="3" borderId="36" xfId="0" applyNumberFormat="1" applyFont="1" applyFill="1" applyBorder="1" applyAlignment="1">
      <alignment horizontal="left" vertical="center" wrapText="1"/>
    </xf>
    <xf numFmtId="174" fontId="6" fillId="3" borderId="11" xfId="0" applyNumberFormat="1" applyFont="1" applyFill="1" applyBorder="1" applyAlignment="1">
      <alignment horizontal="center" vertical="center" wrapText="1"/>
    </xf>
    <xf numFmtId="174" fontId="15" fillId="3" borderId="69" xfId="0" applyNumberFormat="1" applyFont="1" applyFill="1" applyBorder="1" applyAlignment="1">
      <alignment horizontal="center" vertical="center"/>
    </xf>
    <xf numFmtId="174" fontId="15" fillId="3" borderId="68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/>
    <xf numFmtId="0" fontId="8" fillId="3" borderId="72" xfId="0" applyFont="1" applyFill="1" applyBorder="1" applyAlignment="1">
      <alignment vertical="center" wrapText="1"/>
    </xf>
    <xf numFmtId="174" fontId="8" fillId="3" borderId="41" xfId="0" applyNumberFormat="1" applyFont="1" applyFill="1" applyBorder="1" applyAlignment="1">
      <alignment horizontal="center"/>
    </xf>
    <xf numFmtId="174" fontId="8" fillId="3" borderId="51" xfId="0" applyNumberFormat="1" applyFont="1" applyFill="1" applyBorder="1" applyAlignment="1">
      <alignment horizontal="center"/>
    </xf>
    <xf numFmtId="174" fontId="8" fillId="3" borderId="25" xfId="0" applyNumberFormat="1" applyFont="1" applyFill="1" applyBorder="1" applyAlignment="1">
      <alignment horizontal="center"/>
    </xf>
    <xf numFmtId="174" fontId="8" fillId="3" borderId="36" xfId="0" applyNumberFormat="1" applyFont="1" applyFill="1" applyBorder="1" applyAlignment="1">
      <alignment horizontal="center"/>
    </xf>
    <xf numFmtId="174" fontId="8" fillId="3" borderId="37" xfId="0" applyNumberFormat="1" applyFont="1" applyFill="1" applyBorder="1" applyAlignment="1">
      <alignment horizontal="center"/>
    </xf>
    <xf numFmtId="174" fontId="8" fillId="0" borderId="69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0" fontId="8" fillId="3" borderId="71" xfId="0" applyFont="1" applyFill="1" applyBorder="1" applyAlignment="1">
      <alignment vertical="center" wrapText="1"/>
    </xf>
    <xf numFmtId="174" fontId="8" fillId="3" borderId="34" xfId="0" applyNumberFormat="1" applyFont="1" applyFill="1" applyBorder="1" applyAlignment="1">
      <alignment horizontal="center"/>
    </xf>
    <xf numFmtId="174" fontId="8" fillId="3" borderId="18" xfId="0" applyNumberFormat="1" applyFont="1" applyFill="1" applyBorder="1" applyAlignment="1">
      <alignment horizontal="center"/>
    </xf>
    <xf numFmtId="174" fontId="8" fillId="3" borderId="35" xfId="0" applyNumberFormat="1" applyFont="1" applyFill="1" applyBorder="1" applyAlignment="1">
      <alignment horizontal="center"/>
    </xf>
    <xf numFmtId="174" fontId="8" fillId="3" borderId="30" xfId="0" applyNumberFormat="1" applyFont="1" applyFill="1" applyBorder="1" applyAlignment="1">
      <alignment horizontal="center"/>
    </xf>
    <xf numFmtId="174" fontId="8" fillId="3" borderId="33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vertical="center" wrapText="1"/>
    </xf>
    <xf numFmtId="174" fontId="6" fillId="0" borderId="73" xfId="0" applyNumberFormat="1" applyFont="1" applyFill="1" applyBorder="1" applyAlignment="1">
      <alignment horizontal="center"/>
    </xf>
    <xf numFmtId="174" fontId="6" fillId="0" borderId="62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7" fillId="0" borderId="18" xfId="0" applyFont="1" applyFill="1" applyBorder="1"/>
    <xf numFmtId="174" fontId="8" fillId="4" borderId="3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69" xfId="0" applyFont="1" applyFill="1" applyBorder="1"/>
    <xf numFmtId="0" fontId="6" fillId="0" borderId="61" xfId="0" applyFont="1" applyFill="1" applyBorder="1" applyAlignment="1">
      <alignment vertical="center" wrapText="1"/>
    </xf>
    <xf numFmtId="174" fontId="8" fillId="0" borderId="28" xfId="0" applyNumberFormat="1" applyFont="1" applyFill="1" applyBorder="1" applyAlignment="1">
      <alignment horizontal="center"/>
    </xf>
    <xf numFmtId="174" fontId="6" fillId="3" borderId="34" xfId="0" applyNumberFormat="1" applyFont="1" applyFill="1" applyBorder="1" applyAlignment="1">
      <alignment horizontal="center"/>
    </xf>
    <xf numFmtId="174" fontId="6" fillId="3" borderId="26" xfId="0" applyNumberFormat="1" applyFont="1" applyFill="1" applyBorder="1" applyAlignment="1">
      <alignment horizontal="center"/>
    </xf>
    <xf numFmtId="174" fontId="8" fillId="4" borderId="28" xfId="0" applyNumberFormat="1" applyFont="1" applyFill="1" applyBorder="1" applyAlignment="1">
      <alignment horizontal="center" vertical="center"/>
    </xf>
    <xf numFmtId="174" fontId="6" fillId="4" borderId="33" xfId="0" applyNumberFormat="1" applyFont="1" applyFill="1" applyBorder="1" applyAlignment="1">
      <alignment horizontal="center" vertical="center"/>
    </xf>
    <xf numFmtId="174" fontId="6" fillId="4" borderId="28" xfId="0" applyNumberFormat="1" applyFont="1" applyFill="1" applyBorder="1" applyAlignment="1">
      <alignment horizontal="center" vertical="center"/>
    </xf>
    <xf numFmtId="174" fontId="6" fillId="4" borderId="37" xfId="0" applyNumberFormat="1" applyFont="1" applyFill="1" applyBorder="1" applyAlignment="1">
      <alignment horizontal="center" vertical="center"/>
    </xf>
    <xf numFmtId="174" fontId="6" fillId="4" borderId="40" xfId="0" applyNumberFormat="1" applyFont="1" applyFill="1" applyBorder="1" applyAlignment="1">
      <alignment horizontal="center" vertical="center"/>
    </xf>
    <xf numFmtId="174" fontId="6" fillId="4" borderId="29" xfId="0" applyNumberFormat="1" applyFont="1" applyFill="1" applyBorder="1" applyAlignment="1">
      <alignment horizontal="center" vertical="center"/>
    </xf>
    <xf numFmtId="174" fontId="6" fillId="4" borderId="20" xfId="0" applyNumberFormat="1" applyFont="1" applyFill="1" applyBorder="1" applyAlignment="1">
      <alignment horizontal="center" vertical="center"/>
    </xf>
    <xf numFmtId="174" fontId="6" fillId="4" borderId="19" xfId="0" applyNumberFormat="1" applyFont="1" applyFill="1" applyBorder="1" applyAlignment="1">
      <alignment horizontal="center" vertical="center"/>
    </xf>
    <xf numFmtId="174" fontId="6" fillId="4" borderId="51" xfId="0" applyNumberFormat="1" applyFont="1" applyFill="1" applyBorder="1" applyAlignment="1">
      <alignment horizontal="center" vertical="center"/>
    </xf>
    <xf numFmtId="174" fontId="6" fillId="4" borderId="21" xfId="0" applyNumberFormat="1" applyFont="1" applyFill="1" applyBorder="1" applyAlignment="1">
      <alignment horizontal="center" vertical="center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39" xfId="0" applyNumberFormat="1" applyFont="1" applyFill="1" applyBorder="1" applyAlignment="1">
      <alignment horizontal="center" vertical="center" wrapText="1"/>
    </xf>
    <xf numFmtId="174" fontId="6" fillId="3" borderId="30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32" xfId="0" applyNumberFormat="1" applyFont="1" applyFill="1" applyBorder="1" applyAlignment="1">
      <alignment horizontal="center" vertical="center" wrapText="1"/>
    </xf>
    <xf numFmtId="174" fontId="6" fillId="3" borderId="19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174" fontId="8" fillId="3" borderId="19" xfId="0" applyNumberFormat="1" applyFont="1" applyFill="1" applyBorder="1" applyAlignment="1">
      <alignment horizontal="left" vertical="center" wrapText="1"/>
    </xf>
    <xf numFmtId="174" fontId="30" fillId="3" borderId="23" xfId="0" applyNumberFormat="1" applyFont="1" applyFill="1" applyBorder="1" applyAlignment="1">
      <alignment horizontal="center" vertical="center"/>
    </xf>
    <xf numFmtId="174" fontId="6" fillId="4" borderId="28" xfId="0" applyNumberFormat="1" applyFont="1" applyFill="1" applyBorder="1" applyAlignment="1">
      <alignment horizontal="center" vertical="center" wrapText="1"/>
    </xf>
    <xf numFmtId="174" fontId="8" fillId="3" borderId="52" xfId="0" applyNumberFormat="1" applyFont="1" applyFill="1" applyBorder="1" applyAlignment="1">
      <alignment vertical="center" wrapText="1"/>
    </xf>
    <xf numFmtId="174" fontId="8" fillId="3" borderId="71" xfId="0" applyNumberFormat="1" applyFont="1" applyFill="1" applyBorder="1" applyAlignment="1">
      <alignment vertical="center" wrapText="1"/>
    </xf>
    <xf numFmtId="174" fontId="8" fillId="3" borderId="53" xfId="0" applyNumberFormat="1" applyFont="1" applyFill="1" applyBorder="1" applyAlignment="1">
      <alignment vertical="center" wrapText="1"/>
    </xf>
    <xf numFmtId="174" fontId="8" fillId="3" borderId="72" xfId="0" applyNumberFormat="1" applyFont="1" applyFill="1" applyBorder="1" applyAlignment="1">
      <alignment vertical="center" wrapText="1"/>
    </xf>
    <xf numFmtId="174" fontId="8" fillId="3" borderId="67" xfId="0" applyNumberFormat="1" applyFont="1" applyFill="1" applyBorder="1" applyAlignment="1">
      <alignment vertical="center" wrapText="1"/>
    </xf>
    <xf numFmtId="174" fontId="31" fillId="0" borderId="38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 wrapText="1"/>
    </xf>
    <xf numFmtId="174" fontId="6" fillId="3" borderId="41" xfId="0" applyNumberFormat="1" applyFont="1" applyFill="1" applyBorder="1" applyAlignment="1">
      <alignment horizontal="center"/>
    </xf>
    <xf numFmtId="175" fontId="4" fillId="3" borderId="24" xfId="0" applyNumberFormat="1" applyFont="1" applyFill="1" applyBorder="1" applyAlignment="1">
      <alignment horizontal="center" vertical="center"/>
    </xf>
    <xf numFmtId="174" fontId="15" fillId="3" borderId="25" xfId="0" applyNumberFormat="1" applyFont="1" applyFill="1" applyBorder="1" applyAlignment="1">
      <alignment horizontal="center" vertical="center"/>
    </xf>
    <xf numFmtId="174" fontId="15" fillId="3" borderId="24" xfId="0" applyNumberFormat="1" applyFont="1" applyFill="1" applyBorder="1" applyAlignment="1">
      <alignment horizontal="center" vertical="center"/>
    </xf>
    <xf numFmtId="174" fontId="31" fillId="0" borderId="28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wrapText="1"/>
    </xf>
    <xf numFmtId="175" fontId="17" fillId="0" borderId="16" xfId="0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77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174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4" fontId="1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21" fillId="0" borderId="9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70" xfId="0" applyNumberFormat="1" applyFont="1" applyBorder="1" applyAlignment="1">
      <alignment horizontal="center" vertical="center" wrapText="1"/>
    </xf>
    <xf numFmtId="175" fontId="17" fillId="0" borderId="9" xfId="0" applyNumberFormat="1" applyFont="1" applyFill="1" applyBorder="1" applyAlignment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 wrapText="1"/>
    </xf>
    <xf numFmtId="175" fontId="17" fillId="0" borderId="70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75" fontId="24" fillId="0" borderId="9" xfId="0" applyNumberFormat="1" applyFont="1" applyFill="1" applyBorder="1" applyAlignment="1">
      <alignment horizontal="center"/>
    </xf>
    <xf numFmtId="175" fontId="24" fillId="0" borderId="1" xfId="0" applyNumberFormat="1" applyFont="1" applyFill="1" applyBorder="1" applyAlignment="1">
      <alignment horizontal="center"/>
    </xf>
    <xf numFmtId="175" fontId="24" fillId="0" borderId="70" xfId="0" applyNumberFormat="1" applyFont="1" applyFill="1" applyBorder="1" applyAlignment="1">
      <alignment horizontal="center"/>
    </xf>
    <xf numFmtId="175" fontId="17" fillId="0" borderId="1" xfId="0" applyNumberFormat="1" applyFont="1" applyFill="1" applyBorder="1" applyAlignment="1">
      <alignment horizontal="center" wrapText="1"/>
    </xf>
    <xf numFmtId="175" fontId="17" fillId="0" borderId="70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174" fontId="6" fillId="3" borderId="12" xfId="0" applyNumberFormat="1" applyFont="1" applyFill="1" applyBorder="1" applyAlignment="1">
      <alignment horizontal="center" vertical="center" wrapText="1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3" borderId="77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56" xfId="0" applyNumberFormat="1" applyFont="1" applyFill="1" applyBorder="1" applyAlignment="1">
      <alignment horizontal="center" vertical="center" wrapText="1"/>
    </xf>
    <xf numFmtId="174" fontId="6" fillId="3" borderId="62" xfId="0" applyNumberFormat="1" applyFont="1" applyFill="1" applyBorder="1" applyAlignment="1">
      <alignment horizontal="center" vertical="center" wrapText="1"/>
    </xf>
    <xf numFmtId="174" fontId="6" fillId="3" borderId="76" xfId="0" applyNumberFormat="1" applyFont="1" applyFill="1" applyBorder="1" applyAlignment="1">
      <alignment horizontal="center" vertical="center" wrapText="1"/>
    </xf>
    <xf numFmtId="174" fontId="6" fillId="3" borderId="55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wrapText="1"/>
    </xf>
    <xf numFmtId="174" fontId="6" fillId="3" borderId="9" xfId="0" applyNumberFormat="1" applyFont="1" applyFill="1" applyBorder="1" applyAlignment="1">
      <alignment horizontal="center" vertical="center" wrapText="1"/>
    </xf>
    <xf numFmtId="174" fontId="6" fillId="3" borderId="1" xfId="0" applyNumberFormat="1" applyFont="1" applyFill="1" applyBorder="1" applyAlignment="1">
      <alignment horizontal="center" vertical="center" wrapText="1"/>
    </xf>
    <xf numFmtId="174" fontId="6" fillId="3" borderId="70" xfId="0" applyNumberFormat="1" applyFont="1" applyFill="1" applyBorder="1" applyAlignment="1">
      <alignment horizontal="center" vertical="center" wrapText="1"/>
    </xf>
    <xf numFmtId="2" fontId="21" fillId="0" borderId="70" xfId="0" applyNumberFormat="1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4" xfId="0" applyFont="1" applyFill="1" applyBorder="1" applyAlignment="1">
      <alignment vertical="center" wrapText="1"/>
    </xf>
    <xf numFmtId="0" fontId="6" fillId="3" borderId="6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4" fontId="6" fillId="3" borderId="63" xfId="0" applyNumberFormat="1" applyFont="1" applyFill="1" applyBorder="1" applyAlignment="1">
      <alignment horizontal="center" vertical="center" wrapText="1"/>
    </xf>
    <xf numFmtId="174" fontId="6" fillId="3" borderId="57" xfId="0" applyNumberFormat="1" applyFont="1" applyFill="1" applyBorder="1" applyAlignment="1">
      <alignment horizontal="center" vertical="center" wrapText="1"/>
    </xf>
    <xf numFmtId="174" fontId="6" fillId="3" borderId="6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174" fontId="8" fillId="3" borderId="76" xfId="0" applyNumberFormat="1" applyFont="1" applyFill="1" applyBorder="1" applyAlignment="1">
      <alignment horizontal="center" vertical="center" wrapText="1"/>
    </xf>
    <xf numFmtId="174" fontId="8" fillId="3" borderId="56" xfId="0" applyNumberFormat="1" applyFont="1" applyFill="1" applyBorder="1" applyAlignment="1">
      <alignment horizontal="center" vertical="center" wrapText="1"/>
    </xf>
    <xf numFmtId="174" fontId="8" fillId="3" borderId="54" xfId="0" applyNumberFormat="1" applyFont="1" applyFill="1" applyBorder="1" applyAlignment="1">
      <alignment horizontal="center" vertical="center" wrapText="1"/>
    </xf>
    <xf numFmtId="174" fontId="8" fillId="3" borderId="62" xfId="0" applyNumberFormat="1" applyFont="1" applyFill="1" applyBorder="1" applyAlignment="1">
      <alignment horizontal="center" vertical="center" wrapText="1"/>
    </xf>
    <xf numFmtId="189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75" fontId="6" fillId="0" borderId="15" xfId="0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175" fontId="6" fillId="0" borderId="50" xfId="0" applyNumberFormat="1" applyFont="1" applyFill="1" applyBorder="1" applyAlignment="1">
      <alignment horizontal="center" vertical="center" wrapText="1"/>
    </xf>
    <xf numFmtId="189" fontId="8" fillId="3" borderId="10" xfId="1" applyNumberFormat="1" applyFont="1" applyFill="1" applyBorder="1" applyAlignment="1">
      <alignment horizontal="center" vertical="center" wrapText="1"/>
    </xf>
    <xf numFmtId="189" fontId="8" fillId="3" borderId="42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75" fontId="6" fillId="0" borderId="9" xfId="0" applyNumberFormat="1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 wrapText="1"/>
    </xf>
    <xf numFmtId="175" fontId="6" fillId="0" borderId="7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174" fontId="6" fillId="3" borderId="60" xfId="0" applyNumberFormat="1" applyFont="1" applyFill="1" applyBorder="1" applyAlignment="1">
      <alignment horizontal="center" vertical="center" wrapText="1"/>
    </xf>
    <xf numFmtId="174" fontId="6" fillId="3" borderId="61" xfId="0" applyNumberFormat="1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74" fontId="8" fillId="3" borderId="60" xfId="0" applyNumberFormat="1" applyFont="1" applyFill="1" applyBorder="1" applyAlignment="1">
      <alignment horizontal="center" vertical="center" wrapText="1"/>
    </xf>
    <xf numFmtId="174" fontId="8" fillId="3" borderId="63" xfId="0" applyNumberFormat="1" applyFont="1" applyFill="1" applyBorder="1" applyAlignment="1">
      <alignment horizontal="center" vertical="center" wrapText="1"/>
    </xf>
    <xf numFmtId="174" fontId="8" fillId="3" borderId="57" xfId="0" applyNumberFormat="1" applyFont="1" applyFill="1" applyBorder="1" applyAlignment="1">
      <alignment horizontal="center" vertical="center" wrapText="1"/>
    </xf>
    <xf numFmtId="174" fontId="8" fillId="3" borderId="65" xfId="0" applyNumberFormat="1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vertical="center" wrapText="1"/>
    </xf>
    <xf numFmtId="0" fontId="6" fillId="3" borderId="63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61" xfId="0" applyFont="1" applyFill="1" applyBorder="1" applyAlignment="1">
      <alignment vertical="center" wrapText="1"/>
    </xf>
    <xf numFmtId="0" fontId="6" fillId="3" borderId="76" xfId="0" applyFont="1" applyFill="1" applyBorder="1" applyAlignment="1">
      <alignment vertical="center" wrapText="1"/>
    </xf>
    <xf numFmtId="2" fontId="8" fillId="0" borderId="52" xfId="0" applyNumberFormat="1" applyFont="1" applyBorder="1" applyAlignment="1">
      <alignment horizontal="left" vertical="center" wrapText="1"/>
    </xf>
    <xf numFmtId="2" fontId="8" fillId="0" borderId="71" xfId="0" applyNumberFormat="1" applyFont="1" applyBorder="1" applyAlignment="1">
      <alignment horizontal="left" vertical="center" wrapText="1"/>
    </xf>
    <xf numFmtId="2" fontId="8" fillId="0" borderId="53" xfId="0" applyNumberFormat="1" applyFont="1" applyBorder="1" applyAlignment="1">
      <alignment horizontal="left" vertical="center" wrapText="1"/>
    </xf>
    <xf numFmtId="2" fontId="8" fillId="0" borderId="72" xfId="0" applyNumberFormat="1" applyFont="1" applyBorder="1" applyAlignment="1">
      <alignment horizontal="left" vertical="center" wrapText="1"/>
    </xf>
    <xf numFmtId="174" fontId="6" fillId="3" borderId="39" xfId="0" applyNumberFormat="1" applyFont="1" applyFill="1" applyBorder="1" applyAlignment="1">
      <alignment horizontal="center" vertical="center" wrapText="1"/>
    </xf>
    <xf numFmtId="174" fontId="6" fillId="3" borderId="30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32" xfId="0" applyNumberFormat="1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wrapText="1"/>
    </xf>
    <xf numFmtId="2" fontId="21" fillId="0" borderId="50" xfId="0" applyNumberFormat="1" applyFont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7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58" xfId="0" applyBorder="1"/>
    <xf numFmtId="174" fontId="6" fillId="3" borderId="19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left" vertical="center" wrapText="1"/>
    </xf>
    <xf numFmtId="174" fontId="8" fillId="3" borderId="64" xfId="0" applyNumberFormat="1" applyFont="1" applyFill="1" applyBorder="1" applyAlignment="1">
      <alignment horizontal="center" vertical="center"/>
    </xf>
    <xf numFmtId="174" fontId="8" fillId="3" borderId="74" xfId="0" applyNumberFormat="1" applyFont="1" applyFill="1" applyBorder="1" applyAlignment="1">
      <alignment horizontal="center" vertical="center"/>
    </xf>
    <xf numFmtId="174" fontId="6" fillId="3" borderId="7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 wrapText="1"/>
    </xf>
    <xf numFmtId="174" fontId="6" fillId="3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174" fontId="8" fillId="3" borderId="13" xfId="0" applyNumberFormat="1" applyFont="1" applyFill="1" applyBorder="1" applyAlignment="1">
      <alignment horizontal="center" vertical="center"/>
    </xf>
    <xf numFmtId="174" fontId="8" fillId="3" borderId="58" xfId="0" applyNumberFormat="1" applyFont="1" applyFill="1" applyBorder="1" applyAlignment="1">
      <alignment horizontal="center" vertical="center"/>
    </xf>
    <xf numFmtId="174" fontId="8" fillId="3" borderId="14" xfId="0" applyNumberFormat="1" applyFont="1" applyFill="1" applyBorder="1" applyAlignment="1">
      <alignment horizontal="center" vertical="center"/>
    </xf>
    <xf numFmtId="174" fontId="8" fillId="3" borderId="75" xfId="0" applyNumberFormat="1" applyFont="1" applyFill="1" applyBorder="1" applyAlignment="1">
      <alignment horizontal="center" vertical="center"/>
    </xf>
    <xf numFmtId="175" fontId="17" fillId="3" borderId="9" xfId="0" applyNumberFormat="1" applyFont="1" applyFill="1" applyBorder="1" applyAlignment="1">
      <alignment horizontal="center" vertical="center" wrapText="1"/>
    </xf>
    <xf numFmtId="175" fontId="17" fillId="3" borderId="1" xfId="0" applyNumberFormat="1" applyFont="1" applyFill="1" applyBorder="1" applyAlignment="1">
      <alignment horizontal="center" vertical="center" wrapText="1"/>
    </xf>
    <xf numFmtId="175" fontId="17" fillId="3" borderId="70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174" fontId="8" fillId="3" borderId="7" xfId="0" applyNumberFormat="1" applyFont="1" applyFill="1" applyBorder="1" applyAlignment="1">
      <alignment horizontal="center" vertical="center"/>
    </xf>
    <xf numFmtId="174" fontId="8" fillId="3" borderId="18" xfId="0" applyNumberFormat="1" applyFont="1" applyFill="1" applyBorder="1" applyAlignment="1">
      <alignment horizontal="left" vertical="center" wrapText="1"/>
    </xf>
    <xf numFmtId="174" fontId="8" fillId="3" borderId="19" xfId="0" applyNumberFormat="1" applyFont="1" applyFill="1" applyBorder="1" applyAlignment="1">
      <alignment horizontal="left" vertical="center" wrapText="1"/>
    </xf>
    <xf numFmtId="174" fontId="8" fillId="3" borderId="35" xfId="0" applyNumberFormat="1" applyFont="1" applyFill="1" applyBorder="1" applyAlignment="1">
      <alignment horizontal="left" vertical="center" wrapText="1"/>
    </xf>
    <xf numFmtId="174" fontId="14" fillId="3" borderId="8" xfId="0" applyNumberFormat="1" applyFont="1" applyFill="1" applyBorder="1" applyAlignment="1">
      <alignment horizontal="center" wrapText="1"/>
    </xf>
    <xf numFmtId="174" fontId="14" fillId="3" borderId="64" xfId="0" applyNumberFormat="1" applyFont="1" applyFill="1" applyBorder="1" applyAlignment="1">
      <alignment horizontal="center" wrapText="1"/>
    </xf>
    <xf numFmtId="174" fontId="14" fillId="3" borderId="74" xfId="0" applyNumberFormat="1" applyFont="1" applyFill="1" applyBorder="1" applyAlignment="1">
      <alignment horizontal="center" wrapText="1"/>
    </xf>
    <xf numFmtId="174" fontId="8" fillId="3" borderId="5" xfId="0" applyNumberFormat="1" applyFont="1" applyFill="1" applyBorder="1" applyAlignment="1">
      <alignment horizontal="center" vertical="center"/>
    </xf>
    <xf numFmtId="174" fontId="8" fillId="3" borderId="8" xfId="0" applyNumberFormat="1" applyFont="1" applyFill="1" applyBorder="1" applyAlignment="1">
      <alignment horizontal="center" vertical="center"/>
    </xf>
    <xf numFmtId="174" fontId="8" fillId="3" borderId="8" xfId="0" applyNumberFormat="1" applyFont="1" applyFill="1" applyBorder="1" applyAlignment="1">
      <alignment horizontal="center" vertical="center" wrapText="1"/>
    </xf>
    <xf numFmtId="174" fontId="8" fillId="3" borderId="64" xfId="0" applyNumberFormat="1" applyFont="1" applyFill="1" applyBorder="1" applyAlignment="1">
      <alignment horizontal="center" vertical="center" wrapText="1"/>
    </xf>
    <xf numFmtId="174" fontId="8" fillId="3" borderId="7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N3856"/>
  <sheetViews>
    <sheetView tabSelected="1" topLeftCell="A39" zoomScaleNormal="100" workbookViewId="0">
      <selection activeCell="F180" sqref="F180"/>
    </sheetView>
  </sheetViews>
  <sheetFormatPr defaultRowHeight="12.75" x14ac:dyDescent="0.2"/>
  <cols>
    <col min="1" max="1" width="6.140625" style="3" customWidth="1"/>
    <col min="2" max="2" width="35.14062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9" style="10" customWidth="1"/>
    <col min="9" max="10" width="12.140625" style="10" hidden="1" customWidth="1"/>
    <col min="11" max="11" width="8.28515625" style="19" customWidth="1"/>
    <col min="12" max="12" width="9.28515625" style="1" customWidth="1"/>
    <col min="13" max="13" width="9.710937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7.570312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14.5703125" style="2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9.42578125" style="1" customWidth="1"/>
    <col min="31" max="31" width="8.28515625" style="19" customWidth="1"/>
    <col min="32" max="32" width="9" style="1" customWidth="1"/>
    <col min="33" max="33" width="7.4257812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0.28515625" style="1" hidden="1" customWidth="1"/>
    <col min="39" max="39" width="9.42578125" style="19" customWidth="1"/>
    <col min="40" max="40" width="8.140625" style="1" customWidth="1"/>
    <col min="41" max="41" width="9.85546875" style="1" customWidth="1"/>
    <col min="42" max="42" width="9" style="19" customWidth="1"/>
    <col min="43" max="43" width="8.140625" style="1" customWidth="1"/>
    <col min="44" max="44" width="9.85546875" style="1" customWidth="1"/>
    <col min="45" max="45" width="8.85546875" style="19" customWidth="1"/>
    <col min="46" max="46" width="7.28515625" style="1" customWidth="1"/>
    <col min="47" max="47" width="7.14062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0.7109375" style="1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7.28515625" style="5" customWidth="1"/>
    <col min="63" max="63" width="21.5703125" style="1" hidden="1" customWidth="1"/>
    <col min="64" max="64" width="24.42578125" style="1" hidden="1" customWidth="1"/>
    <col min="65" max="65" width="14" style="1" hidden="1" customWidth="1"/>
    <col min="66" max="66" width="88.140625" style="10" customWidth="1"/>
    <col min="67" max="67" width="62.85546875" style="3" customWidth="1"/>
    <col min="68" max="68" width="33.28515625" style="1" customWidth="1"/>
    <col min="69" max="16384" width="9.140625" style="1"/>
  </cols>
  <sheetData>
    <row r="1" spans="1:67" ht="14.25" x14ac:dyDescent="0.2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526" t="s">
        <v>55</v>
      </c>
      <c r="BK1" s="526"/>
      <c r="BL1" s="526"/>
      <c r="BM1" s="526"/>
      <c r="BN1" s="526"/>
      <c r="BO1" s="526"/>
    </row>
    <row r="2" spans="1:67" ht="15" x14ac:dyDescent="0.25">
      <c r="A2" s="1"/>
      <c r="B2" s="44"/>
      <c r="C2" s="1"/>
      <c r="D2" s="2"/>
      <c r="E2" s="2"/>
      <c r="F2" s="2"/>
      <c r="G2" s="2"/>
      <c r="H2" s="2"/>
      <c r="I2" s="2"/>
      <c r="J2" s="2"/>
      <c r="K2" s="51"/>
      <c r="L2" s="2"/>
      <c r="M2" s="2"/>
      <c r="N2" s="51"/>
      <c r="O2" s="2"/>
      <c r="P2" s="2"/>
      <c r="Q2" s="2"/>
      <c r="R2" s="51"/>
      <c r="S2" s="2"/>
      <c r="Y2" s="1"/>
      <c r="AB2" s="32"/>
      <c r="AD2" s="32"/>
      <c r="AE2" s="1"/>
      <c r="AG2" s="1"/>
      <c r="AM2" s="1"/>
      <c r="AP2" s="1"/>
      <c r="AQ2" s="32"/>
      <c r="AS2" s="1"/>
      <c r="AU2" s="1"/>
      <c r="BA2" s="1"/>
      <c r="BD2" s="1"/>
      <c r="BG2" s="1"/>
      <c r="BH2" s="1"/>
      <c r="BJ2" s="526" t="s">
        <v>56</v>
      </c>
      <c r="BK2" s="526"/>
      <c r="BL2" s="526"/>
      <c r="BM2" s="526"/>
      <c r="BN2" s="526"/>
      <c r="BO2" s="526"/>
    </row>
    <row r="3" spans="1:67" ht="15" x14ac:dyDescent="0.25">
      <c r="A3" s="1"/>
      <c r="B3" s="44"/>
      <c r="C3" s="1"/>
      <c r="D3" s="2"/>
      <c r="E3" s="2"/>
      <c r="F3" s="2"/>
      <c r="G3" s="2"/>
      <c r="H3" s="2"/>
      <c r="I3" s="2"/>
      <c r="J3" s="2"/>
      <c r="K3" s="51"/>
      <c r="L3" s="2"/>
      <c r="M3" s="2"/>
      <c r="N3" s="2"/>
      <c r="O3" s="2"/>
      <c r="P3" s="51"/>
      <c r="Q3" s="51"/>
      <c r="R3" s="51"/>
      <c r="S3" s="2"/>
      <c r="X3" s="51"/>
      <c r="Y3" s="32"/>
      <c r="AB3" s="1"/>
      <c r="AC3" s="32"/>
      <c r="AD3" s="32"/>
      <c r="AE3" s="1"/>
      <c r="AF3" s="32"/>
      <c r="AG3" s="1"/>
      <c r="AM3" s="32"/>
      <c r="AN3" s="32"/>
      <c r="AO3" s="32"/>
      <c r="AP3" s="1"/>
      <c r="AS3" s="1"/>
      <c r="AU3" s="1"/>
      <c r="BA3" s="1"/>
      <c r="BD3" s="1"/>
      <c r="BG3" s="1"/>
      <c r="BH3" s="1"/>
      <c r="BJ3" s="1"/>
      <c r="BN3" s="526" t="s">
        <v>57</v>
      </c>
      <c r="BO3" s="526"/>
    </row>
    <row r="4" spans="1:67" x14ac:dyDescent="0.2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Y4" s="1"/>
      <c r="AA4" s="32"/>
      <c r="AB4" s="32"/>
      <c r="AC4" s="32"/>
      <c r="AE4" s="32"/>
      <c r="AG4" s="1"/>
      <c r="AM4" s="1"/>
      <c r="AP4" s="1"/>
      <c r="AQ4" s="32"/>
      <c r="AR4" s="32"/>
      <c r="AS4" s="1"/>
      <c r="AU4" s="32"/>
      <c r="BA4" s="1"/>
      <c r="BB4" s="32"/>
      <c r="BD4" s="1"/>
      <c r="BG4" s="1"/>
      <c r="BH4" s="1"/>
      <c r="BJ4" s="1"/>
      <c r="BN4" s="628"/>
      <c r="BO4" s="628"/>
    </row>
    <row r="5" spans="1:67" x14ac:dyDescent="0.2">
      <c r="A5" s="1"/>
      <c r="B5" s="642" t="s">
        <v>37</v>
      </c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1"/>
      <c r="AM5" s="1"/>
      <c r="AN5" s="32"/>
      <c r="AP5" s="1"/>
      <c r="AQ5" s="32"/>
      <c r="AS5" s="32"/>
      <c r="AU5" s="1"/>
      <c r="BA5" s="32"/>
      <c r="BD5" s="1"/>
      <c r="BE5" s="32"/>
      <c r="BG5" s="1"/>
      <c r="BH5" s="1"/>
      <c r="BJ5" s="1"/>
      <c r="BN5" s="628"/>
      <c r="BO5" s="628"/>
    </row>
    <row r="6" spans="1:67" ht="14.25" x14ac:dyDescent="0.2">
      <c r="A6" s="1"/>
      <c r="B6" s="613" t="s">
        <v>36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45"/>
      <c r="AG6" s="32"/>
      <c r="AM6" s="1"/>
      <c r="AP6" s="1"/>
      <c r="AQ6" s="32"/>
      <c r="AS6" s="1"/>
      <c r="AU6" s="1"/>
      <c r="BA6" s="1"/>
      <c r="BB6" s="32"/>
      <c r="BD6" s="1"/>
      <c r="BG6" s="1"/>
      <c r="BH6" s="1"/>
      <c r="BI6" s="32"/>
      <c r="BJ6" s="1"/>
      <c r="BN6" s="628" t="s">
        <v>58</v>
      </c>
      <c r="BO6" s="628"/>
    </row>
    <row r="7" spans="1:67" ht="14.25" x14ac:dyDescent="0.2">
      <c r="A7" s="1"/>
      <c r="B7" s="613" t="s">
        <v>141</v>
      </c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 x14ac:dyDescent="0.25">
      <c r="A8" s="1"/>
      <c r="B8" s="86"/>
      <c r="C8" s="86"/>
      <c r="D8" s="86"/>
      <c r="E8" s="86"/>
      <c r="F8" s="86"/>
      <c r="G8" s="86"/>
      <c r="H8" s="86"/>
      <c r="I8" s="117"/>
      <c r="J8" s="11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1"/>
      <c r="AM8" s="1"/>
      <c r="AP8" s="1"/>
      <c r="AS8" s="1"/>
      <c r="AU8" s="1"/>
      <c r="BA8" s="1"/>
      <c r="BB8" s="32"/>
      <c r="BD8" s="1"/>
      <c r="BG8" s="1"/>
      <c r="BH8" s="1"/>
      <c r="BJ8" s="1"/>
      <c r="BN8" s="1"/>
      <c r="BO8" s="1"/>
    </row>
    <row r="9" spans="1:67" ht="24.75" customHeight="1" thickBot="1" x14ac:dyDescent="0.25">
      <c r="A9" s="650" t="s">
        <v>30</v>
      </c>
      <c r="B9" s="624" t="s">
        <v>104</v>
      </c>
      <c r="C9" s="637" t="s">
        <v>105</v>
      </c>
      <c r="D9" s="618" t="s">
        <v>34</v>
      </c>
      <c r="E9" s="618" t="s">
        <v>21</v>
      </c>
      <c r="F9" s="622" t="s">
        <v>106</v>
      </c>
      <c r="G9" s="623"/>
      <c r="H9" s="624"/>
      <c r="I9" s="118"/>
      <c r="J9" s="118"/>
      <c r="K9" s="632" t="s">
        <v>54</v>
      </c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3"/>
      <c r="AX9" s="633"/>
      <c r="AY9" s="633"/>
      <c r="AZ9" s="633"/>
      <c r="BA9" s="633"/>
      <c r="BB9" s="633"/>
      <c r="BC9" s="633"/>
      <c r="BD9" s="633"/>
      <c r="BE9" s="633"/>
      <c r="BF9" s="633"/>
      <c r="BG9" s="633"/>
      <c r="BH9" s="633"/>
      <c r="BI9" s="633"/>
      <c r="BJ9" s="633"/>
      <c r="BK9" s="633"/>
      <c r="BL9" s="633"/>
      <c r="BM9" s="633"/>
      <c r="BN9" s="634" t="s">
        <v>26</v>
      </c>
      <c r="BO9" s="637" t="s">
        <v>28</v>
      </c>
    </row>
    <row r="10" spans="1:67" ht="25.5" customHeight="1" thickBot="1" x14ac:dyDescent="0.25">
      <c r="A10" s="651"/>
      <c r="B10" s="653"/>
      <c r="C10" s="638"/>
      <c r="D10" s="619"/>
      <c r="E10" s="619"/>
      <c r="F10" s="625"/>
      <c r="G10" s="626"/>
      <c r="H10" s="627"/>
      <c r="I10" s="119"/>
      <c r="J10" s="119"/>
      <c r="K10" s="616" t="s">
        <v>2</v>
      </c>
      <c r="L10" s="616"/>
      <c r="M10" s="617"/>
      <c r="N10" s="605" t="s">
        <v>1</v>
      </c>
      <c r="O10" s="605"/>
      <c r="P10" s="605"/>
      <c r="Q10" s="621" t="s">
        <v>5</v>
      </c>
      <c r="R10" s="616"/>
      <c r="S10" s="617"/>
      <c r="T10" s="614" t="s">
        <v>6</v>
      </c>
      <c r="U10" s="614"/>
      <c r="V10" s="615"/>
      <c r="W10" s="96"/>
      <c r="X10" s="96"/>
      <c r="Y10" s="604" t="s">
        <v>7</v>
      </c>
      <c r="Z10" s="605"/>
      <c r="AA10" s="605"/>
      <c r="AB10" s="604" t="s">
        <v>8</v>
      </c>
      <c r="AC10" s="605"/>
      <c r="AD10" s="606"/>
      <c r="AE10" s="607" t="s">
        <v>9</v>
      </c>
      <c r="AF10" s="607"/>
      <c r="AG10" s="608"/>
      <c r="AH10" s="640" t="s">
        <v>10</v>
      </c>
      <c r="AI10" s="641"/>
      <c r="AJ10" s="641"/>
      <c r="AK10" s="97"/>
      <c r="AL10" s="97"/>
      <c r="AM10" s="604" t="s">
        <v>12</v>
      </c>
      <c r="AN10" s="605"/>
      <c r="AO10" s="606"/>
      <c r="AP10" s="604" t="s">
        <v>13</v>
      </c>
      <c r="AQ10" s="605"/>
      <c r="AR10" s="606"/>
      <c r="AS10" s="621" t="s">
        <v>14</v>
      </c>
      <c r="AT10" s="616"/>
      <c r="AU10" s="617"/>
      <c r="AV10" s="641" t="s">
        <v>11</v>
      </c>
      <c r="AW10" s="641"/>
      <c r="AX10" s="649"/>
      <c r="AY10" s="97"/>
      <c r="AZ10" s="97"/>
      <c r="BA10" s="604" t="s">
        <v>15</v>
      </c>
      <c r="BB10" s="605"/>
      <c r="BC10" s="605"/>
      <c r="BD10" s="604" t="s">
        <v>16</v>
      </c>
      <c r="BE10" s="605"/>
      <c r="BF10" s="605"/>
      <c r="BG10" s="606"/>
      <c r="BH10" s="607" t="s">
        <v>17</v>
      </c>
      <c r="BI10" s="607"/>
      <c r="BJ10" s="608"/>
      <c r="BK10" s="280"/>
      <c r="BL10" s="96"/>
      <c r="BM10" s="96"/>
      <c r="BN10" s="635"/>
      <c r="BO10" s="638"/>
    </row>
    <row r="11" spans="1:67" ht="42" customHeight="1" thickBot="1" x14ac:dyDescent="0.25">
      <c r="A11" s="652"/>
      <c r="B11" s="627"/>
      <c r="C11" s="639"/>
      <c r="D11" s="620"/>
      <c r="E11" s="620"/>
      <c r="F11" s="99" t="s">
        <v>108</v>
      </c>
      <c r="G11" s="100" t="s">
        <v>22</v>
      </c>
      <c r="H11" s="101" t="s">
        <v>107</v>
      </c>
      <c r="I11" s="98"/>
      <c r="J11" s="98"/>
      <c r="K11" s="99" t="s">
        <v>108</v>
      </c>
      <c r="L11" s="100" t="s">
        <v>22</v>
      </c>
      <c r="M11" s="101" t="s">
        <v>107</v>
      </c>
      <c r="N11" s="99" t="s">
        <v>108</v>
      </c>
      <c r="O11" s="100" t="s">
        <v>22</v>
      </c>
      <c r="P11" s="101" t="s">
        <v>107</v>
      </c>
      <c r="Q11" s="99" t="s">
        <v>108</v>
      </c>
      <c r="R11" s="100" t="s">
        <v>22</v>
      </c>
      <c r="S11" s="101" t="s">
        <v>107</v>
      </c>
      <c r="T11" s="102" t="s">
        <v>3</v>
      </c>
      <c r="U11" s="100" t="s">
        <v>23</v>
      </c>
      <c r="V11" s="103" t="s">
        <v>25</v>
      </c>
      <c r="W11" s="98"/>
      <c r="X11" s="98"/>
      <c r="Y11" s="99" t="s">
        <v>108</v>
      </c>
      <c r="Z11" s="100" t="s">
        <v>22</v>
      </c>
      <c r="AA11" s="101" t="s">
        <v>107</v>
      </c>
      <c r="AB11" s="99" t="s">
        <v>108</v>
      </c>
      <c r="AC11" s="100" t="s">
        <v>22</v>
      </c>
      <c r="AD11" s="101" t="s">
        <v>107</v>
      </c>
      <c r="AE11" s="99" t="s">
        <v>108</v>
      </c>
      <c r="AF11" s="100" t="s">
        <v>22</v>
      </c>
      <c r="AG11" s="101" t="s">
        <v>107</v>
      </c>
      <c r="AH11" s="102" t="s">
        <v>3</v>
      </c>
      <c r="AI11" s="100" t="s">
        <v>4</v>
      </c>
      <c r="AJ11" s="103" t="s">
        <v>24</v>
      </c>
      <c r="AK11" s="98"/>
      <c r="AL11" s="98"/>
      <c r="AM11" s="99" t="s">
        <v>108</v>
      </c>
      <c r="AN11" s="100" t="s">
        <v>22</v>
      </c>
      <c r="AO11" s="101" t="s">
        <v>107</v>
      </c>
      <c r="AP11" s="99" t="s">
        <v>108</v>
      </c>
      <c r="AQ11" s="100" t="s">
        <v>22</v>
      </c>
      <c r="AR11" s="101" t="s">
        <v>107</v>
      </c>
      <c r="AS11" s="99" t="s">
        <v>108</v>
      </c>
      <c r="AT11" s="100" t="s">
        <v>22</v>
      </c>
      <c r="AU11" s="101" t="s">
        <v>107</v>
      </c>
      <c r="AV11" s="102" t="s">
        <v>3</v>
      </c>
      <c r="AW11" s="104" t="s">
        <v>23</v>
      </c>
      <c r="AX11" s="105" t="s">
        <v>24</v>
      </c>
      <c r="AY11" s="105"/>
      <c r="AZ11" s="105"/>
      <c r="BA11" s="99" t="s">
        <v>108</v>
      </c>
      <c r="BB11" s="100" t="s">
        <v>22</v>
      </c>
      <c r="BC11" s="101" t="s">
        <v>107</v>
      </c>
      <c r="BD11" s="99" t="s">
        <v>108</v>
      </c>
      <c r="BE11" s="100" t="s">
        <v>22</v>
      </c>
      <c r="BF11" s="101" t="s">
        <v>107</v>
      </c>
      <c r="BG11" s="101" t="s">
        <v>107</v>
      </c>
      <c r="BH11" s="99" t="s">
        <v>108</v>
      </c>
      <c r="BI11" s="100" t="s">
        <v>22</v>
      </c>
      <c r="BJ11" s="101" t="s">
        <v>107</v>
      </c>
      <c r="BK11" s="106" t="s">
        <v>4</v>
      </c>
      <c r="BL11" s="107"/>
      <c r="BM11" s="107"/>
      <c r="BN11" s="636"/>
      <c r="BO11" s="639"/>
    </row>
    <row r="12" spans="1:67" ht="45.75" hidden="1" customHeight="1" thickBot="1" x14ac:dyDescent="0.25">
      <c r="B12" s="77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3" t="e">
        <f>#REF!+#REF!</f>
        <v>#REF!</v>
      </c>
      <c r="R12" s="34" t="e">
        <f>#REF!+#REF!</f>
        <v>#REF!</v>
      </c>
      <c r="S12" s="34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23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5" t="e">
        <f>#REF!+#REF!</f>
        <v>#REF!</v>
      </c>
      <c r="AF12" s="36" t="e">
        <f>#REF!+#REF!</f>
        <v>#REF!</v>
      </c>
      <c r="AG12" s="37"/>
      <c r="AH12" s="11" t="e">
        <f>#REF!+#REF!</f>
        <v>#REF!</v>
      </c>
      <c r="AI12" s="12" t="e">
        <f>#REF!+#REF!</f>
        <v>#REF!</v>
      </c>
      <c r="AJ12" s="13"/>
      <c r="AK12" s="23"/>
      <c r="AL12" s="23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3" t="e">
        <f>#REF!+#REF!</f>
        <v>#REF!</v>
      </c>
      <c r="AT12" s="38" t="e">
        <f>#REF!+#REF!</f>
        <v>#REF!</v>
      </c>
      <c r="AU12" s="39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23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3" t="e">
        <f>#REF!+#REF!</f>
        <v>#REF!</v>
      </c>
      <c r="BI12" s="38" t="e">
        <f>#REF!+#REF!</f>
        <v>#REF!</v>
      </c>
      <c r="BJ12" s="39"/>
      <c r="BK12" s="13" t="e">
        <f>#REF!+#REF!</f>
        <v>#REF!</v>
      </c>
      <c r="BL12" s="23"/>
      <c r="BM12" s="23"/>
      <c r="BN12" s="24"/>
      <c r="BO12" s="16"/>
    </row>
    <row r="13" spans="1:67" ht="0.75" hidden="1" customHeight="1" thickBot="1" x14ac:dyDescent="0.25">
      <c r="A13" s="79">
        <v>1</v>
      </c>
      <c r="B13" s="78" t="s">
        <v>52</v>
      </c>
      <c r="C13" s="646" t="s">
        <v>51</v>
      </c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647"/>
      <c r="AR13" s="647"/>
      <c r="AS13" s="647"/>
      <c r="AT13" s="647"/>
      <c r="AU13" s="647"/>
      <c r="AV13" s="647"/>
      <c r="AW13" s="647"/>
      <c r="AX13" s="647"/>
      <c r="AY13" s="647"/>
      <c r="AZ13" s="647"/>
      <c r="BA13" s="647"/>
      <c r="BB13" s="647"/>
      <c r="BC13" s="647"/>
      <c r="BD13" s="647"/>
      <c r="BE13" s="647"/>
      <c r="BF13" s="647"/>
      <c r="BG13" s="647"/>
      <c r="BH13" s="647"/>
      <c r="BI13" s="647"/>
      <c r="BJ13" s="648"/>
      <c r="BK13" s="40"/>
      <c r="BL13" s="64"/>
      <c r="BM13" s="64"/>
      <c r="BN13" s="41"/>
      <c r="BO13" s="42"/>
    </row>
    <row r="14" spans="1:67" ht="2.25" hidden="1" customHeight="1" thickBot="1" x14ac:dyDescent="0.25">
      <c r="A14" s="90" t="s">
        <v>35</v>
      </c>
      <c r="B14" s="91" t="s">
        <v>47</v>
      </c>
      <c r="C14" s="599" t="s">
        <v>50</v>
      </c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600"/>
      <c r="BK14" s="40"/>
      <c r="BL14" s="64"/>
      <c r="BM14" s="64"/>
      <c r="BN14" s="48"/>
      <c r="BO14" s="48"/>
    </row>
    <row r="15" spans="1:67" x14ac:dyDescent="0.2">
      <c r="A15" s="661" t="s">
        <v>19</v>
      </c>
      <c r="B15" s="675" t="s">
        <v>49</v>
      </c>
      <c r="C15" s="665"/>
      <c r="D15" s="609"/>
      <c r="E15" s="471" t="s">
        <v>38</v>
      </c>
      <c r="F15" s="155">
        <f>F21+F27+F32+F37+F43+F49+F54+F59+F64+F75+F80+F89+F94+F99+F105+F110+F116</f>
        <v>268553</v>
      </c>
      <c r="G15" s="139">
        <f t="shared" ref="G15:BM15" si="0">G21+G27+G32+G37+G43+G49+G54+G59+G64+G75+G80+G89+G94+G99+G105+G110+G116</f>
        <v>102047.3</v>
      </c>
      <c r="H15" s="140">
        <f>G15/F15*100</f>
        <v>37.998942480627662</v>
      </c>
      <c r="I15" s="154">
        <f t="shared" si="0"/>
        <v>1361.5</v>
      </c>
      <c r="J15" s="267">
        <f t="shared" si="0"/>
        <v>23.760558207858978</v>
      </c>
      <c r="K15" s="155">
        <f t="shared" si="0"/>
        <v>622.4</v>
      </c>
      <c r="L15" s="139">
        <f t="shared" si="0"/>
        <v>406.8</v>
      </c>
      <c r="M15" s="140">
        <f>M18</f>
        <v>65.359897172236501</v>
      </c>
      <c r="N15" s="155">
        <f t="shared" si="0"/>
        <v>25772.999999999996</v>
      </c>
      <c r="O15" s="139">
        <f t="shared" si="0"/>
        <v>24067.799999999996</v>
      </c>
      <c r="P15" s="140">
        <f>P18</f>
        <v>94.489505877179894</v>
      </c>
      <c r="Q15" s="155">
        <f t="shared" si="0"/>
        <v>26963.4</v>
      </c>
      <c r="R15" s="139">
        <f t="shared" si="0"/>
        <v>23080.6</v>
      </c>
      <c r="S15" s="140">
        <f>R15/Q15*100</f>
        <v>85.599738905330923</v>
      </c>
      <c r="T15" s="154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482">
        <f t="shared" si="0"/>
        <v>53358.799999999996</v>
      </c>
      <c r="Y15" s="155">
        <f t="shared" si="0"/>
        <v>21826.7</v>
      </c>
      <c r="Z15" s="139">
        <f t="shared" si="0"/>
        <v>21158.399999999998</v>
      </c>
      <c r="AA15" s="140">
        <f t="shared" si="0"/>
        <v>780.30587154419152</v>
      </c>
      <c r="AB15" s="155">
        <f t="shared" si="0"/>
        <v>15747.3</v>
      </c>
      <c r="AC15" s="139">
        <f t="shared" si="0"/>
        <v>15734.2</v>
      </c>
      <c r="AD15" s="140">
        <f t="shared" si="0"/>
        <v>734.60365128842523</v>
      </c>
      <c r="AE15" s="155">
        <f t="shared" si="0"/>
        <v>20688.499999999996</v>
      </c>
      <c r="AF15" s="139">
        <f t="shared" si="0"/>
        <v>17599.5</v>
      </c>
      <c r="AG15" s="140">
        <f t="shared" si="0"/>
        <v>697.22528355944178</v>
      </c>
      <c r="AH15" s="154">
        <f t="shared" si="0"/>
        <v>0</v>
      </c>
      <c r="AI15" s="115">
        <f t="shared" si="0"/>
        <v>0</v>
      </c>
      <c r="AJ15" s="115">
        <f t="shared" si="0"/>
        <v>0</v>
      </c>
      <c r="AK15" s="115">
        <f t="shared" si="0"/>
        <v>0</v>
      </c>
      <c r="AL15" s="267">
        <f t="shared" si="0"/>
        <v>58262.5</v>
      </c>
      <c r="AM15" s="155">
        <f t="shared" si="0"/>
        <v>26791.8</v>
      </c>
      <c r="AN15" s="139">
        <f t="shared" si="0"/>
        <v>0</v>
      </c>
      <c r="AO15" s="140">
        <f t="shared" si="0"/>
        <v>0</v>
      </c>
      <c r="AP15" s="155">
        <f t="shared" si="0"/>
        <v>20318.100000000002</v>
      </c>
      <c r="AQ15" s="139">
        <f t="shared" si="0"/>
        <v>0</v>
      </c>
      <c r="AR15" s="140">
        <f t="shared" si="0"/>
        <v>0</v>
      </c>
      <c r="AS15" s="155">
        <f t="shared" si="0"/>
        <v>20692.5</v>
      </c>
      <c r="AT15" s="139">
        <f t="shared" si="0"/>
        <v>0</v>
      </c>
      <c r="AU15" s="140">
        <f t="shared" si="0"/>
        <v>0</v>
      </c>
      <c r="AV15" s="154">
        <f t="shared" si="0"/>
        <v>0</v>
      </c>
      <c r="AW15" s="115">
        <f t="shared" si="0"/>
        <v>0</v>
      </c>
      <c r="AX15" s="115">
        <f t="shared" si="0"/>
        <v>0</v>
      </c>
      <c r="AY15" s="115">
        <f t="shared" si="0"/>
        <v>0</v>
      </c>
      <c r="AZ15" s="482">
        <f t="shared" si="0"/>
        <v>67802.399999999994</v>
      </c>
      <c r="BA15" s="155">
        <f t="shared" si="0"/>
        <v>14382.000000000002</v>
      </c>
      <c r="BB15" s="139">
        <f t="shared" si="0"/>
        <v>0</v>
      </c>
      <c r="BC15" s="140">
        <f t="shared" si="0"/>
        <v>0</v>
      </c>
      <c r="BD15" s="155">
        <f t="shared" si="0"/>
        <v>44926.5</v>
      </c>
      <c r="BE15" s="139">
        <f t="shared" si="0"/>
        <v>0</v>
      </c>
      <c r="BF15" s="139">
        <f t="shared" si="0"/>
        <v>0</v>
      </c>
      <c r="BG15" s="140">
        <f t="shared" si="0"/>
        <v>0</v>
      </c>
      <c r="BH15" s="155">
        <f t="shared" si="0"/>
        <v>29820.799999999999</v>
      </c>
      <c r="BI15" s="139">
        <f t="shared" si="0"/>
        <v>0</v>
      </c>
      <c r="BJ15" s="140">
        <f t="shared" si="0"/>
        <v>0</v>
      </c>
      <c r="BK15" s="153">
        <f t="shared" si="0"/>
        <v>0</v>
      </c>
      <c r="BL15" s="155">
        <f t="shared" si="0"/>
        <v>58673</v>
      </c>
      <c r="BM15" s="476">
        <f t="shared" si="0"/>
        <v>89129.299999999988</v>
      </c>
      <c r="BN15" s="629"/>
      <c r="BO15" s="643"/>
    </row>
    <row r="16" spans="1:67" x14ac:dyDescent="0.2">
      <c r="A16" s="662"/>
      <c r="B16" s="676"/>
      <c r="C16" s="666"/>
      <c r="D16" s="610"/>
      <c r="E16" s="472" t="s">
        <v>97</v>
      </c>
      <c r="F16" s="156">
        <v>0</v>
      </c>
      <c r="G16" s="115">
        <v>0</v>
      </c>
      <c r="H16" s="141">
        <v>0</v>
      </c>
      <c r="I16" s="154"/>
      <c r="J16" s="267"/>
      <c r="K16" s="156">
        <v>0</v>
      </c>
      <c r="L16" s="115">
        <v>0</v>
      </c>
      <c r="M16" s="141">
        <v>0</v>
      </c>
      <c r="N16" s="156">
        <v>0</v>
      </c>
      <c r="O16" s="115">
        <v>0</v>
      </c>
      <c r="P16" s="141">
        <v>0</v>
      </c>
      <c r="Q16" s="156">
        <v>0</v>
      </c>
      <c r="R16" s="115">
        <v>0</v>
      </c>
      <c r="S16" s="141">
        <v>0</v>
      </c>
      <c r="T16" s="154"/>
      <c r="U16" s="115"/>
      <c r="V16" s="115"/>
      <c r="W16" s="115"/>
      <c r="X16" s="449"/>
      <c r="Y16" s="156">
        <v>0</v>
      </c>
      <c r="Z16" s="115">
        <v>0</v>
      </c>
      <c r="AA16" s="141">
        <v>0</v>
      </c>
      <c r="AB16" s="156">
        <v>0</v>
      </c>
      <c r="AC16" s="115">
        <v>0</v>
      </c>
      <c r="AD16" s="141">
        <v>0</v>
      </c>
      <c r="AE16" s="156">
        <v>0</v>
      </c>
      <c r="AF16" s="115">
        <v>0</v>
      </c>
      <c r="AG16" s="141">
        <v>0</v>
      </c>
      <c r="AH16" s="154"/>
      <c r="AI16" s="115"/>
      <c r="AJ16" s="115"/>
      <c r="AK16" s="115"/>
      <c r="AL16" s="449"/>
      <c r="AM16" s="156">
        <v>0</v>
      </c>
      <c r="AN16" s="115">
        <v>0</v>
      </c>
      <c r="AO16" s="141">
        <v>0</v>
      </c>
      <c r="AP16" s="156">
        <v>0</v>
      </c>
      <c r="AQ16" s="115">
        <v>0</v>
      </c>
      <c r="AR16" s="141">
        <v>0</v>
      </c>
      <c r="AS16" s="156">
        <v>0</v>
      </c>
      <c r="AT16" s="115">
        <v>0</v>
      </c>
      <c r="AU16" s="141">
        <v>0</v>
      </c>
      <c r="AV16" s="154"/>
      <c r="AW16" s="115"/>
      <c r="AX16" s="115"/>
      <c r="AY16" s="115"/>
      <c r="AZ16" s="449"/>
      <c r="BA16" s="156">
        <v>0</v>
      </c>
      <c r="BB16" s="115">
        <v>0</v>
      </c>
      <c r="BC16" s="141">
        <v>0</v>
      </c>
      <c r="BD16" s="156">
        <v>0</v>
      </c>
      <c r="BE16" s="115">
        <v>0</v>
      </c>
      <c r="BF16" s="115"/>
      <c r="BG16" s="141">
        <v>0</v>
      </c>
      <c r="BH16" s="156">
        <v>0</v>
      </c>
      <c r="BI16" s="115">
        <v>0</v>
      </c>
      <c r="BJ16" s="141">
        <v>0</v>
      </c>
      <c r="BK16" s="154"/>
      <c r="BL16" s="115"/>
      <c r="BM16" s="115"/>
      <c r="BN16" s="630"/>
      <c r="BO16" s="644"/>
    </row>
    <row r="17" spans="1:68" x14ac:dyDescent="0.2">
      <c r="A17" s="663"/>
      <c r="B17" s="677"/>
      <c r="C17" s="667"/>
      <c r="D17" s="611"/>
      <c r="E17" s="473" t="s">
        <v>39</v>
      </c>
      <c r="F17" s="156">
        <f>F23+F29+F34+F39+F45+F51+F56+F61+F66+F77+F82+F91+F96+F101+F107+F112+F118</f>
        <v>33765.699999999997</v>
      </c>
      <c r="G17" s="115">
        <f>G23+G29+G34+G39+G45+G51+G56+G61+G66+G77+G82+G91+G96+G101+G107+G112+G118</f>
        <v>465.3</v>
      </c>
      <c r="H17" s="141">
        <f>G17/F17*100</f>
        <v>1.3780256295589903</v>
      </c>
      <c r="I17" s="154">
        <f t="shared" ref="I17:BM17" si="1">I23+I29+I34+I39+I45+I51+I56+I61+I66+I77+I82+I91+I96+I101+I107+I112+I118</f>
        <v>1361.5</v>
      </c>
      <c r="J17" s="267">
        <f t="shared" si="1"/>
        <v>23.760558207858978</v>
      </c>
      <c r="K17" s="156">
        <f t="shared" si="1"/>
        <v>0</v>
      </c>
      <c r="L17" s="115">
        <f t="shared" si="1"/>
        <v>0</v>
      </c>
      <c r="M17" s="141">
        <f t="shared" si="1"/>
        <v>0</v>
      </c>
      <c r="N17" s="156">
        <f t="shared" si="1"/>
        <v>301.60000000000002</v>
      </c>
      <c r="O17" s="115">
        <f t="shared" si="1"/>
        <v>0</v>
      </c>
      <c r="P17" s="141">
        <f t="shared" si="1"/>
        <v>0</v>
      </c>
      <c r="Q17" s="156">
        <f t="shared" si="1"/>
        <v>301.60000000000002</v>
      </c>
      <c r="R17" s="115">
        <f t="shared" si="1"/>
        <v>115.8</v>
      </c>
      <c r="S17" s="141">
        <f>R17/Q17*100</f>
        <v>38.395225464190979</v>
      </c>
      <c r="T17" s="154">
        <f t="shared" si="1"/>
        <v>0</v>
      </c>
      <c r="U17" s="115">
        <f t="shared" si="1"/>
        <v>0</v>
      </c>
      <c r="V17" s="115">
        <f t="shared" si="1"/>
        <v>0</v>
      </c>
      <c r="W17" s="115">
        <f t="shared" si="1"/>
        <v>0</v>
      </c>
      <c r="X17" s="267">
        <f t="shared" si="1"/>
        <v>603.20000000000005</v>
      </c>
      <c r="Y17" s="156">
        <f t="shared" si="1"/>
        <v>319.60000000000002</v>
      </c>
      <c r="Z17" s="115">
        <f t="shared" si="1"/>
        <v>323.5</v>
      </c>
      <c r="AA17" s="141">
        <f t="shared" si="1"/>
        <v>200</v>
      </c>
      <c r="AB17" s="156">
        <f t="shared" si="1"/>
        <v>319.60000000000002</v>
      </c>
      <c r="AC17" s="115">
        <f t="shared" si="1"/>
        <v>0</v>
      </c>
      <c r="AD17" s="141">
        <f t="shared" si="1"/>
        <v>0</v>
      </c>
      <c r="AE17" s="156">
        <f t="shared" si="1"/>
        <v>319.60000000000002</v>
      </c>
      <c r="AF17" s="115">
        <f t="shared" si="1"/>
        <v>26</v>
      </c>
      <c r="AG17" s="141">
        <f t="shared" si="1"/>
        <v>100</v>
      </c>
      <c r="AH17" s="154">
        <f t="shared" si="1"/>
        <v>0</v>
      </c>
      <c r="AI17" s="115">
        <f t="shared" si="1"/>
        <v>0</v>
      </c>
      <c r="AJ17" s="115">
        <f t="shared" si="1"/>
        <v>0</v>
      </c>
      <c r="AK17" s="115">
        <f t="shared" si="1"/>
        <v>0</v>
      </c>
      <c r="AL17" s="267">
        <f t="shared" si="1"/>
        <v>924</v>
      </c>
      <c r="AM17" s="156">
        <f t="shared" si="1"/>
        <v>364.1</v>
      </c>
      <c r="AN17" s="115">
        <f t="shared" si="1"/>
        <v>0</v>
      </c>
      <c r="AO17" s="141">
        <f t="shared" si="1"/>
        <v>0</v>
      </c>
      <c r="AP17" s="156">
        <f t="shared" si="1"/>
        <v>3289.6</v>
      </c>
      <c r="AQ17" s="115">
        <f t="shared" si="1"/>
        <v>0</v>
      </c>
      <c r="AR17" s="141">
        <f t="shared" si="1"/>
        <v>0</v>
      </c>
      <c r="AS17" s="156">
        <f t="shared" si="1"/>
        <v>337.3</v>
      </c>
      <c r="AT17" s="115">
        <f t="shared" si="1"/>
        <v>0</v>
      </c>
      <c r="AU17" s="141">
        <f t="shared" si="1"/>
        <v>0</v>
      </c>
      <c r="AV17" s="154">
        <f t="shared" si="1"/>
        <v>0</v>
      </c>
      <c r="AW17" s="115">
        <f t="shared" si="1"/>
        <v>0</v>
      </c>
      <c r="AX17" s="115">
        <f t="shared" si="1"/>
        <v>0</v>
      </c>
      <c r="AY17" s="115">
        <f t="shared" si="1"/>
        <v>0</v>
      </c>
      <c r="AZ17" s="267">
        <f t="shared" si="1"/>
        <v>3991</v>
      </c>
      <c r="BA17" s="156">
        <f t="shared" si="1"/>
        <v>283.5</v>
      </c>
      <c r="BB17" s="115">
        <f t="shared" si="1"/>
        <v>0</v>
      </c>
      <c r="BC17" s="141">
        <f t="shared" si="1"/>
        <v>0</v>
      </c>
      <c r="BD17" s="156">
        <f t="shared" si="1"/>
        <v>27613.3</v>
      </c>
      <c r="BE17" s="115">
        <f t="shared" si="1"/>
        <v>0</v>
      </c>
      <c r="BF17" s="115">
        <f t="shared" si="1"/>
        <v>0</v>
      </c>
      <c r="BG17" s="141">
        <f t="shared" si="1"/>
        <v>0</v>
      </c>
      <c r="BH17" s="156">
        <f t="shared" si="1"/>
        <v>315.90000000000003</v>
      </c>
      <c r="BI17" s="115">
        <f t="shared" si="1"/>
        <v>0</v>
      </c>
      <c r="BJ17" s="141">
        <f t="shared" si="1"/>
        <v>0</v>
      </c>
      <c r="BK17" s="154">
        <f t="shared" si="1"/>
        <v>0</v>
      </c>
      <c r="BL17" s="156">
        <f t="shared" si="1"/>
        <v>829.1</v>
      </c>
      <c r="BM17" s="156">
        <f t="shared" si="1"/>
        <v>28212.699999999997</v>
      </c>
      <c r="BN17" s="630"/>
      <c r="BO17" s="644"/>
    </row>
    <row r="18" spans="1:68" ht="18.75" customHeight="1" thickBot="1" x14ac:dyDescent="0.25">
      <c r="A18" s="663"/>
      <c r="B18" s="677"/>
      <c r="C18" s="667"/>
      <c r="D18" s="611"/>
      <c r="E18" s="473" t="s">
        <v>18</v>
      </c>
      <c r="F18" s="156">
        <f>F24+F30+F35+F40+F46+F52+F57+F62+F67+F78+F83+F92+F97+F104+F108+F113-F104+F102+F119</f>
        <v>234787.30000000005</v>
      </c>
      <c r="G18" s="115">
        <f t="shared" ref="G18:BM18" si="2">G24+G30+G35+G40+G46+G52+G57+G62+G67+G78+G83+G92+G97+G104+G108+G113-G104+G102+G119</f>
        <v>101582</v>
      </c>
      <c r="H18" s="141">
        <f>G18/F18*100</f>
        <v>43.265542897763197</v>
      </c>
      <c r="I18" s="154">
        <f t="shared" si="2"/>
        <v>0</v>
      </c>
      <c r="J18" s="267" t="e">
        <f t="shared" si="2"/>
        <v>#DIV/0!</v>
      </c>
      <c r="K18" s="156">
        <f t="shared" si="2"/>
        <v>622.4</v>
      </c>
      <c r="L18" s="115">
        <f t="shared" si="2"/>
        <v>406.8</v>
      </c>
      <c r="M18" s="141">
        <f>L18/K18*100</f>
        <v>65.359897172236501</v>
      </c>
      <c r="N18" s="156">
        <f t="shared" si="2"/>
        <v>25471.399999999998</v>
      </c>
      <c r="O18" s="115">
        <f t="shared" si="2"/>
        <v>24067.799999999996</v>
      </c>
      <c r="P18" s="141">
        <f>O18/N18*100</f>
        <v>94.489505877179894</v>
      </c>
      <c r="Q18" s="156">
        <f t="shared" si="2"/>
        <v>26661.800000000003</v>
      </c>
      <c r="R18" s="115">
        <f t="shared" si="2"/>
        <v>22964.799999999999</v>
      </c>
      <c r="S18" s="141">
        <f>R18/Q18*100</f>
        <v>86.133719403791176</v>
      </c>
      <c r="T18" s="154">
        <f t="shared" si="2"/>
        <v>0</v>
      </c>
      <c r="U18" s="115">
        <f t="shared" si="2"/>
        <v>0</v>
      </c>
      <c r="V18" s="115">
        <f t="shared" si="2"/>
        <v>0</v>
      </c>
      <c r="W18" s="115">
        <f t="shared" si="2"/>
        <v>0</v>
      </c>
      <c r="X18" s="267">
        <f t="shared" si="2"/>
        <v>52755.6</v>
      </c>
      <c r="Y18" s="156">
        <f t="shared" si="2"/>
        <v>21507.100000000002</v>
      </c>
      <c r="Z18" s="115">
        <f t="shared" si="2"/>
        <v>20834.899999999998</v>
      </c>
      <c r="AA18" s="141">
        <f t="shared" si="2"/>
        <v>680.30587154419152</v>
      </c>
      <c r="AB18" s="156">
        <f t="shared" si="2"/>
        <v>15427.7</v>
      </c>
      <c r="AC18" s="115">
        <f t="shared" si="2"/>
        <v>15734.2</v>
      </c>
      <c r="AD18" s="141">
        <f t="shared" si="2"/>
        <v>778.64510206562727</v>
      </c>
      <c r="AE18" s="156">
        <f t="shared" si="2"/>
        <v>20368.899999999998</v>
      </c>
      <c r="AF18" s="115">
        <f t="shared" si="2"/>
        <v>17573.5</v>
      </c>
      <c r="AG18" s="141">
        <f t="shared" si="2"/>
        <v>681.64086797502614</v>
      </c>
      <c r="AH18" s="154">
        <f t="shared" si="2"/>
        <v>0</v>
      </c>
      <c r="AI18" s="115">
        <f t="shared" si="2"/>
        <v>0</v>
      </c>
      <c r="AJ18" s="115">
        <f t="shared" si="2"/>
        <v>0</v>
      </c>
      <c r="AK18" s="115">
        <f t="shared" si="2"/>
        <v>0</v>
      </c>
      <c r="AL18" s="267">
        <f t="shared" si="2"/>
        <v>57280.6</v>
      </c>
      <c r="AM18" s="156">
        <f t="shared" si="2"/>
        <v>26427.7</v>
      </c>
      <c r="AN18" s="115">
        <f t="shared" si="2"/>
        <v>0</v>
      </c>
      <c r="AO18" s="141">
        <f t="shared" si="2"/>
        <v>0</v>
      </c>
      <c r="AP18" s="156">
        <f t="shared" si="2"/>
        <v>17028.500000000004</v>
      </c>
      <c r="AQ18" s="115">
        <f t="shared" si="2"/>
        <v>0</v>
      </c>
      <c r="AR18" s="141">
        <f t="shared" si="2"/>
        <v>0</v>
      </c>
      <c r="AS18" s="156">
        <f t="shared" si="2"/>
        <v>20355.2</v>
      </c>
      <c r="AT18" s="115">
        <f t="shared" si="2"/>
        <v>0</v>
      </c>
      <c r="AU18" s="141">
        <f t="shared" si="2"/>
        <v>0</v>
      </c>
      <c r="AV18" s="154">
        <f t="shared" si="2"/>
        <v>0</v>
      </c>
      <c r="AW18" s="115">
        <f t="shared" si="2"/>
        <v>0</v>
      </c>
      <c r="AX18" s="115">
        <f t="shared" si="2"/>
        <v>0</v>
      </c>
      <c r="AY18" s="115">
        <f t="shared" si="2"/>
        <v>0</v>
      </c>
      <c r="AZ18" s="267">
        <f t="shared" si="2"/>
        <v>63811.400000000009</v>
      </c>
      <c r="BA18" s="156">
        <f t="shared" si="2"/>
        <v>14098.500000000002</v>
      </c>
      <c r="BB18" s="115">
        <f t="shared" si="2"/>
        <v>0</v>
      </c>
      <c r="BC18" s="141">
        <f t="shared" si="2"/>
        <v>0</v>
      </c>
      <c r="BD18" s="156">
        <f t="shared" si="2"/>
        <v>17313.2</v>
      </c>
      <c r="BE18" s="115">
        <f t="shared" si="2"/>
        <v>0</v>
      </c>
      <c r="BF18" s="115">
        <f t="shared" si="2"/>
        <v>0</v>
      </c>
      <c r="BG18" s="141">
        <f t="shared" si="2"/>
        <v>0</v>
      </c>
      <c r="BH18" s="156">
        <f t="shared" si="2"/>
        <v>29504.9</v>
      </c>
      <c r="BI18" s="115">
        <f t="shared" si="2"/>
        <v>0</v>
      </c>
      <c r="BJ18" s="141">
        <f t="shared" si="2"/>
        <v>0</v>
      </c>
      <c r="BK18" s="154">
        <f t="shared" si="2"/>
        <v>0</v>
      </c>
      <c r="BL18" s="156">
        <f t="shared" si="2"/>
        <v>57843.9</v>
      </c>
      <c r="BM18" s="156">
        <f t="shared" si="2"/>
        <v>60916.6</v>
      </c>
      <c r="BN18" s="631"/>
      <c r="BO18" s="645"/>
    </row>
    <row r="19" spans="1:68" ht="24" customHeight="1" x14ac:dyDescent="0.2">
      <c r="A19" s="664"/>
      <c r="B19" s="678"/>
      <c r="C19" s="668"/>
      <c r="D19" s="612"/>
      <c r="E19" s="474" t="s">
        <v>98</v>
      </c>
      <c r="F19" s="156">
        <v>0</v>
      </c>
      <c r="G19" s="115">
        <v>0</v>
      </c>
      <c r="H19" s="141">
        <v>0</v>
      </c>
      <c r="I19" s="154"/>
      <c r="J19" s="267"/>
      <c r="K19" s="156">
        <v>0</v>
      </c>
      <c r="L19" s="115">
        <v>0</v>
      </c>
      <c r="M19" s="141">
        <v>0</v>
      </c>
      <c r="N19" s="156">
        <v>0</v>
      </c>
      <c r="O19" s="115">
        <v>0</v>
      </c>
      <c r="P19" s="141">
        <v>0</v>
      </c>
      <c r="Q19" s="156">
        <v>0</v>
      </c>
      <c r="R19" s="115">
        <v>0</v>
      </c>
      <c r="S19" s="141">
        <v>0</v>
      </c>
      <c r="T19" s="154"/>
      <c r="U19" s="115"/>
      <c r="V19" s="115"/>
      <c r="W19" s="115"/>
      <c r="X19" s="449"/>
      <c r="Y19" s="156">
        <v>0</v>
      </c>
      <c r="Z19" s="115">
        <v>0</v>
      </c>
      <c r="AA19" s="141">
        <v>0</v>
      </c>
      <c r="AB19" s="156">
        <v>0</v>
      </c>
      <c r="AC19" s="115">
        <v>0</v>
      </c>
      <c r="AD19" s="141">
        <v>0</v>
      </c>
      <c r="AE19" s="156">
        <v>0</v>
      </c>
      <c r="AF19" s="115">
        <v>0</v>
      </c>
      <c r="AG19" s="141">
        <v>0</v>
      </c>
      <c r="AH19" s="154"/>
      <c r="AI19" s="115"/>
      <c r="AJ19" s="115"/>
      <c r="AK19" s="115"/>
      <c r="AL19" s="449"/>
      <c r="AM19" s="156">
        <v>0</v>
      </c>
      <c r="AN19" s="115">
        <v>0</v>
      </c>
      <c r="AO19" s="141">
        <v>0</v>
      </c>
      <c r="AP19" s="156">
        <v>0</v>
      </c>
      <c r="AQ19" s="115">
        <v>0</v>
      </c>
      <c r="AR19" s="141">
        <v>0</v>
      </c>
      <c r="AS19" s="156">
        <v>0</v>
      </c>
      <c r="AT19" s="115">
        <v>0</v>
      </c>
      <c r="AU19" s="141">
        <v>0</v>
      </c>
      <c r="AV19" s="154"/>
      <c r="AW19" s="115"/>
      <c r="AX19" s="115"/>
      <c r="AY19" s="115"/>
      <c r="AZ19" s="449"/>
      <c r="BA19" s="156">
        <v>0</v>
      </c>
      <c r="BB19" s="115">
        <v>0</v>
      </c>
      <c r="BC19" s="141">
        <v>0</v>
      </c>
      <c r="BD19" s="156">
        <v>0</v>
      </c>
      <c r="BE19" s="115">
        <v>0</v>
      </c>
      <c r="BF19" s="115"/>
      <c r="BG19" s="141">
        <v>0</v>
      </c>
      <c r="BH19" s="156">
        <v>0</v>
      </c>
      <c r="BI19" s="115">
        <v>0</v>
      </c>
      <c r="BJ19" s="141">
        <v>0</v>
      </c>
      <c r="BK19" s="154"/>
      <c r="BL19" s="115"/>
      <c r="BM19" s="115"/>
      <c r="BN19" s="85"/>
      <c r="BO19" s="84"/>
    </row>
    <row r="20" spans="1:68" ht="29.25" customHeight="1" thickBot="1" x14ac:dyDescent="0.25">
      <c r="A20" s="664"/>
      <c r="B20" s="678"/>
      <c r="C20" s="668"/>
      <c r="D20" s="612"/>
      <c r="E20" s="475" t="s">
        <v>53</v>
      </c>
      <c r="F20" s="312">
        <f>F26+F42+F48+F104</f>
        <v>7060.9</v>
      </c>
      <c r="G20" s="313">
        <f t="shared" ref="G20:BJ20" si="3">G26+G42+G48+G104</f>
        <v>1494</v>
      </c>
      <c r="H20" s="314">
        <f>G20/F20*100</f>
        <v>21.158775793454094</v>
      </c>
      <c r="I20" s="154">
        <f t="shared" si="3"/>
        <v>0</v>
      </c>
      <c r="J20" s="267">
        <f t="shared" si="3"/>
        <v>0</v>
      </c>
      <c r="K20" s="312">
        <f t="shared" si="3"/>
        <v>0</v>
      </c>
      <c r="L20" s="313">
        <f t="shared" si="3"/>
        <v>0</v>
      </c>
      <c r="M20" s="314">
        <f t="shared" si="3"/>
        <v>0</v>
      </c>
      <c r="N20" s="312">
        <f t="shared" si="3"/>
        <v>0</v>
      </c>
      <c r="O20" s="313">
        <f t="shared" si="3"/>
        <v>0</v>
      </c>
      <c r="P20" s="314">
        <f t="shared" si="3"/>
        <v>0</v>
      </c>
      <c r="Q20" s="312">
        <f t="shared" si="3"/>
        <v>540</v>
      </c>
      <c r="R20" s="313">
        <f t="shared" si="3"/>
        <v>390.4</v>
      </c>
      <c r="S20" s="314">
        <f>R20/Q20*100</f>
        <v>72.296296296296291</v>
      </c>
      <c r="T20" s="154">
        <f t="shared" si="3"/>
        <v>0</v>
      </c>
      <c r="U20" s="115">
        <f t="shared" si="3"/>
        <v>0</v>
      </c>
      <c r="V20" s="115">
        <f t="shared" si="3"/>
        <v>0</v>
      </c>
      <c r="W20" s="115">
        <f t="shared" si="3"/>
        <v>0</v>
      </c>
      <c r="X20" s="449">
        <f t="shared" si="3"/>
        <v>540</v>
      </c>
      <c r="Y20" s="312">
        <f>Y26+Y42+Y48+Y104</f>
        <v>1974.3</v>
      </c>
      <c r="Z20" s="313">
        <f t="shared" si="3"/>
        <v>0</v>
      </c>
      <c r="AA20" s="314">
        <f t="shared" si="3"/>
        <v>0</v>
      </c>
      <c r="AB20" s="312">
        <f t="shared" si="3"/>
        <v>0</v>
      </c>
      <c r="AC20" s="313">
        <f t="shared" si="3"/>
        <v>149.6</v>
      </c>
      <c r="AD20" s="314">
        <f t="shared" si="3"/>
        <v>100</v>
      </c>
      <c r="AE20" s="312">
        <f t="shared" si="3"/>
        <v>0</v>
      </c>
      <c r="AF20" s="313">
        <f t="shared" si="3"/>
        <v>954</v>
      </c>
      <c r="AG20" s="314">
        <f t="shared" si="3"/>
        <v>100</v>
      </c>
      <c r="AH20" s="154">
        <f t="shared" si="3"/>
        <v>0</v>
      </c>
      <c r="AI20" s="115">
        <f t="shared" si="3"/>
        <v>0</v>
      </c>
      <c r="AJ20" s="115">
        <f t="shared" si="3"/>
        <v>0</v>
      </c>
      <c r="AK20" s="115">
        <f t="shared" si="3"/>
        <v>0</v>
      </c>
      <c r="AL20" s="449">
        <f t="shared" si="3"/>
        <v>1974.3</v>
      </c>
      <c r="AM20" s="312">
        <f t="shared" si="3"/>
        <v>0</v>
      </c>
      <c r="AN20" s="313">
        <f t="shared" si="3"/>
        <v>0</v>
      </c>
      <c r="AO20" s="314">
        <f t="shared" si="3"/>
        <v>0</v>
      </c>
      <c r="AP20" s="312">
        <f t="shared" si="3"/>
        <v>0</v>
      </c>
      <c r="AQ20" s="313">
        <f t="shared" si="3"/>
        <v>0</v>
      </c>
      <c r="AR20" s="314">
        <f t="shared" si="3"/>
        <v>0</v>
      </c>
      <c r="AS20" s="312">
        <f t="shared" si="3"/>
        <v>0</v>
      </c>
      <c r="AT20" s="313">
        <f t="shared" si="3"/>
        <v>0</v>
      </c>
      <c r="AU20" s="314">
        <f t="shared" si="3"/>
        <v>0</v>
      </c>
      <c r="AV20" s="154">
        <f t="shared" si="3"/>
        <v>0</v>
      </c>
      <c r="AW20" s="115">
        <f t="shared" si="3"/>
        <v>0</v>
      </c>
      <c r="AX20" s="115">
        <f t="shared" si="3"/>
        <v>0</v>
      </c>
      <c r="AY20" s="115">
        <f t="shared" si="3"/>
        <v>0</v>
      </c>
      <c r="AZ20" s="449">
        <f t="shared" si="3"/>
        <v>0</v>
      </c>
      <c r="BA20" s="312">
        <f t="shared" si="3"/>
        <v>4546.6000000000004</v>
      </c>
      <c r="BB20" s="313">
        <f t="shared" si="3"/>
        <v>0</v>
      </c>
      <c r="BC20" s="314">
        <f t="shared" si="3"/>
        <v>0</v>
      </c>
      <c r="BD20" s="312">
        <f t="shared" si="3"/>
        <v>0</v>
      </c>
      <c r="BE20" s="313">
        <f t="shared" si="3"/>
        <v>0</v>
      </c>
      <c r="BF20" s="313">
        <f t="shared" si="3"/>
        <v>0</v>
      </c>
      <c r="BG20" s="314">
        <f t="shared" si="3"/>
        <v>0</v>
      </c>
      <c r="BH20" s="312">
        <f t="shared" si="3"/>
        <v>0</v>
      </c>
      <c r="BI20" s="313">
        <f t="shared" si="3"/>
        <v>0</v>
      </c>
      <c r="BJ20" s="314">
        <f t="shared" si="3"/>
        <v>0</v>
      </c>
      <c r="BK20" s="203" t="e">
        <f>BK26+#REF!+BK42</f>
        <v>#REF!</v>
      </c>
      <c r="BL20" s="52" t="e">
        <f>BL26+#REF!+BL42</f>
        <v>#REF!</v>
      </c>
      <c r="BM20" s="52"/>
      <c r="BN20" s="85"/>
      <c r="BO20" s="84"/>
    </row>
    <row r="21" spans="1:68" ht="21.75" customHeight="1" x14ac:dyDescent="0.2">
      <c r="A21" s="654" t="s">
        <v>35</v>
      </c>
      <c r="B21" s="674" t="s">
        <v>92</v>
      </c>
      <c r="C21" s="659" t="s">
        <v>135</v>
      </c>
      <c r="D21" s="679" t="s">
        <v>70</v>
      </c>
      <c r="E21" s="282" t="s">
        <v>38</v>
      </c>
      <c r="F21" s="69">
        <f>K21+N21+Q21+Y21+AB21+AE21++AM21+AP21+AS21+BA21+BD21+BH21</f>
        <v>91842.900000000009</v>
      </c>
      <c r="G21" s="47">
        <f>O21+R21+Z21+AC21+AF21+AN21+AQ21+AT21+BB21+BE21+BI21</f>
        <v>43602.799999999996</v>
      </c>
      <c r="H21" s="157">
        <f>G21/F21*100</f>
        <v>47.475417261432284</v>
      </c>
      <c r="I21" s="202"/>
      <c r="J21" s="199"/>
      <c r="K21" s="69">
        <f>K23+K24</f>
        <v>0</v>
      </c>
      <c r="L21" s="47">
        <f t="shared" ref="L21:BM21" si="4">L23+L24</f>
        <v>0</v>
      </c>
      <c r="M21" s="68">
        <f t="shared" si="4"/>
        <v>0</v>
      </c>
      <c r="N21" s="69">
        <f t="shared" si="4"/>
        <v>10831.1</v>
      </c>
      <c r="O21" s="47">
        <f t="shared" si="4"/>
        <v>10067.799999999999</v>
      </c>
      <c r="P21" s="68">
        <f t="shared" si="4"/>
        <v>92.952701018363783</v>
      </c>
      <c r="Q21" s="69">
        <f t="shared" si="4"/>
        <v>10322.700000000001</v>
      </c>
      <c r="R21" s="47">
        <f t="shared" si="4"/>
        <v>10073.799999999999</v>
      </c>
      <c r="S21" s="70">
        <f t="shared" si="4"/>
        <v>97.588809129394434</v>
      </c>
      <c r="T21" s="65">
        <f t="shared" si="4"/>
        <v>0</v>
      </c>
      <c r="U21" s="47">
        <f t="shared" si="4"/>
        <v>0</v>
      </c>
      <c r="V21" s="47">
        <f t="shared" si="4"/>
        <v>0</v>
      </c>
      <c r="W21" s="47">
        <f t="shared" si="4"/>
        <v>0</v>
      </c>
      <c r="X21" s="450">
        <f t="shared" si="4"/>
        <v>21153.800000000003</v>
      </c>
      <c r="Y21" s="69">
        <f t="shared" si="4"/>
        <v>9122.6</v>
      </c>
      <c r="Z21" s="47">
        <f t="shared" si="4"/>
        <v>9107.1</v>
      </c>
      <c r="AA21" s="70">
        <f t="shared" si="4"/>
        <v>99.830092298248303</v>
      </c>
      <c r="AB21" s="69">
        <f t="shared" si="4"/>
        <v>7051.9000000000005</v>
      </c>
      <c r="AC21" s="47">
        <f t="shared" si="4"/>
        <v>8679</v>
      </c>
      <c r="AD21" s="70">
        <f t="shared" si="4"/>
        <v>123.07321431103672</v>
      </c>
      <c r="AE21" s="69">
        <f t="shared" si="4"/>
        <v>6781.2000000000007</v>
      </c>
      <c r="AF21" s="47">
        <f t="shared" si="4"/>
        <v>5675.1</v>
      </c>
      <c r="AG21" s="70">
        <f t="shared" si="4"/>
        <v>83.688727658821449</v>
      </c>
      <c r="AH21" s="65">
        <f t="shared" si="4"/>
        <v>0</v>
      </c>
      <c r="AI21" s="47">
        <f t="shared" si="4"/>
        <v>0</v>
      </c>
      <c r="AJ21" s="47">
        <f t="shared" si="4"/>
        <v>0</v>
      </c>
      <c r="AK21" s="47">
        <f t="shared" si="4"/>
        <v>0</v>
      </c>
      <c r="AL21" s="450">
        <f t="shared" si="4"/>
        <v>22955.7</v>
      </c>
      <c r="AM21" s="69">
        <f t="shared" si="4"/>
        <v>7064</v>
      </c>
      <c r="AN21" s="47">
        <f t="shared" si="4"/>
        <v>0</v>
      </c>
      <c r="AO21" s="70">
        <f t="shared" si="4"/>
        <v>0</v>
      </c>
      <c r="AP21" s="69">
        <f t="shared" si="4"/>
        <v>6469.8</v>
      </c>
      <c r="AQ21" s="47">
        <f t="shared" si="4"/>
        <v>0</v>
      </c>
      <c r="AR21" s="70">
        <f t="shared" si="4"/>
        <v>0</v>
      </c>
      <c r="AS21" s="69">
        <f t="shared" si="4"/>
        <v>6600.6</v>
      </c>
      <c r="AT21" s="47">
        <f t="shared" si="4"/>
        <v>0</v>
      </c>
      <c r="AU21" s="70">
        <f t="shared" si="4"/>
        <v>0</v>
      </c>
      <c r="AV21" s="65">
        <f t="shared" si="4"/>
        <v>0</v>
      </c>
      <c r="AW21" s="47">
        <f t="shared" si="4"/>
        <v>0</v>
      </c>
      <c r="AX21" s="47">
        <f t="shared" si="4"/>
        <v>0</v>
      </c>
      <c r="AY21" s="47">
        <f t="shared" si="4"/>
        <v>0</v>
      </c>
      <c r="AZ21" s="450">
        <f t="shared" si="4"/>
        <v>20134.400000000001</v>
      </c>
      <c r="BA21" s="69">
        <f t="shared" si="4"/>
        <v>5912.1</v>
      </c>
      <c r="BB21" s="47">
        <f t="shared" si="4"/>
        <v>0</v>
      </c>
      <c r="BC21" s="70">
        <f t="shared" si="4"/>
        <v>0</v>
      </c>
      <c r="BD21" s="69">
        <f t="shared" si="4"/>
        <v>7591.6</v>
      </c>
      <c r="BE21" s="47">
        <f t="shared" si="4"/>
        <v>0</v>
      </c>
      <c r="BF21" s="47">
        <f t="shared" si="4"/>
        <v>0</v>
      </c>
      <c r="BG21" s="70">
        <f t="shared" si="4"/>
        <v>0</v>
      </c>
      <c r="BH21" s="69">
        <f t="shared" si="4"/>
        <v>14095.300000000003</v>
      </c>
      <c r="BI21" s="47">
        <f t="shared" si="4"/>
        <v>0</v>
      </c>
      <c r="BJ21" s="70">
        <f t="shared" si="4"/>
        <v>0</v>
      </c>
      <c r="BK21" s="65"/>
      <c r="BL21" s="47">
        <f t="shared" si="4"/>
        <v>27599.000000000004</v>
      </c>
      <c r="BM21" s="68">
        <f t="shared" si="4"/>
        <v>27599.000000000004</v>
      </c>
      <c r="BN21" s="530" t="s">
        <v>145</v>
      </c>
      <c r="BO21" s="530" t="s">
        <v>122</v>
      </c>
    </row>
    <row r="22" spans="1:68" ht="21.75" customHeight="1" x14ac:dyDescent="0.2">
      <c r="A22" s="655"/>
      <c r="B22" s="596"/>
      <c r="C22" s="601"/>
      <c r="D22" s="680"/>
      <c r="E22" s="152" t="s">
        <v>97</v>
      </c>
      <c r="F22" s="69">
        <v>0</v>
      </c>
      <c r="G22" s="47">
        <v>0</v>
      </c>
      <c r="H22" s="157">
        <v>0</v>
      </c>
      <c r="I22" s="202"/>
      <c r="J22" s="199"/>
      <c r="K22" s="69">
        <v>0</v>
      </c>
      <c r="L22" s="47">
        <v>0</v>
      </c>
      <c r="M22" s="68">
        <v>0</v>
      </c>
      <c r="N22" s="69">
        <v>0</v>
      </c>
      <c r="O22" s="47">
        <v>0</v>
      </c>
      <c r="P22" s="68">
        <v>0</v>
      </c>
      <c r="Q22" s="69">
        <v>0</v>
      </c>
      <c r="R22" s="47">
        <v>0</v>
      </c>
      <c r="S22" s="70">
        <v>0</v>
      </c>
      <c r="T22" s="65"/>
      <c r="U22" s="47"/>
      <c r="V22" s="47"/>
      <c r="W22" s="47"/>
      <c r="X22" s="450"/>
      <c r="Y22" s="69">
        <v>0</v>
      </c>
      <c r="Z22" s="47">
        <v>0</v>
      </c>
      <c r="AA22" s="70">
        <v>0</v>
      </c>
      <c r="AB22" s="69">
        <v>0</v>
      </c>
      <c r="AC22" s="47">
        <v>0</v>
      </c>
      <c r="AD22" s="70">
        <v>0</v>
      </c>
      <c r="AE22" s="69">
        <v>0</v>
      </c>
      <c r="AF22" s="47">
        <v>0</v>
      </c>
      <c r="AG22" s="70">
        <v>0</v>
      </c>
      <c r="AH22" s="65"/>
      <c r="AI22" s="47"/>
      <c r="AJ22" s="47"/>
      <c r="AK22" s="47"/>
      <c r="AL22" s="450"/>
      <c r="AM22" s="69">
        <v>0</v>
      </c>
      <c r="AN22" s="47">
        <v>0</v>
      </c>
      <c r="AO22" s="70">
        <v>0</v>
      </c>
      <c r="AP22" s="69">
        <v>0</v>
      </c>
      <c r="AQ22" s="47">
        <v>0</v>
      </c>
      <c r="AR22" s="70">
        <v>0</v>
      </c>
      <c r="AS22" s="69">
        <v>0</v>
      </c>
      <c r="AT22" s="47">
        <v>0</v>
      </c>
      <c r="AU22" s="70">
        <v>0</v>
      </c>
      <c r="AV22" s="65"/>
      <c r="AW22" s="47"/>
      <c r="AX22" s="47"/>
      <c r="AY22" s="47"/>
      <c r="AZ22" s="450"/>
      <c r="BA22" s="69">
        <v>0</v>
      </c>
      <c r="BB22" s="47">
        <v>0</v>
      </c>
      <c r="BC22" s="70">
        <v>0</v>
      </c>
      <c r="BD22" s="69">
        <v>0</v>
      </c>
      <c r="BE22" s="47">
        <v>0</v>
      </c>
      <c r="BF22" s="47"/>
      <c r="BG22" s="70">
        <v>0</v>
      </c>
      <c r="BH22" s="69">
        <v>0</v>
      </c>
      <c r="BI22" s="47">
        <v>0</v>
      </c>
      <c r="BJ22" s="70">
        <v>0</v>
      </c>
      <c r="BK22" s="65"/>
      <c r="BL22" s="47"/>
      <c r="BM22" s="68"/>
      <c r="BN22" s="531"/>
      <c r="BO22" s="531"/>
    </row>
    <row r="23" spans="1:68" ht="17.25" customHeight="1" x14ac:dyDescent="0.2">
      <c r="A23" s="656"/>
      <c r="B23" s="597"/>
      <c r="C23" s="602"/>
      <c r="D23" s="681"/>
      <c r="E23" s="87" t="s">
        <v>39</v>
      </c>
      <c r="F23" s="60">
        <f>K23+N23+Q23+Y23+AB23+AE23++AM23+AP23+AS23+BA23+BD23+BH23</f>
        <v>0</v>
      </c>
      <c r="G23" s="465">
        <v>0</v>
      </c>
      <c r="H23" s="135">
        <v>0</v>
      </c>
      <c r="I23" s="203"/>
      <c r="J23" s="200"/>
      <c r="K23" s="60">
        <v>0</v>
      </c>
      <c r="L23" s="293">
        <v>0</v>
      </c>
      <c r="M23" s="62">
        <v>0</v>
      </c>
      <c r="N23" s="60">
        <v>0</v>
      </c>
      <c r="O23" s="293">
        <v>0</v>
      </c>
      <c r="P23" s="62">
        <v>0</v>
      </c>
      <c r="Q23" s="60">
        <v>0</v>
      </c>
      <c r="R23" s="293">
        <v>0</v>
      </c>
      <c r="S23" s="57">
        <v>0</v>
      </c>
      <c r="T23" s="66"/>
      <c r="U23" s="293"/>
      <c r="V23" s="293"/>
      <c r="W23" s="52"/>
      <c r="X23" s="451">
        <v>0</v>
      </c>
      <c r="Y23" s="60">
        <v>0</v>
      </c>
      <c r="Z23" s="293">
        <v>0</v>
      </c>
      <c r="AA23" s="57">
        <v>0</v>
      </c>
      <c r="AB23" s="60">
        <v>0</v>
      </c>
      <c r="AC23" s="293">
        <v>0</v>
      </c>
      <c r="AD23" s="57">
        <v>0</v>
      </c>
      <c r="AE23" s="60">
        <v>0</v>
      </c>
      <c r="AF23" s="293">
        <v>0</v>
      </c>
      <c r="AG23" s="57">
        <v>0</v>
      </c>
      <c r="AH23" s="66"/>
      <c r="AI23" s="54"/>
      <c r="AJ23" s="54"/>
      <c r="AK23" s="52"/>
      <c r="AL23" s="451">
        <v>0</v>
      </c>
      <c r="AM23" s="60">
        <v>0</v>
      </c>
      <c r="AN23" s="293">
        <v>0</v>
      </c>
      <c r="AO23" s="57">
        <v>0</v>
      </c>
      <c r="AP23" s="60">
        <v>0</v>
      </c>
      <c r="AQ23" s="293">
        <v>0</v>
      </c>
      <c r="AR23" s="57">
        <v>0</v>
      </c>
      <c r="AS23" s="60">
        <v>0</v>
      </c>
      <c r="AT23" s="293">
        <v>0</v>
      </c>
      <c r="AU23" s="57">
        <v>0</v>
      </c>
      <c r="AV23" s="66"/>
      <c r="AW23" s="54"/>
      <c r="AX23" s="54"/>
      <c r="AY23" s="52"/>
      <c r="AZ23" s="451">
        <v>0</v>
      </c>
      <c r="BA23" s="60">
        <v>0</v>
      </c>
      <c r="BB23" s="293">
        <v>0</v>
      </c>
      <c r="BC23" s="57">
        <v>0</v>
      </c>
      <c r="BD23" s="60">
        <v>0</v>
      </c>
      <c r="BE23" s="293">
        <v>0</v>
      </c>
      <c r="BF23" s="293"/>
      <c r="BG23" s="57">
        <v>0</v>
      </c>
      <c r="BH23" s="60">
        <v>0</v>
      </c>
      <c r="BI23" s="293">
        <v>0</v>
      </c>
      <c r="BJ23" s="57">
        <v>0</v>
      </c>
      <c r="BK23" s="283"/>
      <c r="BL23" s="82">
        <f t="shared" ref="BL23:BL83" si="5">BA23+BD23+BH23</f>
        <v>0</v>
      </c>
      <c r="BM23" s="384">
        <f t="shared" ref="BM23:BM108" si="6">BA23+BD23+BH23</f>
        <v>0</v>
      </c>
      <c r="BN23" s="531"/>
      <c r="BO23" s="531"/>
    </row>
    <row r="24" spans="1:68" ht="19.5" customHeight="1" x14ac:dyDescent="0.2">
      <c r="A24" s="656"/>
      <c r="B24" s="597"/>
      <c r="C24" s="602"/>
      <c r="D24" s="681"/>
      <c r="E24" s="87" t="s">
        <v>18</v>
      </c>
      <c r="F24" s="60">
        <f>K24+N24+Q24+Y24+AB24+AE24++AM24+AP24+AS24+BA24+BD24+BH24</f>
        <v>91842.900000000009</v>
      </c>
      <c r="G24" s="465">
        <f>O24+R24+Z24+AC24+AF24</f>
        <v>43602.799999999996</v>
      </c>
      <c r="H24" s="57">
        <f>G24/F24*100</f>
        <v>47.475417261432284</v>
      </c>
      <c r="I24" s="203"/>
      <c r="J24" s="200"/>
      <c r="K24" s="60">
        <v>0</v>
      </c>
      <c r="L24" s="293">
        <v>0</v>
      </c>
      <c r="M24" s="62">
        <v>0</v>
      </c>
      <c r="N24" s="60">
        <f>8781.1+50+2000</f>
        <v>10831.1</v>
      </c>
      <c r="O24" s="293">
        <v>10067.799999999999</v>
      </c>
      <c r="P24" s="62">
        <f>O24/N24*100</f>
        <v>92.952701018363783</v>
      </c>
      <c r="Q24" s="60">
        <f>8772.6+50.1+3500-2000</f>
        <v>10322.700000000001</v>
      </c>
      <c r="R24" s="293">
        <v>10073.799999999999</v>
      </c>
      <c r="S24" s="57">
        <f>R24/Q24*100</f>
        <v>97.588809129394434</v>
      </c>
      <c r="T24" s="66"/>
      <c r="U24" s="293"/>
      <c r="V24" s="293"/>
      <c r="W24" s="52"/>
      <c r="X24" s="451">
        <f>K24+N24+Q24</f>
        <v>21153.800000000003</v>
      </c>
      <c r="Y24" s="60">
        <f>8772.6+50+300</f>
        <v>9122.6</v>
      </c>
      <c r="Z24" s="293">
        <v>9107.1</v>
      </c>
      <c r="AA24" s="57">
        <f>Z24/Y24*100</f>
        <v>99.830092298248303</v>
      </c>
      <c r="AB24" s="60">
        <f>7041.6+10.3</f>
        <v>7051.9000000000005</v>
      </c>
      <c r="AC24" s="293">
        <v>8679</v>
      </c>
      <c r="AD24" s="57">
        <f>AC24/AB24*100</f>
        <v>123.07321431103672</v>
      </c>
      <c r="AE24" s="60">
        <f>6600.6+428.5+52.1-300</f>
        <v>6781.2000000000007</v>
      </c>
      <c r="AF24" s="293">
        <v>5675.1</v>
      </c>
      <c r="AG24" s="57">
        <f>AF24/AE24*100</f>
        <v>83.688727658821449</v>
      </c>
      <c r="AH24" s="66"/>
      <c r="AI24" s="293"/>
      <c r="AJ24" s="293"/>
      <c r="AK24" s="52"/>
      <c r="AL24" s="451">
        <f>Y24+AB24+AE24</f>
        <v>22955.7</v>
      </c>
      <c r="AM24" s="60">
        <f>6469.8+594.2</f>
        <v>7064</v>
      </c>
      <c r="AN24" s="293">
        <v>0</v>
      </c>
      <c r="AO24" s="57">
        <v>0</v>
      </c>
      <c r="AP24" s="60">
        <v>6469.8</v>
      </c>
      <c r="AQ24" s="293">
        <v>0</v>
      </c>
      <c r="AR24" s="57">
        <v>0</v>
      </c>
      <c r="AS24" s="60">
        <v>6600.6</v>
      </c>
      <c r="AT24" s="293">
        <v>0</v>
      </c>
      <c r="AU24" s="57">
        <v>0</v>
      </c>
      <c r="AV24" s="66"/>
      <c r="AW24" s="293"/>
      <c r="AX24" s="293"/>
      <c r="AY24" s="52"/>
      <c r="AZ24" s="451">
        <f>AM24+AP24+AS24</f>
        <v>20134.400000000001</v>
      </c>
      <c r="BA24" s="60">
        <v>5912.1</v>
      </c>
      <c r="BB24" s="293">
        <v>0</v>
      </c>
      <c r="BC24" s="57">
        <v>0</v>
      </c>
      <c r="BD24" s="60">
        <f>7541.6+50</f>
        <v>7591.6</v>
      </c>
      <c r="BE24" s="293">
        <v>0</v>
      </c>
      <c r="BF24" s="293"/>
      <c r="BG24" s="57">
        <v>0</v>
      </c>
      <c r="BH24" s="60">
        <f>17545.4+50-0.1-3500</f>
        <v>14095.300000000003</v>
      </c>
      <c r="BI24" s="293">
        <v>0</v>
      </c>
      <c r="BJ24" s="57">
        <v>0</v>
      </c>
      <c r="BK24" s="284">
        <f>BK21</f>
        <v>0</v>
      </c>
      <c r="BL24" s="82">
        <f t="shared" si="5"/>
        <v>27599.000000000004</v>
      </c>
      <c r="BM24" s="384">
        <f t="shared" si="6"/>
        <v>27599.000000000004</v>
      </c>
      <c r="BN24" s="531"/>
      <c r="BO24" s="531"/>
    </row>
    <row r="25" spans="1:68" ht="25.5" customHeight="1" thickBot="1" x14ac:dyDescent="0.25">
      <c r="A25" s="657"/>
      <c r="B25" s="598"/>
      <c r="C25" s="603"/>
      <c r="D25" s="682"/>
      <c r="E25" s="259" t="s">
        <v>98</v>
      </c>
      <c r="F25" s="76">
        <v>0</v>
      </c>
      <c r="G25" s="466">
        <v>0</v>
      </c>
      <c r="H25" s="59">
        <v>0</v>
      </c>
      <c r="I25" s="203"/>
      <c r="J25" s="200"/>
      <c r="K25" s="76">
        <v>0</v>
      </c>
      <c r="L25" s="337">
        <v>0</v>
      </c>
      <c r="M25" s="72">
        <v>0</v>
      </c>
      <c r="N25" s="76">
        <v>0</v>
      </c>
      <c r="O25" s="337">
        <v>0</v>
      </c>
      <c r="P25" s="72">
        <v>0</v>
      </c>
      <c r="Q25" s="76">
        <v>0</v>
      </c>
      <c r="R25" s="337">
        <v>0</v>
      </c>
      <c r="S25" s="59">
        <v>0</v>
      </c>
      <c r="T25" s="71"/>
      <c r="U25" s="337"/>
      <c r="V25" s="337"/>
      <c r="W25" s="164"/>
      <c r="X25" s="452"/>
      <c r="Y25" s="76">
        <v>0</v>
      </c>
      <c r="Z25" s="337">
        <v>0</v>
      </c>
      <c r="AA25" s="59">
        <v>0</v>
      </c>
      <c r="AB25" s="76">
        <v>0</v>
      </c>
      <c r="AC25" s="337">
        <v>0</v>
      </c>
      <c r="AD25" s="59">
        <v>0</v>
      </c>
      <c r="AE25" s="76">
        <v>0</v>
      </c>
      <c r="AF25" s="337">
        <v>0</v>
      </c>
      <c r="AG25" s="59">
        <v>0</v>
      </c>
      <c r="AH25" s="71"/>
      <c r="AI25" s="337"/>
      <c r="AJ25" s="337"/>
      <c r="AK25" s="164"/>
      <c r="AL25" s="452"/>
      <c r="AM25" s="76">
        <v>0</v>
      </c>
      <c r="AN25" s="337">
        <v>0</v>
      </c>
      <c r="AO25" s="59">
        <v>0</v>
      </c>
      <c r="AP25" s="76">
        <v>0</v>
      </c>
      <c r="AQ25" s="337">
        <v>0</v>
      </c>
      <c r="AR25" s="59">
        <v>0</v>
      </c>
      <c r="AS25" s="76">
        <v>0</v>
      </c>
      <c r="AT25" s="337">
        <v>0</v>
      </c>
      <c r="AU25" s="59">
        <v>0</v>
      </c>
      <c r="AV25" s="71"/>
      <c r="AW25" s="337"/>
      <c r="AX25" s="337"/>
      <c r="AY25" s="164"/>
      <c r="AZ25" s="452"/>
      <c r="BA25" s="76">
        <v>0</v>
      </c>
      <c r="BB25" s="337">
        <v>0</v>
      </c>
      <c r="BC25" s="59">
        <v>0</v>
      </c>
      <c r="BD25" s="76">
        <v>0</v>
      </c>
      <c r="BE25" s="337">
        <v>0</v>
      </c>
      <c r="BF25" s="337"/>
      <c r="BG25" s="59">
        <v>0</v>
      </c>
      <c r="BH25" s="76">
        <v>0</v>
      </c>
      <c r="BI25" s="337">
        <v>0</v>
      </c>
      <c r="BJ25" s="59">
        <v>0</v>
      </c>
      <c r="BK25" s="284"/>
      <c r="BL25" s="82"/>
      <c r="BM25" s="384"/>
      <c r="BN25" s="532"/>
      <c r="BO25" s="532"/>
    </row>
    <row r="26" spans="1:68" ht="61.5" customHeight="1" thickBot="1" x14ac:dyDescent="0.25">
      <c r="A26" s="658"/>
      <c r="B26" s="684"/>
      <c r="C26" s="660"/>
      <c r="D26" s="683"/>
      <c r="E26" s="259" t="s">
        <v>53</v>
      </c>
      <c r="F26" s="76">
        <f>K26+N26+Q26+Y26+AB26+AE26++AM26+AP26+AS26+BA26+BD26+BH26</f>
        <v>1069.3</v>
      </c>
      <c r="G26" s="483">
        <f>AF26</f>
        <v>954</v>
      </c>
      <c r="H26" s="59">
        <f>G26/F26*100</f>
        <v>89.217244926587497</v>
      </c>
      <c r="I26" s="206"/>
      <c r="J26" s="207"/>
      <c r="K26" s="76">
        <v>0</v>
      </c>
      <c r="L26" s="337">
        <v>0</v>
      </c>
      <c r="M26" s="72">
        <v>0</v>
      </c>
      <c r="N26" s="76">
        <v>0</v>
      </c>
      <c r="O26" s="337">
        <v>0</v>
      </c>
      <c r="P26" s="72">
        <v>0</v>
      </c>
      <c r="Q26" s="76">
        <v>0</v>
      </c>
      <c r="R26" s="337">
        <v>0</v>
      </c>
      <c r="S26" s="59">
        <v>0</v>
      </c>
      <c r="T26" s="71"/>
      <c r="U26" s="337"/>
      <c r="V26" s="337"/>
      <c r="W26" s="164"/>
      <c r="X26" s="452">
        <f>K26+N26+Q26</f>
        <v>0</v>
      </c>
      <c r="Y26" s="76">
        <v>1069.3</v>
      </c>
      <c r="Z26" s="337">
        <v>0</v>
      </c>
      <c r="AA26" s="59">
        <v>0</v>
      </c>
      <c r="AB26" s="76">
        <v>0</v>
      </c>
      <c r="AC26" s="337">
        <v>0</v>
      </c>
      <c r="AD26" s="59">
        <v>0</v>
      </c>
      <c r="AE26" s="76">
        <v>0</v>
      </c>
      <c r="AF26" s="337">
        <v>954</v>
      </c>
      <c r="AG26" s="59">
        <v>100</v>
      </c>
      <c r="AH26" s="71"/>
      <c r="AI26" s="337"/>
      <c r="AJ26" s="337"/>
      <c r="AK26" s="164"/>
      <c r="AL26" s="452">
        <f>Y26+AB26+AE26</f>
        <v>1069.3</v>
      </c>
      <c r="AM26" s="76">
        <v>0</v>
      </c>
      <c r="AN26" s="337">
        <v>0</v>
      </c>
      <c r="AO26" s="59">
        <v>0</v>
      </c>
      <c r="AP26" s="76">
        <v>0</v>
      </c>
      <c r="AQ26" s="337">
        <v>0</v>
      </c>
      <c r="AR26" s="59">
        <v>0</v>
      </c>
      <c r="AS26" s="76">
        <v>0</v>
      </c>
      <c r="AT26" s="337">
        <v>0</v>
      </c>
      <c r="AU26" s="59">
        <v>0</v>
      </c>
      <c r="AV26" s="71"/>
      <c r="AW26" s="337"/>
      <c r="AX26" s="337"/>
      <c r="AY26" s="164"/>
      <c r="AZ26" s="452">
        <f>AM26+AP26+AS26</f>
        <v>0</v>
      </c>
      <c r="BA26" s="76">
        <v>0</v>
      </c>
      <c r="BB26" s="337">
        <v>0</v>
      </c>
      <c r="BC26" s="59">
        <v>0</v>
      </c>
      <c r="BD26" s="76">
        <v>0</v>
      </c>
      <c r="BE26" s="337">
        <v>0</v>
      </c>
      <c r="BF26" s="337"/>
      <c r="BG26" s="59">
        <v>0</v>
      </c>
      <c r="BH26" s="76">
        <v>0</v>
      </c>
      <c r="BI26" s="337">
        <v>0</v>
      </c>
      <c r="BJ26" s="59">
        <v>0</v>
      </c>
      <c r="BK26" s="284"/>
      <c r="BL26" s="82"/>
      <c r="BM26" s="82">
        <v>0</v>
      </c>
      <c r="BN26" s="120" t="s">
        <v>159</v>
      </c>
      <c r="BO26" s="80" t="s">
        <v>158</v>
      </c>
      <c r="BP26" s="116"/>
    </row>
    <row r="27" spans="1:68" ht="21" customHeight="1" x14ac:dyDescent="0.2">
      <c r="A27" s="562" t="s">
        <v>59</v>
      </c>
      <c r="B27" s="565" t="s">
        <v>91</v>
      </c>
      <c r="C27" s="587" t="s">
        <v>103</v>
      </c>
      <c r="D27" s="576" t="s">
        <v>70</v>
      </c>
      <c r="E27" s="263" t="s">
        <v>38</v>
      </c>
      <c r="F27" s="74">
        <f>K27+N27+Q27+Y27+AB27+AE27+AM27+AP27+AS27+BA27+BD27+BH27</f>
        <v>272</v>
      </c>
      <c r="G27" s="53">
        <v>0</v>
      </c>
      <c r="H27" s="134">
        <v>0</v>
      </c>
      <c r="I27" s="133"/>
      <c r="J27" s="346"/>
      <c r="K27" s="73">
        <f>K29+K30</f>
        <v>0</v>
      </c>
      <c r="L27" s="53">
        <f t="shared" ref="L27:BM27" si="7">L29+L30</f>
        <v>0</v>
      </c>
      <c r="M27" s="56">
        <f t="shared" si="7"/>
        <v>0</v>
      </c>
      <c r="N27" s="74">
        <f t="shared" si="7"/>
        <v>0</v>
      </c>
      <c r="O27" s="53">
        <f t="shared" si="7"/>
        <v>0</v>
      </c>
      <c r="P27" s="75">
        <f t="shared" si="7"/>
        <v>0</v>
      </c>
      <c r="Q27" s="73">
        <f t="shared" si="7"/>
        <v>0</v>
      </c>
      <c r="R27" s="53">
        <f t="shared" si="7"/>
        <v>0</v>
      </c>
      <c r="S27" s="56">
        <f t="shared" si="7"/>
        <v>0</v>
      </c>
      <c r="T27" s="74">
        <f t="shared" si="7"/>
        <v>0</v>
      </c>
      <c r="U27" s="53">
        <f t="shared" si="7"/>
        <v>0</v>
      </c>
      <c r="V27" s="53">
        <f t="shared" si="7"/>
        <v>0</v>
      </c>
      <c r="W27" s="53">
        <f t="shared" si="7"/>
        <v>0</v>
      </c>
      <c r="X27" s="455">
        <f t="shared" si="7"/>
        <v>0</v>
      </c>
      <c r="Y27" s="53">
        <f t="shared" si="7"/>
        <v>0</v>
      </c>
      <c r="Z27" s="53">
        <f t="shared" si="7"/>
        <v>0</v>
      </c>
      <c r="AA27" s="75">
        <f t="shared" si="7"/>
        <v>0</v>
      </c>
      <c r="AB27" s="73">
        <f t="shared" si="7"/>
        <v>0</v>
      </c>
      <c r="AC27" s="53">
        <f t="shared" si="7"/>
        <v>0</v>
      </c>
      <c r="AD27" s="56">
        <f t="shared" si="7"/>
        <v>0</v>
      </c>
      <c r="AE27" s="74">
        <f t="shared" si="7"/>
        <v>0</v>
      </c>
      <c r="AF27" s="53">
        <f t="shared" si="7"/>
        <v>0</v>
      </c>
      <c r="AG27" s="53">
        <f t="shared" si="7"/>
        <v>0</v>
      </c>
      <c r="AH27" s="53">
        <f t="shared" si="7"/>
        <v>0</v>
      </c>
      <c r="AI27" s="53">
        <f t="shared" si="7"/>
        <v>0</v>
      </c>
      <c r="AJ27" s="53">
        <f t="shared" si="7"/>
        <v>0</v>
      </c>
      <c r="AK27" s="53">
        <f t="shared" si="7"/>
        <v>0</v>
      </c>
      <c r="AL27" s="453">
        <f t="shared" si="7"/>
        <v>0</v>
      </c>
      <c r="AM27" s="73">
        <f t="shared" si="7"/>
        <v>86</v>
      </c>
      <c r="AN27" s="53">
        <f t="shared" si="7"/>
        <v>0</v>
      </c>
      <c r="AO27" s="56">
        <f t="shared" si="7"/>
        <v>0</v>
      </c>
      <c r="AP27" s="74">
        <f t="shared" si="7"/>
        <v>86</v>
      </c>
      <c r="AQ27" s="53">
        <f t="shared" si="7"/>
        <v>0</v>
      </c>
      <c r="AR27" s="75">
        <f t="shared" si="7"/>
        <v>0</v>
      </c>
      <c r="AS27" s="73">
        <f t="shared" si="7"/>
        <v>100</v>
      </c>
      <c r="AT27" s="53">
        <f t="shared" si="7"/>
        <v>0</v>
      </c>
      <c r="AU27" s="56">
        <f t="shared" si="7"/>
        <v>0</v>
      </c>
      <c r="AV27" s="74">
        <f t="shared" si="7"/>
        <v>0</v>
      </c>
      <c r="AW27" s="53">
        <f t="shared" si="7"/>
        <v>0</v>
      </c>
      <c r="AX27" s="53">
        <f t="shared" si="7"/>
        <v>0</v>
      </c>
      <c r="AY27" s="53">
        <f t="shared" si="7"/>
        <v>0</v>
      </c>
      <c r="AZ27" s="455">
        <f t="shared" si="7"/>
        <v>272</v>
      </c>
      <c r="BA27" s="53">
        <f t="shared" si="7"/>
        <v>0</v>
      </c>
      <c r="BB27" s="53">
        <f t="shared" si="7"/>
        <v>0</v>
      </c>
      <c r="BC27" s="75">
        <f t="shared" si="7"/>
        <v>0</v>
      </c>
      <c r="BD27" s="73">
        <f t="shared" si="7"/>
        <v>0</v>
      </c>
      <c r="BE27" s="53">
        <f t="shared" si="7"/>
        <v>0</v>
      </c>
      <c r="BF27" s="53">
        <f t="shared" si="7"/>
        <v>0</v>
      </c>
      <c r="BG27" s="56">
        <f t="shared" si="7"/>
        <v>0</v>
      </c>
      <c r="BH27" s="74">
        <f t="shared" si="7"/>
        <v>0</v>
      </c>
      <c r="BI27" s="53">
        <f t="shared" si="7"/>
        <v>0</v>
      </c>
      <c r="BJ27" s="56">
        <f t="shared" si="7"/>
        <v>0</v>
      </c>
      <c r="BK27" s="65"/>
      <c r="BL27" s="47">
        <f t="shared" si="7"/>
        <v>0</v>
      </c>
      <c r="BM27" s="70">
        <f t="shared" si="7"/>
        <v>0</v>
      </c>
      <c r="BN27" s="737"/>
      <c r="BO27" s="530"/>
    </row>
    <row r="28" spans="1:68" ht="21" customHeight="1" x14ac:dyDescent="0.2">
      <c r="A28" s="563"/>
      <c r="B28" s="566"/>
      <c r="C28" s="588"/>
      <c r="D28" s="574"/>
      <c r="E28" s="281" t="s">
        <v>97</v>
      </c>
      <c r="F28" s="66">
        <v>0</v>
      </c>
      <c r="G28" s="465">
        <v>0</v>
      </c>
      <c r="H28" s="54">
        <v>0</v>
      </c>
      <c r="I28" s="52"/>
      <c r="J28" s="200"/>
      <c r="K28" s="60">
        <v>0</v>
      </c>
      <c r="L28" s="336">
        <v>0</v>
      </c>
      <c r="M28" s="57">
        <v>0</v>
      </c>
      <c r="N28" s="66">
        <v>0</v>
      </c>
      <c r="O28" s="336">
        <v>0</v>
      </c>
      <c r="P28" s="62">
        <v>0</v>
      </c>
      <c r="Q28" s="60">
        <v>0</v>
      </c>
      <c r="R28" s="336">
        <v>0</v>
      </c>
      <c r="S28" s="57">
        <v>0</v>
      </c>
      <c r="T28" s="66"/>
      <c r="U28" s="336"/>
      <c r="V28" s="336"/>
      <c r="W28" s="336"/>
      <c r="X28" s="456"/>
      <c r="Y28" s="336">
        <v>0</v>
      </c>
      <c r="Z28" s="336">
        <v>0</v>
      </c>
      <c r="AA28" s="62">
        <v>0</v>
      </c>
      <c r="AB28" s="60">
        <v>0</v>
      </c>
      <c r="AC28" s="336">
        <v>0</v>
      </c>
      <c r="AD28" s="57">
        <v>0</v>
      </c>
      <c r="AE28" s="66">
        <v>0</v>
      </c>
      <c r="AF28" s="336">
        <v>0</v>
      </c>
      <c r="AG28" s="336">
        <v>0</v>
      </c>
      <c r="AH28" s="336"/>
      <c r="AI28" s="336"/>
      <c r="AJ28" s="336"/>
      <c r="AK28" s="336"/>
      <c r="AL28" s="451"/>
      <c r="AM28" s="60">
        <v>0</v>
      </c>
      <c r="AN28" s="336">
        <v>0</v>
      </c>
      <c r="AO28" s="57">
        <v>0</v>
      </c>
      <c r="AP28" s="66">
        <v>0</v>
      </c>
      <c r="AQ28" s="336">
        <v>0</v>
      </c>
      <c r="AR28" s="62">
        <v>0</v>
      </c>
      <c r="AS28" s="60">
        <v>0</v>
      </c>
      <c r="AT28" s="336">
        <v>0</v>
      </c>
      <c r="AU28" s="57">
        <v>0</v>
      </c>
      <c r="AV28" s="66"/>
      <c r="AW28" s="336"/>
      <c r="AX28" s="336"/>
      <c r="AY28" s="336"/>
      <c r="AZ28" s="456"/>
      <c r="BA28" s="336">
        <v>0</v>
      </c>
      <c r="BB28" s="336">
        <v>0</v>
      </c>
      <c r="BC28" s="62">
        <v>0</v>
      </c>
      <c r="BD28" s="60">
        <v>0</v>
      </c>
      <c r="BE28" s="336">
        <v>0</v>
      </c>
      <c r="BF28" s="336"/>
      <c r="BG28" s="57">
        <v>0</v>
      </c>
      <c r="BH28" s="66">
        <v>0</v>
      </c>
      <c r="BI28" s="336">
        <v>0</v>
      </c>
      <c r="BJ28" s="57">
        <v>0</v>
      </c>
      <c r="BK28" s="65"/>
      <c r="BL28" s="47"/>
      <c r="BM28" s="70"/>
      <c r="BN28" s="738"/>
      <c r="BO28" s="531"/>
    </row>
    <row r="29" spans="1:68" ht="14.25" customHeight="1" x14ac:dyDescent="0.2">
      <c r="A29" s="563"/>
      <c r="B29" s="566"/>
      <c r="C29" s="588"/>
      <c r="D29" s="573"/>
      <c r="E29" s="264" t="s">
        <v>39</v>
      </c>
      <c r="F29" s="66">
        <f>K29+N29+Q29+Y29+AB29+AE29++AM29+AP29+AS29+BA29+BD29+BH29</f>
        <v>0</v>
      </c>
      <c r="G29" s="465">
        <v>0</v>
      </c>
      <c r="H29" s="54">
        <v>0</v>
      </c>
      <c r="I29" s="52"/>
      <c r="J29" s="200"/>
      <c r="K29" s="60">
        <v>0</v>
      </c>
      <c r="L29" s="336">
        <v>0</v>
      </c>
      <c r="M29" s="57">
        <v>0</v>
      </c>
      <c r="N29" s="66">
        <v>0</v>
      </c>
      <c r="O29" s="336">
        <v>0</v>
      </c>
      <c r="P29" s="62">
        <v>0</v>
      </c>
      <c r="Q29" s="60">
        <v>0</v>
      </c>
      <c r="R29" s="336">
        <v>0</v>
      </c>
      <c r="S29" s="57">
        <v>0</v>
      </c>
      <c r="T29" s="66"/>
      <c r="U29" s="336"/>
      <c r="V29" s="336"/>
      <c r="W29" s="52"/>
      <c r="X29" s="456">
        <f>K29+N29+Q29</f>
        <v>0</v>
      </c>
      <c r="Y29" s="336">
        <v>0</v>
      </c>
      <c r="Z29" s="336">
        <v>0</v>
      </c>
      <c r="AA29" s="62">
        <v>0</v>
      </c>
      <c r="AB29" s="60">
        <v>0</v>
      </c>
      <c r="AC29" s="336">
        <v>0</v>
      </c>
      <c r="AD29" s="57">
        <v>0</v>
      </c>
      <c r="AE29" s="66">
        <v>0</v>
      </c>
      <c r="AF29" s="336">
        <v>0</v>
      </c>
      <c r="AG29" s="336">
        <v>0</v>
      </c>
      <c r="AH29" s="336"/>
      <c r="AI29" s="54"/>
      <c r="AJ29" s="54"/>
      <c r="AK29" s="52"/>
      <c r="AL29" s="451">
        <f>Y29+AB29+AE29</f>
        <v>0</v>
      </c>
      <c r="AM29" s="60">
        <v>0</v>
      </c>
      <c r="AN29" s="336">
        <v>0</v>
      </c>
      <c r="AO29" s="57">
        <v>0</v>
      </c>
      <c r="AP29" s="66">
        <v>0</v>
      </c>
      <c r="AQ29" s="336">
        <v>0</v>
      </c>
      <c r="AR29" s="62">
        <v>0</v>
      </c>
      <c r="AS29" s="60">
        <v>0</v>
      </c>
      <c r="AT29" s="336">
        <v>0</v>
      </c>
      <c r="AU29" s="57">
        <v>0</v>
      </c>
      <c r="AV29" s="66"/>
      <c r="AW29" s="54"/>
      <c r="AX29" s="54"/>
      <c r="AY29" s="52"/>
      <c r="AZ29" s="456">
        <f>AM29+AP29+AS29</f>
        <v>0</v>
      </c>
      <c r="BA29" s="336">
        <v>0</v>
      </c>
      <c r="BB29" s="336">
        <v>0</v>
      </c>
      <c r="BC29" s="62">
        <v>0</v>
      </c>
      <c r="BD29" s="60">
        <v>0</v>
      </c>
      <c r="BE29" s="336">
        <v>0</v>
      </c>
      <c r="BF29" s="336">
        <v>0</v>
      </c>
      <c r="BG29" s="57">
        <v>0</v>
      </c>
      <c r="BH29" s="66">
        <v>0</v>
      </c>
      <c r="BI29" s="336">
        <v>0</v>
      </c>
      <c r="BJ29" s="57">
        <v>0</v>
      </c>
      <c r="BK29" s="283"/>
      <c r="BL29" s="82">
        <f t="shared" si="5"/>
        <v>0</v>
      </c>
      <c r="BM29" s="142">
        <f t="shared" si="6"/>
        <v>0</v>
      </c>
      <c r="BN29" s="738"/>
      <c r="BO29" s="531"/>
    </row>
    <row r="30" spans="1:68" ht="18.75" customHeight="1" thickBot="1" x14ac:dyDescent="0.25">
      <c r="A30" s="563"/>
      <c r="B30" s="566"/>
      <c r="C30" s="588"/>
      <c r="D30" s="577"/>
      <c r="E30" s="264" t="s">
        <v>18</v>
      </c>
      <c r="F30" s="66">
        <f>K30+N30+Q30+Y30+AB30+AE30+AM30+AP30+AS30+BA30+BD30+BH30</f>
        <v>272</v>
      </c>
      <c r="G30" s="465">
        <v>0</v>
      </c>
      <c r="H30" s="465">
        <v>0</v>
      </c>
      <c r="I30" s="52"/>
      <c r="J30" s="200"/>
      <c r="K30" s="60">
        <v>0</v>
      </c>
      <c r="L30" s="336">
        <v>0</v>
      </c>
      <c r="M30" s="57">
        <v>0</v>
      </c>
      <c r="N30" s="66">
        <v>0</v>
      </c>
      <c r="O30" s="336">
        <v>0</v>
      </c>
      <c r="P30" s="62">
        <v>0</v>
      </c>
      <c r="Q30" s="60">
        <v>0</v>
      </c>
      <c r="R30" s="336">
        <v>0</v>
      </c>
      <c r="S30" s="57">
        <v>0</v>
      </c>
      <c r="T30" s="66"/>
      <c r="U30" s="336"/>
      <c r="V30" s="336"/>
      <c r="W30" s="52"/>
      <c r="X30" s="456">
        <f>K30+N30+Q30</f>
        <v>0</v>
      </c>
      <c r="Y30" s="336">
        <v>0</v>
      </c>
      <c r="Z30" s="336">
        <v>0</v>
      </c>
      <c r="AA30" s="62">
        <v>0</v>
      </c>
      <c r="AB30" s="60">
        <v>0</v>
      </c>
      <c r="AC30" s="336">
        <v>0</v>
      </c>
      <c r="AD30" s="57">
        <v>0</v>
      </c>
      <c r="AE30" s="66">
        <v>0</v>
      </c>
      <c r="AF30" s="336">
        <v>0</v>
      </c>
      <c r="AG30" s="336">
        <v>0</v>
      </c>
      <c r="AH30" s="336"/>
      <c r="AI30" s="336"/>
      <c r="AJ30" s="336"/>
      <c r="AK30" s="52"/>
      <c r="AL30" s="451">
        <f>Y30+AB30+AE30</f>
        <v>0</v>
      </c>
      <c r="AM30" s="60">
        <v>86</v>
      </c>
      <c r="AN30" s="336">
        <v>0</v>
      </c>
      <c r="AO30" s="57">
        <v>0</v>
      </c>
      <c r="AP30" s="66">
        <v>86</v>
      </c>
      <c r="AQ30" s="336">
        <v>0</v>
      </c>
      <c r="AR30" s="62">
        <v>0</v>
      </c>
      <c r="AS30" s="60">
        <v>100</v>
      </c>
      <c r="AT30" s="336">
        <v>0</v>
      </c>
      <c r="AU30" s="57">
        <v>0</v>
      </c>
      <c r="AV30" s="66"/>
      <c r="AW30" s="336"/>
      <c r="AX30" s="336"/>
      <c r="AY30" s="52"/>
      <c r="AZ30" s="456">
        <f>AM30+AP30+AS30</f>
        <v>272</v>
      </c>
      <c r="BA30" s="336">
        <v>0</v>
      </c>
      <c r="BB30" s="336">
        <v>0</v>
      </c>
      <c r="BC30" s="62">
        <v>0</v>
      </c>
      <c r="BD30" s="60">
        <v>0</v>
      </c>
      <c r="BE30" s="336">
        <v>0</v>
      </c>
      <c r="BF30" s="336"/>
      <c r="BG30" s="57">
        <v>0</v>
      </c>
      <c r="BH30" s="66">
        <v>0</v>
      </c>
      <c r="BI30" s="336">
        <v>0</v>
      </c>
      <c r="BJ30" s="57">
        <v>0</v>
      </c>
      <c r="BK30" s="315">
        <f>BK27</f>
        <v>0</v>
      </c>
      <c r="BL30" s="160">
        <f t="shared" si="5"/>
        <v>0</v>
      </c>
      <c r="BM30" s="161">
        <f t="shared" si="6"/>
        <v>0</v>
      </c>
      <c r="BN30" s="738"/>
      <c r="BO30" s="531"/>
    </row>
    <row r="31" spans="1:68" ht="29.25" customHeight="1" thickBot="1" x14ac:dyDescent="0.25">
      <c r="A31" s="564"/>
      <c r="B31" s="567"/>
      <c r="C31" s="589"/>
      <c r="D31" s="383"/>
      <c r="E31" s="387" t="s">
        <v>98</v>
      </c>
      <c r="F31" s="71">
        <v>0</v>
      </c>
      <c r="G31" s="466">
        <v>0</v>
      </c>
      <c r="H31" s="466">
        <v>0</v>
      </c>
      <c r="I31" s="164"/>
      <c r="J31" s="207"/>
      <c r="K31" s="76">
        <v>0</v>
      </c>
      <c r="L31" s="337">
        <v>0</v>
      </c>
      <c r="M31" s="59">
        <v>0</v>
      </c>
      <c r="N31" s="71">
        <v>0</v>
      </c>
      <c r="O31" s="337">
        <v>0</v>
      </c>
      <c r="P31" s="72">
        <v>0</v>
      </c>
      <c r="Q31" s="76">
        <v>0</v>
      </c>
      <c r="R31" s="337">
        <v>0</v>
      </c>
      <c r="S31" s="59">
        <v>0</v>
      </c>
      <c r="T31" s="71"/>
      <c r="U31" s="337"/>
      <c r="V31" s="337"/>
      <c r="W31" s="164"/>
      <c r="X31" s="457"/>
      <c r="Y31" s="337">
        <v>0</v>
      </c>
      <c r="Z31" s="337">
        <v>0</v>
      </c>
      <c r="AA31" s="72">
        <v>0</v>
      </c>
      <c r="AB31" s="76">
        <v>0</v>
      </c>
      <c r="AC31" s="337">
        <v>0</v>
      </c>
      <c r="AD31" s="59">
        <v>0</v>
      </c>
      <c r="AE31" s="71">
        <v>0</v>
      </c>
      <c r="AF31" s="337">
        <v>0</v>
      </c>
      <c r="AG31" s="337">
        <v>0</v>
      </c>
      <c r="AH31" s="337"/>
      <c r="AI31" s="337"/>
      <c r="AJ31" s="337"/>
      <c r="AK31" s="164"/>
      <c r="AL31" s="452"/>
      <c r="AM31" s="76">
        <v>0</v>
      </c>
      <c r="AN31" s="337">
        <v>0</v>
      </c>
      <c r="AO31" s="59">
        <v>0</v>
      </c>
      <c r="AP31" s="71">
        <v>0</v>
      </c>
      <c r="AQ31" s="337">
        <v>0</v>
      </c>
      <c r="AR31" s="72">
        <v>0</v>
      </c>
      <c r="AS31" s="76">
        <v>0</v>
      </c>
      <c r="AT31" s="337">
        <v>0</v>
      </c>
      <c r="AU31" s="59">
        <v>0</v>
      </c>
      <c r="AV31" s="71"/>
      <c r="AW31" s="337"/>
      <c r="AX31" s="337"/>
      <c r="AY31" s="164"/>
      <c r="AZ31" s="457"/>
      <c r="BA31" s="337">
        <v>0</v>
      </c>
      <c r="BB31" s="337">
        <v>0</v>
      </c>
      <c r="BC31" s="72">
        <v>0</v>
      </c>
      <c r="BD31" s="76">
        <v>0</v>
      </c>
      <c r="BE31" s="337">
        <v>0</v>
      </c>
      <c r="BF31" s="337"/>
      <c r="BG31" s="59">
        <v>0</v>
      </c>
      <c r="BH31" s="71">
        <v>0</v>
      </c>
      <c r="BI31" s="337">
        <v>0</v>
      </c>
      <c r="BJ31" s="59">
        <v>0</v>
      </c>
      <c r="BK31" s="380"/>
      <c r="BL31" s="381"/>
      <c r="BM31" s="382"/>
      <c r="BN31" s="739"/>
      <c r="BO31" s="532"/>
    </row>
    <row r="32" spans="1:68" ht="12.75" customHeight="1" x14ac:dyDescent="0.2">
      <c r="A32" s="654" t="s">
        <v>42</v>
      </c>
      <c r="B32" s="674" t="s">
        <v>90</v>
      </c>
      <c r="C32" s="659" t="s">
        <v>103</v>
      </c>
      <c r="D32" s="576" t="s">
        <v>70</v>
      </c>
      <c r="E32" s="263" t="s">
        <v>38</v>
      </c>
      <c r="F32" s="73">
        <f t="shared" ref="F32:F83" si="8">K32+N32+Q32+Y32+AB32+AE32+AM32+AP32+AS32+BA32+BD32+BH32</f>
        <v>3189.3</v>
      </c>
      <c r="G32" s="53">
        <f>G35</f>
        <v>716.8</v>
      </c>
      <c r="H32" s="131">
        <f>H35</f>
        <v>22.475151287116294</v>
      </c>
      <c r="I32" s="203"/>
      <c r="J32" s="200"/>
      <c r="K32" s="73">
        <f>K34+K35</f>
        <v>0</v>
      </c>
      <c r="L32" s="53">
        <f t="shared" ref="L32:BM32" si="9">L34+L35</f>
        <v>0</v>
      </c>
      <c r="M32" s="56">
        <f t="shared" si="9"/>
        <v>0</v>
      </c>
      <c r="N32" s="73">
        <f t="shared" si="9"/>
        <v>3.3</v>
      </c>
      <c r="O32" s="53">
        <f t="shared" si="9"/>
        <v>3.3</v>
      </c>
      <c r="P32" s="56">
        <v>100</v>
      </c>
      <c r="Q32" s="73">
        <f t="shared" si="9"/>
        <v>245.39999999999998</v>
      </c>
      <c r="R32" s="53">
        <f t="shared" si="9"/>
        <v>0</v>
      </c>
      <c r="S32" s="56">
        <f t="shared" si="9"/>
        <v>0</v>
      </c>
      <c r="T32" s="66">
        <f t="shared" si="9"/>
        <v>0</v>
      </c>
      <c r="U32" s="336">
        <f t="shared" si="9"/>
        <v>0</v>
      </c>
      <c r="V32" s="336">
        <f t="shared" si="9"/>
        <v>0</v>
      </c>
      <c r="W32" s="336">
        <f t="shared" si="9"/>
        <v>0</v>
      </c>
      <c r="X32" s="451">
        <f t="shared" si="9"/>
        <v>248.7</v>
      </c>
      <c r="Y32" s="73">
        <f t="shared" si="9"/>
        <v>204.3</v>
      </c>
      <c r="Z32" s="53">
        <f t="shared" si="9"/>
        <v>6.5</v>
      </c>
      <c r="AA32" s="56">
        <f t="shared" si="9"/>
        <v>3.1815956926089082</v>
      </c>
      <c r="AB32" s="73">
        <f t="shared" si="9"/>
        <v>357.9</v>
      </c>
      <c r="AC32" s="53">
        <f t="shared" si="9"/>
        <v>480.9</v>
      </c>
      <c r="AD32" s="56">
        <f t="shared" si="9"/>
        <v>100</v>
      </c>
      <c r="AE32" s="73">
        <f t="shared" si="9"/>
        <v>386.6</v>
      </c>
      <c r="AF32" s="53">
        <f t="shared" si="9"/>
        <v>226.1</v>
      </c>
      <c r="AG32" s="56">
        <f t="shared" si="9"/>
        <v>58.48422141748577</v>
      </c>
      <c r="AH32" s="66">
        <f t="shared" si="9"/>
        <v>0</v>
      </c>
      <c r="AI32" s="336">
        <f t="shared" si="9"/>
        <v>0</v>
      </c>
      <c r="AJ32" s="336">
        <f t="shared" si="9"/>
        <v>0</v>
      </c>
      <c r="AK32" s="336">
        <f t="shared" si="9"/>
        <v>0</v>
      </c>
      <c r="AL32" s="451">
        <f t="shared" si="9"/>
        <v>948.80000000000007</v>
      </c>
      <c r="AM32" s="73">
        <f t="shared" si="9"/>
        <v>436</v>
      </c>
      <c r="AN32" s="53">
        <f t="shared" si="9"/>
        <v>0</v>
      </c>
      <c r="AO32" s="56">
        <f t="shared" si="9"/>
        <v>0</v>
      </c>
      <c r="AP32" s="73">
        <f t="shared" si="9"/>
        <v>436</v>
      </c>
      <c r="AQ32" s="53">
        <f t="shared" si="9"/>
        <v>0</v>
      </c>
      <c r="AR32" s="56">
        <f t="shared" si="9"/>
        <v>0</v>
      </c>
      <c r="AS32" s="73">
        <f t="shared" si="9"/>
        <v>436</v>
      </c>
      <c r="AT32" s="53">
        <f t="shared" si="9"/>
        <v>0</v>
      </c>
      <c r="AU32" s="56">
        <f t="shared" si="9"/>
        <v>0</v>
      </c>
      <c r="AV32" s="66">
        <f t="shared" si="9"/>
        <v>0</v>
      </c>
      <c r="AW32" s="336">
        <f t="shared" si="9"/>
        <v>0</v>
      </c>
      <c r="AX32" s="336">
        <f t="shared" si="9"/>
        <v>0</v>
      </c>
      <c r="AY32" s="336">
        <f t="shared" si="9"/>
        <v>0</v>
      </c>
      <c r="AZ32" s="451">
        <f t="shared" si="9"/>
        <v>1308</v>
      </c>
      <c r="BA32" s="73">
        <f t="shared" si="9"/>
        <v>227.9</v>
      </c>
      <c r="BB32" s="53">
        <f t="shared" si="9"/>
        <v>0</v>
      </c>
      <c r="BC32" s="56">
        <f t="shared" si="9"/>
        <v>0</v>
      </c>
      <c r="BD32" s="73">
        <f t="shared" si="9"/>
        <v>227.9</v>
      </c>
      <c r="BE32" s="53">
        <f t="shared" si="9"/>
        <v>0</v>
      </c>
      <c r="BF32" s="53">
        <f t="shared" si="9"/>
        <v>0</v>
      </c>
      <c r="BG32" s="56">
        <f t="shared" si="9"/>
        <v>0</v>
      </c>
      <c r="BH32" s="73">
        <f t="shared" si="9"/>
        <v>228</v>
      </c>
      <c r="BI32" s="53">
        <f t="shared" si="9"/>
        <v>0</v>
      </c>
      <c r="BJ32" s="56">
        <f t="shared" si="9"/>
        <v>0</v>
      </c>
      <c r="BK32" s="74">
        <f t="shared" si="9"/>
        <v>0</v>
      </c>
      <c r="BL32" s="53">
        <f t="shared" si="9"/>
        <v>683.8</v>
      </c>
      <c r="BM32" s="56">
        <f t="shared" si="9"/>
        <v>683.8</v>
      </c>
      <c r="BN32" s="593" t="s">
        <v>144</v>
      </c>
      <c r="BO32" s="530" t="s">
        <v>142</v>
      </c>
    </row>
    <row r="33" spans="1:222" x14ac:dyDescent="0.2">
      <c r="A33" s="655"/>
      <c r="B33" s="596"/>
      <c r="C33" s="601"/>
      <c r="D33" s="574"/>
      <c r="E33" s="281" t="s">
        <v>97</v>
      </c>
      <c r="F33" s="60">
        <v>0</v>
      </c>
      <c r="G33" s="465">
        <v>0</v>
      </c>
      <c r="H33" s="135">
        <v>0</v>
      </c>
      <c r="I33" s="203"/>
      <c r="J33" s="200"/>
      <c r="K33" s="60">
        <v>0</v>
      </c>
      <c r="L33" s="336">
        <v>0</v>
      </c>
      <c r="M33" s="57">
        <v>0</v>
      </c>
      <c r="N33" s="60">
        <v>0</v>
      </c>
      <c r="O33" s="336">
        <v>0</v>
      </c>
      <c r="P33" s="57">
        <v>0</v>
      </c>
      <c r="Q33" s="60">
        <v>0</v>
      </c>
      <c r="R33" s="336">
        <v>0</v>
      </c>
      <c r="S33" s="57">
        <v>0</v>
      </c>
      <c r="T33" s="66"/>
      <c r="U33" s="336"/>
      <c r="V33" s="336"/>
      <c r="W33" s="336"/>
      <c r="X33" s="451"/>
      <c r="Y33" s="60">
        <v>0</v>
      </c>
      <c r="Z33" s="336">
        <v>0</v>
      </c>
      <c r="AA33" s="57">
        <v>0</v>
      </c>
      <c r="AB33" s="60">
        <v>0</v>
      </c>
      <c r="AC33" s="336">
        <v>0</v>
      </c>
      <c r="AD33" s="57">
        <v>0</v>
      </c>
      <c r="AE33" s="60">
        <v>0</v>
      </c>
      <c r="AF33" s="336">
        <v>0</v>
      </c>
      <c r="AG33" s="57">
        <v>0</v>
      </c>
      <c r="AH33" s="66"/>
      <c r="AI33" s="336"/>
      <c r="AJ33" s="336"/>
      <c r="AK33" s="336"/>
      <c r="AL33" s="451"/>
      <c r="AM33" s="60">
        <v>0</v>
      </c>
      <c r="AN33" s="336">
        <v>0</v>
      </c>
      <c r="AO33" s="57">
        <v>0</v>
      </c>
      <c r="AP33" s="60">
        <v>0</v>
      </c>
      <c r="AQ33" s="336">
        <v>0</v>
      </c>
      <c r="AR33" s="57">
        <v>0</v>
      </c>
      <c r="AS33" s="60">
        <v>0</v>
      </c>
      <c r="AT33" s="336">
        <v>0</v>
      </c>
      <c r="AU33" s="57">
        <v>0</v>
      </c>
      <c r="AV33" s="66"/>
      <c r="AW33" s="336"/>
      <c r="AX33" s="336"/>
      <c r="AY33" s="336"/>
      <c r="AZ33" s="451"/>
      <c r="BA33" s="60">
        <v>0</v>
      </c>
      <c r="BB33" s="336">
        <v>0</v>
      </c>
      <c r="BC33" s="57">
        <v>0</v>
      </c>
      <c r="BD33" s="60">
        <v>0</v>
      </c>
      <c r="BE33" s="336">
        <v>0</v>
      </c>
      <c r="BF33" s="336"/>
      <c r="BG33" s="57">
        <v>0</v>
      </c>
      <c r="BH33" s="60">
        <v>0</v>
      </c>
      <c r="BI33" s="336">
        <v>0</v>
      </c>
      <c r="BJ33" s="57">
        <v>0</v>
      </c>
      <c r="BK33" s="65"/>
      <c r="BL33" s="47"/>
      <c r="BM33" s="70"/>
      <c r="BN33" s="594"/>
      <c r="BO33" s="531"/>
    </row>
    <row r="34" spans="1:222" ht="17.25" customHeight="1" x14ac:dyDescent="0.2">
      <c r="A34" s="656"/>
      <c r="B34" s="597"/>
      <c r="C34" s="602"/>
      <c r="D34" s="573"/>
      <c r="E34" s="264" t="s">
        <v>39</v>
      </c>
      <c r="F34" s="60">
        <f t="shared" si="8"/>
        <v>0</v>
      </c>
      <c r="G34" s="465">
        <v>0</v>
      </c>
      <c r="H34" s="135">
        <v>0</v>
      </c>
      <c r="I34" s="203"/>
      <c r="J34" s="200"/>
      <c r="K34" s="60">
        <v>0</v>
      </c>
      <c r="L34" s="336">
        <v>0</v>
      </c>
      <c r="M34" s="57">
        <v>0</v>
      </c>
      <c r="N34" s="60">
        <v>0</v>
      </c>
      <c r="O34" s="336">
        <v>0</v>
      </c>
      <c r="P34" s="57">
        <v>0</v>
      </c>
      <c r="Q34" s="60">
        <v>0</v>
      </c>
      <c r="R34" s="336">
        <v>0</v>
      </c>
      <c r="S34" s="57">
        <v>0</v>
      </c>
      <c r="T34" s="66"/>
      <c r="U34" s="336"/>
      <c r="V34" s="336"/>
      <c r="W34" s="52"/>
      <c r="X34" s="451">
        <f>K34+N34+Q34</f>
        <v>0</v>
      </c>
      <c r="Y34" s="60">
        <v>0</v>
      </c>
      <c r="Z34" s="336">
        <v>0</v>
      </c>
      <c r="AA34" s="57">
        <v>0</v>
      </c>
      <c r="AB34" s="60">
        <v>0</v>
      </c>
      <c r="AC34" s="336">
        <v>0</v>
      </c>
      <c r="AD34" s="57">
        <v>0</v>
      </c>
      <c r="AE34" s="60">
        <v>0</v>
      </c>
      <c r="AF34" s="336">
        <v>0</v>
      </c>
      <c r="AG34" s="57">
        <v>0</v>
      </c>
      <c r="AH34" s="66"/>
      <c r="AI34" s="54"/>
      <c r="AJ34" s="54"/>
      <c r="AK34" s="52"/>
      <c r="AL34" s="451">
        <f>Y34+AB34+AE34</f>
        <v>0</v>
      </c>
      <c r="AM34" s="60">
        <v>0</v>
      </c>
      <c r="AN34" s="336">
        <v>0</v>
      </c>
      <c r="AO34" s="57">
        <v>0</v>
      </c>
      <c r="AP34" s="60">
        <v>0</v>
      </c>
      <c r="AQ34" s="336">
        <v>0</v>
      </c>
      <c r="AR34" s="57">
        <v>0</v>
      </c>
      <c r="AS34" s="60">
        <v>0</v>
      </c>
      <c r="AT34" s="336">
        <v>0</v>
      </c>
      <c r="AU34" s="57">
        <v>0</v>
      </c>
      <c r="AV34" s="66"/>
      <c r="AW34" s="54"/>
      <c r="AX34" s="54"/>
      <c r="AY34" s="52"/>
      <c r="AZ34" s="451">
        <f>AM34+AP34+AS34</f>
        <v>0</v>
      </c>
      <c r="BA34" s="60">
        <v>0</v>
      </c>
      <c r="BB34" s="336">
        <v>0</v>
      </c>
      <c r="BC34" s="57">
        <v>0</v>
      </c>
      <c r="BD34" s="60">
        <v>0</v>
      </c>
      <c r="BE34" s="336">
        <v>0</v>
      </c>
      <c r="BF34" s="336"/>
      <c r="BG34" s="57">
        <v>0</v>
      </c>
      <c r="BH34" s="60">
        <v>0</v>
      </c>
      <c r="BI34" s="336">
        <v>0</v>
      </c>
      <c r="BJ34" s="57">
        <v>0</v>
      </c>
      <c r="BK34" s="283"/>
      <c r="BL34" s="82">
        <f t="shared" si="5"/>
        <v>0</v>
      </c>
      <c r="BM34" s="142">
        <f t="shared" si="6"/>
        <v>0</v>
      </c>
      <c r="BN34" s="594"/>
      <c r="BO34" s="531"/>
    </row>
    <row r="35" spans="1:222" ht="15.75" customHeight="1" x14ac:dyDescent="0.2">
      <c r="A35" s="657"/>
      <c r="B35" s="598"/>
      <c r="C35" s="603"/>
      <c r="D35" s="575"/>
      <c r="E35" s="264" t="s">
        <v>18</v>
      </c>
      <c r="F35" s="60">
        <f t="shared" si="8"/>
        <v>3189.3</v>
      </c>
      <c r="G35" s="465">
        <f>O35+R35+Z35+AC35+AF35+AN35+AQ35+AT35+BB35+BE35+BI35</f>
        <v>716.8</v>
      </c>
      <c r="H35" s="57">
        <f>G35/F35*100</f>
        <v>22.475151287116294</v>
      </c>
      <c r="I35" s="203"/>
      <c r="J35" s="200"/>
      <c r="K35" s="60">
        <v>0</v>
      </c>
      <c r="L35" s="336">
        <v>0</v>
      </c>
      <c r="M35" s="57">
        <v>0</v>
      </c>
      <c r="N35" s="60">
        <v>3.3</v>
      </c>
      <c r="O35" s="336">
        <v>3.3</v>
      </c>
      <c r="P35" s="57">
        <v>100</v>
      </c>
      <c r="Q35" s="60">
        <f>248.7-3.3</f>
        <v>245.39999999999998</v>
      </c>
      <c r="R35" s="336">
        <v>0</v>
      </c>
      <c r="S35" s="57">
        <v>0</v>
      </c>
      <c r="T35" s="66"/>
      <c r="U35" s="336"/>
      <c r="V35" s="336"/>
      <c r="W35" s="52"/>
      <c r="X35" s="451">
        <f>K35+N35+Q35</f>
        <v>248.7</v>
      </c>
      <c r="Y35" s="60">
        <v>204.3</v>
      </c>
      <c r="Z35" s="336">
        <v>6.5</v>
      </c>
      <c r="AA35" s="57">
        <f>Z35/Y35*100</f>
        <v>3.1815956926089082</v>
      </c>
      <c r="AB35" s="60">
        <v>357.9</v>
      </c>
      <c r="AC35" s="336">
        <v>480.9</v>
      </c>
      <c r="AD35" s="57">
        <v>100</v>
      </c>
      <c r="AE35" s="60">
        <v>386.6</v>
      </c>
      <c r="AF35" s="336">
        <v>226.1</v>
      </c>
      <c r="AG35" s="57">
        <f>AF35/AE35*100</f>
        <v>58.48422141748577</v>
      </c>
      <c r="AH35" s="66"/>
      <c r="AI35" s="336"/>
      <c r="AJ35" s="336"/>
      <c r="AK35" s="52"/>
      <c r="AL35" s="451">
        <f>Y35+AB35+AE35</f>
        <v>948.80000000000007</v>
      </c>
      <c r="AM35" s="60">
        <v>436</v>
      </c>
      <c r="AN35" s="336">
        <v>0</v>
      </c>
      <c r="AO35" s="57">
        <v>0</v>
      </c>
      <c r="AP35" s="60">
        <v>436</v>
      </c>
      <c r="AQ35" s="336">
        <v>0</v>
      </c>
      <c r="AR35" s="57">
        <v>0</v>
      </c>
      <c r="AS35" s="60">
        <v>436</v>
      </c>
      <c r="AT35" s="336">
        <v>0</v>
      </c>
      <c r="AU35" s="57">
        <v>0</v>
      </c>
      <c r="AV35" s="66"/>
      <c r="AW35" s="336"/>
      <c r="AX35" s="336"/>
      <c r="AY35" s="52"/>
      <c r="AZ35" s="451">
        <f>AM35+AP35+AS35</f>
        <v>1308</v>
      </c>
      <c r="BA35" s="60">
        <v>227.9</v>
      </c>
      <c r="BB35" s="336">
        <v>0</v>
      </c>
      <c r="BC35" s="57">
        <v>0</v>
      </c>
      <c r="BD35" s="60">
        <v>227.9</v>
      </c>
      <c r="BE35" s="336">
        <v>0</v>
      </c>
      <c r="BF35" s="336"/>
      <c r="BG35" s="57">
        <v>0</v>
      </c>
      <c r="BH35" s="60">
        <v>228</v>
      </c>
      <c r="BI35" s="336">
        <v>0</v>
      </c>
      <c r="BJ35" s="57">
        <v>0</v>
      </c>
      <c r="BK35" s="316"/>
      <c r="BL35" s="165">
        <f t="shared" si="5"/>
        <v>683.8</v>
      </c>
      <c r="BM35" s="166">
        <f t="shared" si="6"/>
        <v>683.8</v>
      </c>
      <c r="BN35" s="594"/>
      <c r="BO35" s="531"/>
    </row>
    <row r="36" spans="1:222" ht="26.25" customHeight="1" thickBot="1" x14ac:dyDescent="0.25">
      <c r="A36" s="347"/>
      <c r="B36" s="373"/>
      <c r="C36" s="331"/>
      <c r="D36" s="383"/>
      <c r="E36" s="265" t="s">
        <v>98</v>
      </c>
      <c r="F36" s="61">
        <v>0</v>
      </c>
      <c r="G36" s="55">
        <v>0</v>
      </c>
      <c r="H36" s="58">
        <v>0</v>
      </c>
      <c r="I36" s="203"/>
      <c r="J36" s="200"/>
      <c r="K36" s="61">
        <v>0</v>
      </c>
      <c r="L36" s="55">
        <v>0</v>
      </c>
      <c r="M36" s="58">
        <v>0</v>
      </c>
      <c r="N36" s="61">
        <v>0</v>
      </c>
      <c r="O36" s="55">
        <v>0</v>
      </c>
      <c r="P36" s="58">
        <v>0</v>
      </c>
      <c r="Q36" s="61">
        <v>0</v>
      </c>
      <c r="R36" s="55">
        <v>0</v>
      </c>
      <c r="S36" s="58">
        <v>0</v>
      </c>
      <c r="T36" s="66"/>
      <c r="U36" s="336"/>
      <c r="V36" s="336"/>
      <c r="W36" s="52"/>
      <c r="X36" s="451"/>
      <c r="Y36" s="61">
        <v>0</v>
      </c>
      <c r="Z36" s="55">
        <v>0</v>
      </c>
      <c r="AA36" s="58">
        <v>0</v>
      </c>
      <c r="AB36" s="61">
        <v>0</v>
      </c>
      <c r="AC36" s="55">
        <v>0</v>
      </c>
      <c r="AD36" s="58">
        <v>0</v>
      </c>
      <c r="AE36" s="61">
        <v>0</v>
      </c>
      <c r="AF36" s="55">
        <v>0</v>
      </c>
      <c r="AG36" s="58">
        <v>0</v>
      </c>
      <c r="AH36" s="66"/>
      <c r="AI36" s="336"/>
      <c r="AJ36" s="336"/>
      <c r="AK36" s="52"/>
      <c r="AL36" s="451"/>
      <c r="AM36" s="61">
        <v>0</v>
      </c>
      <c r="AN36" s="55">
        <v>0</v>
      </c>
      <c r="AO36" s="58">
        <v>0</v>
      </c>
      <c r="AP36" s="61">
        <v>0</v>
      </c>
      <c r="AQ36" s="55">
        <v>0</v>
      </c>
      <c r="AR36" s="58">
        <v>0</v>
      </c>
      <c r="AS36" s="61">
        <v>0</v>
      </c>
      <c r="AT36" s="55">
        <v>0</v>
      </c>
      <c r="AU36" s="58">
        <v>0</v>
      </c>
      <c r="AV36" s="66"/>
      <c r="AW36" s="336"/>
      <c r="AX36" s="336"/>
      <c r="AY36" s="52"/>
      <c r="AZ36" s="451"/>
      <c r="BA36" s="61">
        <v>0</v>
      </c>
      <c r="BB36" s="55">
        <v>0</v>
      </c>
      <c r="BC36" s="58">
        <v>0</v>
      </c>
      <c r="BD36" s="61">
        <v>0</v>
      </c>
      <c r="BE36" s="55">
        <v>0</v>
      </c>
      <c r="BF36" s="55"/>
      <c r="BG36" s="58">
        <v>0</v>
      </c>
      <c r="BH36" s="61">
        <v>0</v>
      </c>
      <c r="BI36" s="55">
        <v>0</v>
      </c>
      <c r="BJ36" s="58">
        <v>0</v>
      </c>
      <c r="BK36" s="380"/>
      <c r="BL36" s="381"/>
      <c r="BM36" s="382"/>
      <c r="BN36" s="595"/>
      <c r="BO36" s="532"/>
    </row>
    <row r="37" spans="1:222" ht="16.5" customHeight="1" x14ac:dyDescent="0.2">
      <c r="A37" s="654" t="s">
        <v>60</v>
      </c>
      <c r="B37" s="669" t="s">
        <v>89</v>
      </c>
      <c r="C37" s="659" t="s">
        <v>103</v>
      </c>
      <c r="D37" s="576" t="s">
        <v>70</v>
      </c>
      <c r="E37" s="263" t="s">
        <v>38</v>
      </c>
      <c r="F37" s="69">
        <f t="shared" si="8"/>
        <v>902.09999999999991</v>
      </c>
      <c r="G37" s="47">
        <f>G40</f>
        <v>54.8</v>
      </c>
      <c r="H37" s="157">
        <f>H40</f>
        <v>6.0747145549273922</v>
      </c>
      <c r="I37" s="202"/>
      <c r="J37" s="199"/>
      <c r="K37" s="69">
        <f>K39+K40</f>
        <v>0</v>
      </c>
      <c r="L37" s="47">
        <f t="shared" ref="L37:BM37" si="10">L39+L40</f>
        <v>0</v>
      </c>
      <c r="M37" s="68">
        <f t="shared" si="10"/>
        <v>0</v>
      </c>
      <c r="N37" s="69">
        <f t="shared" si="10"/>
        <v>25.3</v>
      </c>
      <c r="O37" s="47">
        <f t="shared" si="10"/>
        <v>25.3</v>
      </c>
      <c r="P37" s="68">
        <f t="shared" si="10"/>
        <v>100</v>
      </c>
      <c r="Q37" s="69">
        <f t="shared" si="10"/>
        <v>0</v>
      </c>
      <c r="R37" s="47">
        <f t="shared" si="10"/>
        <v>0</v>
      </c>
      <c r="S37" s="70">
        <f t="shared" si="10"/>
        <v>0</v>
      </c>
      <c r="T37" s="65">
        <f t="shared" si="10"/>
        <v>0</v>
      </c>
      <c r="U37" s="47">
        <f t="shared" si="10"/>
        <v>0</v>
      </c>
      <c r="V37" s="47">
        <f t="shared" si="10"/>
        <v>0</v>
      </c>
      <c r="W37" s="47">
        <f t="shared" si="10"/>
        <v>0</v>
      </c>
      <c r="X37" s="450">
        <f t="shared" si="10"/>
        <v>25.3</v>
      </c>
      <c r="Y37" s="69">
        <f t="shared" si="10"/>
        <v>0</v>
      </c>
      <c r="Z37" s="47">
        <f t="shared" si="10"/>
        <v>0</v>
      </c>
      <c r="AA37" s="70">
        <f t="shared" si="10"/>
        <v>0</v>
      </c>
      <c r="AB37" s="69">
        <f t="shared" si="10"/>
        <v>0</v>
      </c>
      <c r="AC37" s="47">
        <f t="shared" si="10"/>
        <v>0</v>
      </c>
      <c r="AD37" s="70">
        <f t="shared" si="10"/>
        <v>0</v>
      </c>
      <c r="AE37" s="69">
        <f t="shared" si="10"/>
        <v>876.8</v>
      </c>
      <c r="AF37" s="47">
        <f t="shared" si="10"/>
        <v>29.5</v>
      </c>
      <c r="AG37" s="70">
        <f t="shared" si="10"/>
        <v>3.3645072992700733</v>
      </c>
      <c r="AH37" s="65">
        <f t="shared" si="10"/>
        <v>0</v>
      </c>
      <c r="AI37" s="47">
        <f t="shared" si="10"/>
        <v>0</v>
      </c>
      <c r="AJ37" s="47">
        <f t="shared" si="10"/>
        <v>0</v>
      </c>
      <c r="AK37" s="47">
        <f t="shared" si="10"/>
        <v>0</v>
      </c>
      <c r="AL37" s="450">
        <f t="shared" si="10"/>
        <v>876.8</v>
      </c>
      <c r="AM37" s="69">
        <f t="shared" si="10"/>
        <v>0</v>
      </c>
      <c r="AN37" s="47">
        <f t="shared" si="10"/>
        <v>0</v>
      </c>
      <c r="AO37" s="70">
        <f t="shared" si="10"/>
        <v>0</v>
      </c>
      <c r="AP37" s="69">
        <f t="shared" si="10"/>
        <v>0</v>
      </c>
      <c r="AQ37" s="47">
        <f t="shared" si="10"/>
        <v>0</v>
      </c>
      <c r="AR37" s="70">
        <f t="shared" si="10"/>
        <v>0</v>
      </c>
      <c r="AS37" s="69">
        <f t="shared" si="10"/>
        <v>0</v>
      </c>
      <c r="AT37" s="47">
        <f t="shared" si="10"/>
        <v>0</v>
      </c>
      <c r="AU37" s="70">
        <f t="shared" si="10"/>
        <v>0</v>
      </c>
      <c r="AV37" s="65">
        <f t="shared" si="10"/>
        <v>0</v>
      </c>
      <c r="AW37" s="47">
        <f t="shared" si="10"/>
        <v>0</v>
      </c>
      <c r="AX37" s="47">
        <f t="shared" si="10"/>
        <v>0</v>
      </c>
      <c r="AY37" s="47">
        <f t="shared" si="10"/>
        <v>0</v>
      </c>
      <c r="AZ37" s="450">
        <f t="shared" si="10"/>
        <v>0</v>
      </c>
      <c r="BA37" s="69">
        <f t="shared" si="10"/>
        <v>0</v>
      </c>
      <c r="BB37" s="47">
        <f t="shared" si="10"/>
        <v>0</v>
      </c>
      <c r="BC37" s="70">
        <f t="shared" si="10"/>
        <v>0</v>
      </c>
      <c r="BD37" s="69">
        <f t="shared" si="10"/>
        <v>0</v>
      </c>
      <c r="BE37" s="47">
        <f t="shared" si="10"/>
        <v>0</v>
      </c>
      <c r="BF37" s="47">
        <f t="shared" si="10"/>
        <v>0</v>
      </c>
      <c r="BG37" s="70">
        <f t="shared" si="10"/>
        <v>0</v>
      </c>
      <c r="BH37" s="69">
        <f t="shared" si="10"/>
        <v>0</v>
      </c>
      <c r="BI37" s="47">
        <f t="shared" si="10"/>
        <v>0</v>
      </c>
      <c r="BJ37" s="70">
        <f t="shared" si="10"/>
        <v>0</v>
      </c>
      <c r="BK37" s="74">
        <f t="shared" si="10"/>
        <v>0</v>
      </c>
      <c r="BL37" s="53">
        <f t="shared" si="10"/>
        <v>0</v>
      </c>
      <c r="BM37" s="56">
        <f t="shared" si="10"/>
        <v>0</v>
      </c>
      <c r="BN37" s="734" t="s">
        <v>143</v>
      </c>
      <c r="BO37" s="530" t="s">
        <v>147</v>
      </c>
    </row>
    <row r="38" spans="1:222" ht="13.5" customHeight="1" x14ac:dyDescent="0.2">
      <c r="A38" s="655"/>
      <c r="B38" s="670"/>
      <c r="C38" s="601"/>
      <c r="D38" s="574"/>
      <c r="E38" s="281" t="s">
        <v>97</v>
      </c>
      <c r="F38" s="69">
        <v>0</v>
      </c>
      <c r="G38" s="47">
        <v>0</v>
      </c>
      <c r="H38" s="157">
        <v>0</v>
      </c>
      <c r="I38" s="202"/>
      <c r="J38" s="199"/>
      <c r="K38" s="69">
        <v>0</v>
      </c>
      <c r="L38" s="47">
        <v>0</v>
      </c>
      <c r="M38" s="68">
        <v>0</v>
      </c>
      <c r="N38" s="69">
        <v>0</v>
      </c>
      <c r="O38" s="47">
        <v>0</v>
      </c>
      <c r="P38" s="68">
        <v>0</v>
      </c>
      <c r="Q38" s="69">
        <v>0</v>
      </c>
      <c r="R38" s="47">
        <v>0</v>
      </c>
      <c r="S38" s="70">
        <v>0</v>
      </c>
      <c r="T38" s="65"/>
      <c r="U38" s="47"/>
      <c r="V38" s="47"/>
      <c r="W38" s="47"/>
      <c r="X38" s="450"/>
      <c r="Y38" s="69">
        <v>0</v>
      </c>
      <c r="Z38" s="47">
        <v>0</v>
      </c>
      <c r="AA38" s="70">
        <v>0</v>
      </c>
      <c r="AB38" s="69">
        <v>0</v>
      </c>
      <c r="AC38" s="47">
        <v>0</v>
      </c>
      <c r="AD38" s="70">
        <v>0</v>
      </c>
      <c r="AE38" s="69">
        <v>0</v>
      </c>
      <c r="AF38" s="47">
        <v>0</v>
      </c>
      <c r="AG38" s="70">
        <v>0</v>
      </c>
      <c r="AH38" s="65"/>
      <c r="AI38" s="47"/>
      <c r="AJ38" s="47"/>
      <c r="AK38" s="47"/>
      <c r="AL38" s="450"/>
      <c r="AM38" s="69">
        <v>0</v>
      </c>
      <c r="AN38" s="47">
        <v>0</v>
      </c>
      <c r="AO38" s="70">
        <v>0</v>
      </c>
      <c r="AP38" s="69">
        <v>0</v>
      </c>
      <c r="AQ38" s="47">
        <v>0</v>
      </c>
      <c r="AR38" s="70">
        <v>0</v>
      </c>
      <c r="AS38" s="69">
        <v>0</v>
      </c>
      <c r="AT38" s="47">
        <v>0</v>
      </c>
      <c r="AU38" s="70">
        <v>0</v>
      </c>
      <c r="AV38" s="65"/>
      <c r="AW38" s="47"/>
      <c r="AX38" s="47"/>
      <c r="AY38" s="47"/>
      <c r="AZ38" s="450"/>
      <c r="BA38" s="69">
        <v>0</v>
      </c>
      <c r="BB38" s="47">
        <v>0</v>
      </c>
      <c r="BC38" s="70">
        <v>0</v>
      </c>
      <c r="BD38" s="69">
        <v>0</v>
      </c>
      <c r="BE38" s="47">
        <v>0</v>
      </c>
      <c r="BF38" s="47"/>
      <c r="BG38" s="70">
        <v>0</v>
      </c>
      <c r="BH38" s="69">
        <v>0</v>
      </c>
      <c r="BI38" s="47">
        <v>0</v>
      </c>
      <c r="BJ38" s="70">
        <v>0</v>
      </c>
      <c r="BK38" s="65"/>
      <c r="BL38" s="47"/>
      <c r="BM38" s="70"/>
      <c r="BN38" s="735"/>
      <c r="BO38" s="531"/>
    </row>
    <row r="39" spans="1:222" ht="14.25" customHeight="1" x14ac:dyDescent="0.2">
      <c r="A39" s="656"/>
      <c r="B39" s="671"/>
      <c r="C39" s="602"/>
      <c r="D39" s="573"/>
      <c r="E39" s="264" t="s">
        <v>39</v>
      </c>
      <c r="F39" s="60">
        <f t="shared" si="8"/>
        <v>0</v>
      </c>
      <c r="G39" s="465">
        <v>0</v>
      </c>
      <c r="H39" s="135">
        <v>0</v>
      </c>
      <c r="I39" s="203"/>
      <c r="J39" s="200"/>
      <c r="K39" s="60">
        <v>0</v>
      </c>
      <c r="L39" s="293">
        <v>0</v>
      </c>
      <c r="M39" s="62">
        <v>0</v>
      </c>
      <c r="N39" s="60">
        <v>0</v>
      </c>
      <c r="O39" s="293">
        <v>0</v>
      </c>
      <c r="P39" s="62">
        <v>0</v>
      </c>
      <c r="Q39" s="60">
        <v>0</v>
      </c>
      <c r="R39" s="293">
        <v>0</v>
      </c>
      <c r="S39" s="57">
        <v>0</v>
      </c>
      <c r="T39" s="66"/>
      <c r="U39" s="293"/>
      <c r="V39" s="293"/>
      <c r="W39" s="52"/>
      <c r="X39" s="451">
        <f>K39+N39+Q39</f>
        <v>0</v>
      </c>
      <c r="Y39" s="60">
        <v>0</v>
      </c>
      <c r="Z39" s="293">
        <v>0</v>
      </c>
      <c r="AA39" s="57">
        <v>0</v>
      </c>
      <c r="AB39" s="60">
        <v>0</v>
      </c>
      <c r="AC39" s="293">
        <v>0</v>
      </c>
      <c r="AD39" s="57">
        <v>0</v>
      </c>
      <c r="AE39" s="60">
        <v>0</v>
      </c>
      <c r="AF39" s="293">
        <v>0</v>
      </c>
      <c r="AG39" s="57">
        <v>0</v>
      </c>
      <c r="AH39" s="66"/>
      <c r="AI39" s="54"/>
      <c r="AJ39" s="54"/>
      <c r="AK39" s="52"/>
      <c r="AL39" s="451">
        <f>Y39+AB39+AE39</f>
        <v>0</v>
      </c>
      <c r="AM39" s="60">
        <v>0</v>
      </c>
      <c r="AN39" s="293">
        <v>0</v>
      </c>
      <c r="AO39" s="57">
        <v>0</v>
      </c>
      <c r="AP39" s="60">
        <v>0</v>
      </c>
      <c r="AQ39" s="293">
        <v>0</v>
      </c>
      <c r="AR39" s="57">
        <v>0</v>
      </c>
      <c r="AS39" s="60">
        <v>0</v>
      </c>
      <c r="AT39" s="293">
        <v>0</v>
      </c>
      <c r="AU39" s="57">
        <v>0</v>
      </c>
      <c r="AV39" s="66"/>
      <c r="AW39" s="54"/>
      <c r="AX39" s="54"/>
      <c r="AY39" s="52"/>
      <c r="AZ39" s="451">
        <v>0</v>
      </c>
      <c r="BA39" s="60">
        <v>0</v>
      </c>
      <c r="BB39" s="293">
        <v>0</v>
      </c>
      <c r="BC39" s="57">
        <v>0</v>
      </c>
      <c r="BD39" s="60">
        <v>0</v>
      </c>
      <c r="BE39" s="293">
        <v>0</v>
      </c>
      <c r="BF39" s="293"/>
      <c r="BG39" s="57">
        <v>0</v>
      </c>
      <c r="BH39" s="60">
        <v>0</v>
      </c>
      <c r="BI39" s="293">
        <v>0</v>
      </c>
      <c r="BJ39" s="57">
        <v>0</v>
      </c>
      <c r="BK39" s="283"/>
      <c r="BL39" s="82">
        <f t="shared" si="5"/>
        <v>0</v>
      </c>
      <c r="BM39" s="142">
        <f t="shared" si="6"/>
        <v>0</v>
      </c>
      <c r="BN39" s="735"/>
      <c r="BO39" s="531"/>
    </row>
    <row r="40" spans="1:222" ht="18.75" customHeight="1" x14ac:dyDescent="0.2">
      <c r="A40" s="656"/>
      <c r="B40" s="671"/>
      <c r="C40" s="602"/>
      <c r="D40" s="573"/>
      <c r="E40" s="264" t="s">
        <v>18</v>
      </c>
      <c r="F40" s="60">
        <f t="shared" si="8"/>
        <v>902.09999999999991</v>
      </c>
      <c r="G40" s="465">
        <f>O40+AF40+AN40+AQ40+AT40+BB40+BE40+BI40</f>
        <v>54.8</v>
      </c>
      <c r="H40" s="135">
        <f>G40/F40*100</f>
        <v>6.0747145549273922</v>
      </c>
      <c r="I40" s="203"/>
      <c r="J40" s="200"/>
      <c r="K40" s="60">
        <v>0</v>
      </c>
      <c r="L40" s="293">
        <v>0</v>
      </c>
      <c r="M40" s="62">
        <v>0</v>
      </c>
      <c r="N40" s="60">
        <v>25.3</v>
      </c>
      <c r="O40" s="293">
        <v>25.3</v>
      </c>
      <c r="P40" s="62">
        <v>100</v>
      </c>
      <c r="Q40" s="60">
        <v>0</v>
      </c>
      <c r="R40" s="293">
        <v>0</v>
      </c>
      <c r="S40" s="57">
        <v>0</v>
      </c>
      <c r="T40" s="66"/>
      <c r="U40" s="293"/>
      <c r="V40" s="293"/>
      <c r="W40" s="52"/>
      <c r="X40" s="451">
        <f>K40+N40+Q40</f>
        <v>25.3</v>
      </c>
      <c r="Y40" s="60">
        <v>0</v>
      </c>
      <c r="Z40" s="293">
        <v>0</v>
      </c>
      <c r="AA40" s="57">
        <v>0</v>
      </c>
      <c r="AB40" s="60">
        <v>0</v>
      </c>
      <c r="AC40" s="293">
        <v>0</v>
      </c>
      <c r="AD40" s="57">
        <v>0</v>
      </c>
      <c r="AE40" s="60">
        <v>876.8</v>
      </c>
      <c r="AF40" s="293">
        <v>29.5</v>
      </c>
      <c r="AG40" s="57">
        <f>AF40/AE40*100</f>
        <v>3.3645072992700733</v>
      </c>
      <c r="AH40" s="66"/>
      <c r="AI40" s="54"/>
      <c r="AJ40" s="54"/>
      <c r="AK40" s="52"/>
      <c r="AL40" s="451">
        <f>Y40+AB40+AE40</f>
        <v>876.8</v>
      </c>
      <c r="AM40" s="60">
        <v>0</v>
      </c>
      <c r="AN40" s="293">
        <v>0</v>
      </c>
      <c r="AO40" s="57">
        <v>0</v>
      </c>
      <c r="AP40" s="60">
        <v>0</v>
      </c>
      <c r="AQ40" s="293">
        <v>0</v>
      </c>
      <c r="AR40" s="57">
        <v>0</v>
      </c>
      <c r="AS40" s="60">
        <v>0</v>
      </c>
      <c r="AT40" s="293">
        <v>0</v>
      </c>
      <c r="AU40" s="57">
        <v>0</v>
      </c>
      <c r="AV40" s="66"/>
      <c r="AW40" s="54"/>
      <c r="AX40" s="54"/>
      <c r="AY40" s="52"/>
      <c r="AZ40" s="451">
        <f>AM40+AP40+AS40</f>
        <v>0</v>
      </c>
      <c r="BA40" s="60">
        <v>0</v>
      </c>
      <c r="BB40" s="293">
        <v>0</v>
      </c>
      <c r="BC40" s="57">
        <v>0</v>
      </c>
      <c r="BD40" s="60">
        <v>0</v>
      </c>
      <c r="BE40" s="293">
        <v>0</v>
      </c>
      <c r="BF40" s="293"/>
      <c r="BG40" s="57">
        <v>0</v>
      </c>
      <c r="BH40" s="60">
        <v>0</v>
      </c>
      <c r="BI40" s="293">
        <v>0</v>
      </c>
      <c r="BJ40" s="57">
        <v>0</v>
      </c>
      <c r="BK40" s="283"/>
      <c r="BL40" s="82">
        <f t="shared" si="5"/>
        <v>0</v>
      </c>
      <c r="BM40" s="142">
        <f t="shared" si="6"/>
        <v>0</v>
      </c>
      <c r="BN40" s="735"/>
      <c r="BO40" s="531"/>
    </row>
    <row r="41" spans="1:222" ht="25.5" customHeight="1" thickBot="1" x14ac:dyDescent="0.25">
      <c r="A41" s="657"/>
      <c r="B41" s="672"/>
      <c r="C41" s="603"/>
      <c r="D41" s="575"/>
      <c r="E41" s="387" t="s">
        <v>98</v>
      </c>
      <c r="F41" s="76">
        <v>0</v>
      </c>
      <c r="G41" s="466">
        <v>0</v>
      </c>
      <c r="H41" s="480">
        <v>0</v>
      </c>
      <c r="I41" s="206"/>
      <c r="J41" s="207"/>
      <c r="K41" s="76">
        <v>0</v>
      </c>
      <c r="L41" s="337">
        <v>0</v>
      </c>
      <c r="M41" s="72">
        <v>0</v>
      </c>
      <c r="N41" s="76">
        <v>0</v>
      </c>
      <c r="O41" s="337">
        <v>0</v>
      </c>
      <c r="P41" s="72">
        <v>0</v>
      </c>
      <c r="Q41" s="76">
        <v>0</v>
      </c>
      <c r="R41" s="337">
        <v>0</v>
      </c>
      <c r="S41" s="59">
        <v>0</v>
      </c>
      <c r="T41" s="71"/>
      <c r="U41" s="337"/>
      <c r="V41" s="337"/>
      <c r="W41" s="164"/>
      <c r="X41" s="452"/>
      <c r="Y41" s="76">
        <v>0</v>
      </c>
      <c r="Z41" s="337">
        <v>0</v>
      </c>
      <c r="AA41" s="59">
        <v>0</v>
      </c>
      <c r="AB41" s="76">
        <v>0</v>
      </c>
      <c r="AC41" s="337">
        <v>0</v>
      </c>
      <c r="AD41" s="59">
        <v>0</v>
      </c>
      <c r="AE41" s="76">
        <v>0</v>
      </c>
      <c r="AF41" s="337">
        <v>0</v>
      </c>
      <c r="AG41" s="59">
        <v>0</v>
      </c>
      <c r="AH41" s="71"/>
      <c r="AI41" s="168"/>
      <c r="AJ41" s="168"/>
      <c r="AK41" s="164"/>
      <c r="AL41" s="452"/>
      <c r="AM41" s="76">
        <v>0</v>
      </c>
      <c r="AN41" s="337">
        <v>0</v>
      </c>
      <c r="AO41" s="59">
        <v>0</v>
      </c>
      <c r="AP41" s="76">
        <v>0</v>
      </c>
      <c r="AQ41" s="337">
        <v>0</v>
      </c>
      <c r="AR41" s="59">
        <v>0</v>
      </c>
      <c r="AS41" s="76">
        <v>0</v>
      </c>
      <c r="AT41" s="337">
        <v>0</v>
      </c>
      <c r="AU41" s="59">
        <v>0</v>
      </c>
      <c r="AV41" s="71"/>
      <c r="AW41" s="168"/>
      <c r="AX41" s="168"/>
      <c r="AY41" s="164"/>
      <c r="AZ41" s="452"/>
      <c r="BA41" s="76">
        <v>0</v>
      </c>
      <c r="BB41" s="337">
        <v>0</v>
      </c>
      <c r="BC41" s="59">
        <v>0</v>
      </c>
      <c r="BD41" s="76">
        <v>0</v>
      </c>
      <c r="BE41" s="337">
        <v>0</v>
      </c>
      <c r="BF41" s="337"/>
      <c r="BG41" s="59">
        <v>0</v>
      </c>
      <c r="BH41" s="76">
        <v>0</v>
      </c>
      <c r="BI41" s="337">
        <v>0</v>
      </c>
      <c r="BJ41" s="59">
        <v>0</v>
      </c>
      <c r="BK41" s="388"/>
      <c r="BL41" s="165"/>
      <c r="BM41" s="166"/>
      <c r="BN41" s="736"/>
      <c r="BO41" s="532"/>
    </row>
    <row r="42" spans="1:222" ht="27.75" customHeight="1" thickBot="1" x14ac:dyDescent="0.25">
      <c r="A42" s="658"/>
      <c r="B42" s="673"/>
      <c r="C42" s="660"/>
      <c r="D42" s="577"/>
      <c r="E42" s="265" t="s">
        <v>53</v>
      </c>
      <c r="F42" s="61">
        <f t="shared" si="8"/>
        <v>390.4</v>
      </c>
      <c r="G42" s="55">
        <f>R42</f>
        <v>390.4</v>
      </c>
      <c r="H42" s="481">
        <v>100</v>
      </c>
      <c r="I42" s="343"/>
      <c r="J42" s="344"/>
      <c r="K42" s="61">
        <v>0</v>
      </c>
      <c r="L42" s="55">
        <v>0</v>
      </c>
      <c r="M42" s="63">
        <v>0</v>
      </c>
      <c r="N42" s="61">
        <v>0</v>
      </c>
      <c r="O42" s="55">
        <v>0</v>
      </c>
      <c r="P42" s="63">
        <v>0</v>
      </c>
      <c r="Q42" s="61">
        <v>390.4</v>
      </c>
      <c r="R42" s="55">
        <v>390.4</v>
      </c>
      <c r="S42" s="58">
        <v>100</v>
      </c>
      <c r="T42" s="67"/>
      <c r="U42" s="55"/>
      <c r="V42" s="55"/>
      <c r="W42" s="136"/>
      <c r="X42" s="454">
        <f>K42+N42+Q42</f>
        <v>390.4</v>
      </c>
      <c r="Y42" s="61">
        <v>0</v>
      </c>
      <c r="Z42" s="55">
        <v>0</v>
      </c>
      <c r="AA42" s="58">
        <v>0</v>
      </c>
      <c r="AB42" s="61">
        <v>0</v>
      </c>
      <c r="AC42" s="55">
        <v>0</v>
      </c>
      <c r="AD42" s="58">
        <v>0</v>
      </c>
      <c r="AE42" s="61">
        <v>0</v>
      </c>
      <c r="AF42" s="55">
        <v>0</v>
      </c>
      <c r="AG42" s="58">
        <v>0</v>
      </c>
      <c r="AH42" s="67"/>
      <c r="AI42" s="163"/>
      <c r="AJ42" s="163"/>
      <c r="AK42" s="136"/>
      <c r="AL42" s="454">
        <f>Y42+AB42+AE42</f>
        <v>0</v>
      </c>
      <c r="AM42" s="61">
        <v>0</v>
      </c>
      <c r="AN42" s="55">
        <v>0</v>
      </c>
      <c r="AO42" s="58">
        <v>0</v>
      </c>
      <c r="AP42" s="61">
        <v>0</v>
      </c>
      <c r="AQ42" s="55">
        <v>0</v>
      </c>
      <c r="AR42" s="58">
        <v>0</v>
      </c>
      <c r="AS42" s="61">
        <v>0</v>
      </c>
      <c r="AT42" s="55">
        <v>0</v>
      </c>
      <c r="AU42" s="58">
        <v>0</v>
      </c>
      <c r="AV42" s="67"/>
      <c r="AW42" s="163"/>
      <c r="AX42" s="163"/>
      <c r="AY42" s="136"/>
      <c r="AZ42" s="454">
        <f>AM42+AP42+AS42</f>
        <v>0</v>
      </c>
      <c r="BA42" s="61">
        <v>0</v>
      </c>
      <c r="BB42" s="55">
        <v>0</v>
      </c>
      <c r="BC42" s="58">
        <v>0</v>
      </c>
      <c r="BD42" s="61">
        <v>0</v>
      </c>
      <c r="BE42" s="55">
        <v>0</v>
      </c>
      <c r="BF42" s="55"/>
      <c r="BG42" s="58">
        <v>0</v>
      </c>
      <c r="BH42" s="61">
        <v>0</v>
      </c>
      <c r="BI42" s="55">
        <v>0</v>
      </c>
      <c r="BJ42" s="58">
        <v>0</v>
      </c>
      <c r="BK42" s="317"/>
      <c r="BL42" s="160">
        <f t="shared" si="5"/>
        <v>0</v>
      </c>
      <c r="BM42" s="161">
        <v>0</v>
      </c>
      <c r="BN42" s="288" t="s">
        <v>123</v>
      </c>
      <c r="BO42" s="83"/>
    </row>
    <row r="43" spans="1:222" ht="16.5" customHeight="1" x14ac:dyDescent="0.2">
      <c r="A43" s="563" t="s">
        <v>61</v>
      </c>
      <c r="B43" s="566" t="s">
        <v>88</v>
      </c>
      <c r="C43" s="588" t="s">
        <v>136</v>
      </c>
      <c r="D43" s="574" t="s">
        <v>70</v>
      </c>
      <c r="E43" s="281" t="s">
        <v>38</v>
      </c>
      <c r="F43" s="69">
        <f t="shared" si="8"/>
        <v>68125.2</v>
      </c>
      <c r="G43" s="47">
        <f>G46</f>
        <v>25503.5</v>
      </c>
      <c r="H43" s="157">
        <f>H46</f>
        <v>39.115977527503958</v>
      </c>
      <c r="I43" s="202"/>
      <c r="J43" s="199"/>
      <c r="K43" s="69">
        <f t="shared" ref="K43:AP43" si="11">K45+K46</f>
        <v>90.9</v>
      </c>
      <c r="L43" s="47">
        <f t="shared" si="11"/>
        <v>0</v>
      </c>
      <c r="M43" s="68">
        <f t="shared" si="11"/>
        <v>0</v>
      </c>
      <c r="N43" s="69">
        <f t="shared" si="11"/>
        <v>4383.2</v>
      </c>
      <c r="O43" s="47">
        <f t="shared" si="11"/>
        <v>4346.5</v>
      </c>
      <c r="P43" s="68">
        <f t="shared" si="11"/>
        <v>99.162712173754343</v>
      </c>
      <c r="Q43" s="69">
        <f t="shared" si="11"/>
        <v>7161.3999999999987</v>
      </c>
      <c r="R43" s="47">
        <f t="shared" si="11"/>
        <v>7212.7</v>
      </c>
      <c r="S43" s="70">
        <f t="shared" si="11"/>
        <v>100.71634038037256</v>
      </c>
      <c r="T43" s="65">
        <f t="shared" si="11"/>
        <v>0</v>
      </c>
      <c r="U43" s="47">
        <f t="shared" si="11"/>
        <v>0</v>
      </c>
      <c r="V43" s="47">
        <f t="shared" si="11"/>
        <v>0</v>
      </c>
      <c r="W43" s="47">
        <f t="shared" si="11"/>
        <v>0</v>
      </c>
      <c r="X43" s="450">
        <f t="shared" si="11"/>
        <v>11635.499999999998</v>
      </c>
      <c r="Y43" s="69">
        <f t="shared" si="11"/>
        <v>5145</v>
      </c>
      <c r="Z43" s="47">
        <f t="shared" si="11"/>
        <v>4068.7</v>
      </c>
      <c r="AA43" s="70">
        <f t="shared" si="11"/>
        <v>79.08066083576287</v>
      </c>
      <c r="AB43" s="69">
        <f t="shared" si="11"/>
        <v>4609.3</v>
      </c>
      <c r="AC43" s="47">
        <f t="shared" si="11"/>
        <v>3140.3</v>
      </c>
      <c r="AD43" s="70">
        <f t="shared" si="11"/>
        <v>68.129650923133667</v>
      </c>
      <c r="AE43" s="69">
        <f t="shared" si="11"/>
        <v>6972.6</v>
      </c>
      <c r="AF43" s="47">
        <f t="shared" si="11"/>
        <v>6735.3</v>
      </c>
      <c r="AG43" s="70">
        <f t="shared" si="11"/>
        <v>96.596678426985633</v>
      </c>
      <c r="AH43" s="65">
        <f t="shared" si="11"/>
        <v>0</v>
      </c>
      <c r="AI43" s="47">
        <f t="shared" si="11"/>
        <v>0</v>
      </c>
      <c r="AJ43" s="47">
        <f t="shared" si="11"/>
        <v>0</v>
      </c>
      <c r="AK43" s="47">
        <f t="shared" si="11"/>
        <v>0</v>
      </c>
      <c r="AL43" s="450">
        <f t="shared" si="11"/>
        <v>16726.900000000001</v>
      </c>
      <c r="AM43" s="73">
        <f t="shared" si="11"/>
        <v>13934.7</v>
      </c>
      <c r="AN43" s="53">
        <f t="shared" si="11"/>
        <v>0</v>
      </c>
      <c r="AO43" s="56">
        <f t="shared" si="11"/>
        <v>0</v>
      </c>
      <c r="AP43" s="73">
        <f t="shared" si="11"/>
        <v>10059.6</v>
      </c>
      <c r="AQ43" s="53">
        <f t="shared" ref="AQ43:BM43" si="12">AQ45+AQ46</f>
        <v>0</v>
      </c>
      <c r="AR43" s="56">
        <f t="shared" si="12"/>
        <v>0</v>
      </c>
      <c r="AS43" s="73">
        <f t="shared" si="12"/>
        <v>6764.4</v>
      </c>
      <c r="AT43" s="53">
        <f t="shared" si="12"/>
        <v>0</v>
      </c>
      <c r="AU43" s="56">
        <f t="shared" si="12"/>
        <v>0</v>
      </c>
      <c r="AV43" s="65">
        <f t="shared" si="12"/>
        <v>0</v>
      </c>
      <c r="AW43" s="47">
        <f t="shared" si="12"/>
        <v>0</v>
      </c>
      <c r="AX43" s="47">
        <f t="shared" si="12"/>
        <v>0</v>
      </c>
      <c r="AY43" s="47">
        <f t="shared" si="12"/>
        <v>0</v>
      </c>
      <c r="AZ43" s="450">
        <f t="shared" si="12"/>
        <v>30758.700000000004</v>
      </c>
      <c r="BA43" s="69">
        <f t="shared" si="12"/>
        <v>4644.2</v>
      </c>
      <c r="BB43" s="47">
        <f t="shared" si="12"/>
        <v>0</v>
      </c>
      <c r="BC43" s="70">
        <f t="shared" si="12"/>
        <v>0</v>
      </c>
      <c r="BD43" s="69">
        <f t="shared" si="12"/>
        <v>1567.1</v>
      </c>
      <c r="BE43" s="47">
        <f t="shared" si="12"/>
        <v>0</v>
      </c>
      <c r="BF43" s="47">
        <f t="shared" si="12"/>
        <v>0</v>
      </c>
      <c r="BG43" s="70">
        <f t="shared" si="12"/>
        <v>0</v>
      </c>
      <c r="BH43" s="69">
        <f t="shared" si="12"/>
        <v>2792.7999999999997</v>
      </c>
      <c r="BI43" s="47">
        <f t="shared" si="12"/>
        <v>0</v>
      </c>
      <c r="BJ43" s="70">
        <f t="shared" si="12"/>
        <v>0</v>
      </c>
      <c r="BK43" s="65">
        <f t="shared" si="12"/>
        <v>0</v>
      </c>
      <c r="BL43" s="47">
        <f t="shared" si="12"/>
        <v>9004.0999999999985</v>
      </c>
      <c r="BM43" s="70">
        <f t="shared" si="12"/>
        <v>9004.0999999999985</v>
      </c>
      <c r="BN43" s="734" t="s">
        <v>162</v>
      </c>
      <c r="BO43" s="530" t="s">
        <v>149</v>
      </c>
    </row>
    <row r="44" spans="1:222" ht="16.5" customHeight="1" thickBot="1" x14ac:dyDescent="0.25">
      <c r="A44" s="563"/>
      <c r="B44" s="566"/>
      <c r="C44" s="588"/>
      <c r="D44" s="574"/>
      <c r="E44" s="281" t="s">
        <v>97</v>
      </c>
      <c r="F44" s="69">
        <v>0</v>
      </c>
      <c r="G44" s="47">
        <v>0</v>
      </c>
      <c r="H44" s="157">
        <v>0</v>
      </c>
      <c r="I44" s="202"/>
      <c r="J44" s="199"/>
      <c r="K44" s="69">
        <v>0</v>
      </c>
      <c r="L44" s="47">
        <v>0</v>
      </c>
      <c r="M44" s="68">
        <v>0</v>
      </c>
      <c r="N44" s="69">
        <v>0</v>
      </c>
      <c r="O44" s="47">
        <v>0</v>
      </c>
      <c r="P44" s="68">
        <v>0</v>
      </c>
      <c r="Q44" s="69">
        <v>0</v>
      </c>
      <c r="R44" s="47">
        <v>0</v>
      </c>
      <c r="S44" s="70">
        <v>0</v>
      </c>
      <c r="T44" s="65"/>
      <c r="U44" s="47"/>
      <c r="V44" s="47"/>
      <c r="W44" s="47"/>
      <c r="X44" s="450"/>
      <c r="Y44" s="69">
        <v>0</v>
      </c>
      <c r="Z44" s="47">
        <v>0</v>
      </c>
      <c r="AA44" s="70">
        <v>0</v>
      </c>
      <c r="AB44" s="69">
        <v>0</v>
      </c>
      <c r="AC44" s="47">
        <v>0</v>
      </c>
      <c r="AD44" s="70">
        <v>0</v>
      </c>
      <c r="AE44" s="69">
        <v>0</v>
      </c>
      <c r="AF44" s="47">
        <v>0</v>
      </c>
      <c r="AG44" s="70">
        <v>0</v>
      </c>
      <c r="AH44" s="65"/>
      <c r="AI44" s="47"/>
      <c r="AJ44" s="47"/>
      <c r="AK44" s="47"/>
      <c r="AL44" s="450"/>
      <c r="AM44" s="69">
        <v>0</v>
      </c>
      <c r="AN44" s="47">
        <v>0</v>
      </c>
      <c r="AO44" s="70">
        <v>0</v>
      </c>
      <c r="AP44" s="69">
        <v>0</v>
      </c>
      <c r="AQ44" s="47">
        <v>0</v>
      </c>
      <c r="AR44" s="70">
        <v>0</v>
      </c>
      <c r="AS44" s="69">
        <v>0</v>
      </c>
      <c r="AT44" s="47">
        <v>0</v>
      </c>
      <c r="AU44" s="70">
        <v>0</v>
      </c>
      <c r="AV44" s="65"/>
      <c r="AW44" s="47"/>
      <c r="AX44" s="47"/>
      <c r="AY44" s="47"/>
      <c r="AZ44" s="450"/>
      <c r="BA44" s="69">
        <v>0</v>
      </c>
      <c r="BB44" s="47">
        <v>0</v>
      </c>
      <c r="BC44" s="70">
        <v>0</v>
      </c>
      <c r="BD44" s="69">
        <v>0</v>
      </c>
      <c r="BE44" s="47">
        <v>0</v>
      </c>
      <c r="BF44" s="47"/>
      <c r="BG44" s="70">
        <v>0</v>
      </c>
      <c r="BH44" s="69">
        <v>0</v>
      </c>
      <c r="BI44" s="47">
        <v>0</v>
      </c>
      <c r="BJ44" s="70">
        <v>0</v>
      </c>
      <c r="BK44" s="65"/>
      <c r="BL44" s="47"/>
      <c r="BM44" s="70"/>
      <c r="BN44" s="735"/>
      <c r="BO44" s="531"/>
    </row>
    <row r="45" spans="1:222" s="88" customFormat="1" ht="18.75" customHeight="1" thickBot="1" x14ac:dyDescent="0.25">
      <c r="A45" s="563"/>
      <c r="B45" s="566"/>
      <c r="C45" s="588"/>
      <c r="D45" s="573"/>
      <c r="E45" s="264" t="s">
        <v>39</v>
      </c>
      <c r="F45" s="60">
        <f t="shared" si="8"/>
        <v>2925.5</v>
      </c>
      <c r="G45" s="465">
        <v>0</v>
      </c>
      <c r="H45" s="57">
        <v>0</v>
      </c>
      <c r="I45" s="203"/>
      <c r="J45" s="200"/>
      <c r="K45" s="60">
        <v>0</v>
      </c>
      <c r="L45" s="293">
        <v>0</v>
      </c>
      <c r="M45" s="62">
        <v>0</v>
      </c>
      <c r="N45" s="60">
        <v>0</v>
      </c>
      <c r="O45" s="293">
        <v>0</v>
      </c>
      <c r="P45" s="62">
        <v>0</v>
      </c>
      <c r="Q45" s="60">
        <v>0</v>
      </c>
      <c r="R45" s="293">
        <v>0</v>
      </c>
      <c r="S45" s="57">
        <v>0</v>
      </c>
      <c r="T45" s="66"/>
      <c r="U45" s="293"/>
      <c r="V45" s="293"/>
      <c r="W45" s="52"/>
      <c r="X45" s="451">
        <f>K45+N45+Q45</f>
        <v>0</v>
      </c>
      <c r="Y45" s="60">
        <v>0</v>
      </c>
      <c r="Z45" s="293">
        <v>0</v>
      </c>
      <c r="AA45" s="57">
        <v>0</v>
      </c>
      <c r="AB45" s="60">
        <v>0</v>
      </c>
      <c r="AC45" s="293">
        <v>0</v>
      </c>
      <c r="AD45" s="57">
        <v>0</v>
      </c>
      <c r="AE45" s="60">
        <v>0</v>
      </c>
      <c r="AF45" s="293">
        <v>0</v>
      </c>
      <c r="AG45" s="57">
        <v>0</v>
      </c>
      <c r="AH45" s="66"/>
      <c r="AI45" s="293"/>
      <c r="AJ45" s="293"/>
      <c r="AK45" s="52"/>
      <c r="AL45" s="451">
        <f>Y45+AB45+AE45</f>
        <v>0</v>
      </c>
      <c r="AM45" s="60">
        <v>0</v>
      </c>
      <c r="AN45" s="293">
        <v>0</v>
      </c>
      <c r="AO45" s="57">
        <v>0</v>
      </c>
      <c r="AP45" s="60">
        <v>2925.5</v>
      </c>
      <c r="AQ45" s="293">
        <v>0</v>
      </c>
      <c r="AR45" s="57">
        <v>0</v>
      </c>
      <c r="AS45" s="60">
        <v>0</v>
      </c>
      <c r="AT45" s="293">
        <v>0</v>
      </c>
      <c r="AU45" s="57">
        <v>0</v>
      </c>
      <c r="AV45" s="66"/>
      <c r="AW45" s="293"/>
      <c r="AX45" s="293"/>
      <c r="AY45" s="52"/>
      <c r="AZ45" s="451">
        <f>AM45+AP45+AS45</f>
        <v>2925.5</v>
      </c>
      <c r="BA45" s="60">
        <v>0</v>
      </c>
      <c r="BB45" s="293">
        <v>0</v>
      </c>
      <c r="BC45" s="57">
        <v>0</v>
      </c>
      <c r="BD45" s="60">
        <v>0</v>
      </c>
      <c r="BE45" s="293">
        <v>0</v>
      </c>
      <c r="BF45" s="293"/>
      <c r="BG45" s="57">
        <v>0</v>
      </c>
      <c r="BH45" s="60">
        <v>0</v>
      </c>
      <c r="BI45" s="293">
        <v>0</v>
      </c>
      <c r="BJ45" s="57">
        <v>0</v>
      </c>
      <c r="BK45" s="283"/>
      <c r="BL45" s="82">
        <f t="shared" si="5"/>
        <v>0</v>
      </c>
      <c r="BM45" s="142">
        <v>0</v>
      </c>
      <c r="BN45" s="735"/>
      <c r="BO45" s="53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9" customFormat="1" ht="53.25" customHeight="1" thickBot="1" x14ac:dyDescent="0.25">
      <c r="A46" s="563"/>
      <c r="B46" s="566"/>
      <c r="C46" s="588"/>
      <c r="D46" s="573"/>
      <c r="E46" s="264" t="s">
        <v>18</v>
      </c>
      <c r="F46" s="60">
        <f t="shared" si="8"/>
        <v>65199.700000000004</v>
      </c>
      <c r="G46" s="465">
        <f>L46+O46+R46+Z46+AC46+AF46+AN46+AQ46+AT46+BB46+BE46+BI46</f>
        <v>25503.5</v>
      </c>
      <c r="H46" s="57">
        <f>G46/F46*100</f>
        <v>39.115977527503958</v>
      </c>
      <c r="I46" s="203"/>
      <c r="J46" s="200"/>
      <c r="K46" s="60">
        <v>90.9</v>
      </c>
      <c r="L46" s="293">
        <v>0</v>
      </c>
      <c r="M46" s="62">
        <v>0</v>
      </c>
      <c r="N46" s="60">
        <v>4383.2</v>
      </c>
      <c r="O46" s="293">
        <v>4346.5</v>
      </c>
      <c r="P46" s="62">
        <f>O46/N46*100</f>
        <v>99.162712173754343</v>
      </c>
      <c r="Q46" s="60">
        <f>3313.2+5.7+3653.2+2179.7-135-1000-0.1-855.3</f>
        <v>7161.3999999999987</v>
      </c>
      <c r="R46" s="293">
        <v>7212.7</v>
      </c>
      <c r="S46" s="57">
        <f>R46/Q46*100</f>
        <v>100.71634038037256</v>
      </c>
      <c r="T46" s="66"/>
      <c r="U46" s="293"/>
      <c r="V46" s="293"/>
      <c r="W46" s="52"/>
      <c r="X46" s="451">
        <f>K46+N46+Q46</f>
        <v>11635.499999999998</v>
      </c>
      <c r="Y46" s="60">
        <f>6645-1500</f>
        <v>5145</v>
      </c>
      <c r="Z46" s="293">
        <v>4068.7</v>
      </c>
      <c r="AA46" s="57">
        <f>Z46/Y46*100</f>
        <v>79.08066083576287</v>
      </c>
      <c r="AB46" s="60">
        <f>5109.3-500</f>
        <v>4609.3</v>
      </c>
      <c r="AC46" s="293">
        <f>3140.3</f>
        <v>3140.3</v>
      </c>
      <c r="AD46" s="57">
        <f>AC46/AB46*100</f>
        <v>68.129650923133667</v>
      </c>
      <c r="AE46" s="60">
        <f>7209.5+3.1-2369.6+129.6+1500+500</f>
        <v>6972.6</v>
      </c>
      <c r="AF46" s="293">
        <f>6585.3+150</f>
        <v>6735.3</v>
      </c>
      <c r="AG46" s="57">
        <f>AF46/AE46*100</f>
        <v>96.596678426985633</v>
      </c>
      <c r="AH46" s="66"/>
      <c r="AI46" s="293"/>
      <c r="AJ46" s="293"/>
      <c r="AK46" s="52"/>
      <c r="AL46" s="451">
        <f>Y46+AB46+AE46</f>
        <v>16726.900000000001</v>
      </c>
      <c r="AM46" s="60">
        <f>13934.7</f>
        <v>13934.7</v>
      </c>
      <c r="AN46" s="293">
        <v>0</v>
      </c>
      <c r="AO46" s="57">
        <v>0</v>
      </c>
      <c r="AP46" s="60">
        <v>7134.1</v>
      </c>
      <c r="AQ46" s="293">
        <v>0</v>
      </c>
      <c r="AR46" s="57">
        <v>0</v>
      </c>
      <c r="AS46" s="60">
        <f>6727.8-0.8+1780-1408+1000-1334.6</f>
        <v>6764.4</v>
      </c>
      <c r="AT46" s="293">
        <v>0</v>
      </c>
      <c r="AU46" s="57">
        <v>0</v>
      </c>
      <c r="AV46" s="66"/>
      <c r="AW46" s="293"/>
      <c r="AX46" s="293"/>
      <c r="AY46" s="52"/>
      <c r="AZ46" s="451">
        <f>AM46+AP46+AS46</f>
        <v>27833.200000000004</v>
      </c>
      <c r="BA46" s="60">
        <f>5770-1125.8</f>
        <v>4644.2</v>
      </c>
      <c r="BB46" s="293">
        <v>0</v>
      </c>
      <c r="BC46" s="57">
        <v>0</v>
      </c>
      <c r="BD46" s="60">
        <f>1542.1+25</f>
        <v>1567.1</v>
      </c>
      <c r="BE46" s="293">
        <v>0</v>
      </c>
      <c r="BF46" s="293"/>
      <c r="BG46" s="57">
        <v>0</v>
      </c>
      <c r="BH46" s="60">
        <f>2645.6-8.1+0.1+155.2</f>
        <v>2792.7999999999997</v>
      </c>
      <c r="BI46" s="293">
        <v>0</v>
      </c>
      <c r="BJ46" s="57">
        <v>0</v>
      </c>
      <c r="BK46" s="283"/>
      <c r="BL46" s="82">
        <f t="shared" si="5"/>
        <v>9004.0999999999985</v>
      </c>
      <c r="BM46" s="142">
        <f t="shared" si="6"/>
        <v>9004.0999999999985</v>
      </c>
      <c r="BN46" s="735"/>
      <c r="BO46" s="53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42" customHeight="1" thickBot="1" x14ac:dyDescent="0.25">
      <c r="A47" s="563"/>
      <c r="B47" s="566"/>
      <c r="C47" s="588"/>
      <c r="D47" s="266"/>
      <c r="E47" s="387" t="s">
        <v>98</v>
      </c>
      <c r="F47" s="76">
        <v>0</v>
      </c>
      <c r="G47" s="466">
        <v>0</v>
      </c>
      <c r="H47" s="59">
        <v>0</v>
      </c>
      <c r="I47" s="206"/>
      <c r="J47" s="207"/>
      <c r="K47" s="76">
        <v>0</v>
      </c>
      <c r="L47" s="337">
        <v>0</v>
      </c>
      <c r="M47" s="72">
        <v>0</v>
      </c>
      <c r="N47" s="76">
        <v>0</v>
      </c>
      <c r="O47" s="337">
        <v>0</v>
      </c>
      <c r="P47" s="72">
        <v>0</v>
      </c>
      <c r="Q47" s="76">
        <v>0</v>
      </c>
      <c r="R47" s="337">
        <v>0</v>
      </c>
      <c r="S47" s="59">
        <v>0</v>
      </c>
      <c r="T47" s="71"/>
      <c r="U47" s="337"/>
      <c r="V47" s="337"/>
      <c r="W47" s="164"/>
      <c r="X47" s="452"/>
      <c r="Y47" s="76">
        <v>0</v>
      </c>
      <c r="Z47" s="337">
        <v>0</v>
      </c>
      <c r="AA47" s="59">
        <v>0</v>
      </c>
      <c r="AB47" s="76">
        <v>0</v>
      </c>
      <c r="AC47" s="337">
        <v>0</v>
      </c>
      <c r="AD47" s="59">
        <v>0</v>
      </c>
      <c r="AE47" s="76">
        <v>0</v>
      </c>
      <c r="AF47" s="337">
        <v>0</v>
      </c>
      <c r="AG47" s="59">
        <v>0</v>
      </c>
      <c r="AH47" s="71"/>
      <c r="AI47" s="337"/>
      <c r="AJ47" s="337"/>
      <c r="AK47" s="164"/>
      <c r="AL47" s="452"/>
      <c r="AM47" s="76">
        <v>0</v>
      </c>
      <c r="AN47" s="337">
        <v>0</v>
      </c>
      <c r="AO47" s="59">
        <v>0</v>
      </c>
      <c r="AP47" s="76">
        <v>0</v>
      </c>
      <c r="AQ47" s="337">
        <v>0</v>
      </c>
      <c r="AR47" s="59">
        <v>0</v>
      </c>
      <c r="AS47" s="76">
        <v>0</v>
      </c>
      <c r="AT47" s="337">
        <v>0</v>
      </c>
      <c r="AU47" s="59">
        <v>0</v>
      </c>
      <c r="AV47" s="71"/>
      <c r="AW47" s="337"/>
      <c r="AX47" s="337"/>
      <c r="AY47" s="164"/>
      <c r="AZ47" s="452"/>
      <c r="BA47" s="76">
        <v>0</v>
      </c>
      <c r="BB47" s="337">
        <v>0</v>
      </c>
      <c r="BC47" s="59">
        <v>0</v>
      </c>
      <c r="BD47" s="76">
        <v>0</v>
      </c>
      <c r="BE47" s="337">
        <v>0</v>
      </c>
      <c r="BF47" s="337"/>
      <c r="BG47" s="59">
        <v>0</v>
      </c>
      <c r="BH47" s="76">
        <v>0</v>
      </c>
      <c r="BI47" s="337">
        <v>0</v>
      </c>
      <c r="BJ47" s="59">
        <v>0</v>
      </c>
      <c r="BK47" s="388"/>
      <c r="BL47" s="165"/>
      <c r="BM47" s="166"/>
      <c r="BN47" s="736"/>
      <c r="BO47" s="532"/>
    </row>
    <row r="48" spans="1:222" ht="60.75" customHeight="1" thickBot="1" x14ac:dyDescent="0.25">
      <c r="A48" s="564"/>
      <c r="B48" s="567"/>
      <c r="C48" s="589"/>
      <c r="D48" s="292"/>
      <c r="E48" s="387" t="s">
        <v>53</v>
      </c>
      <c r="F48" s="76">
        <f>Q48</f>
        <v>149.6</v>
      </c>
      <c r="G48" s="466">
        <f>AC48</f>
        <v>149.6</v>
      </c>
      <c r="H48" s="59">
        <v>100</v>
      </c>
      <c r="I48" s="206"/>
      <c r="J48" s="207"/>
      <c r="K48" s="76">
        <v>0</v>
      </c>
      <c r="L48" s="337">
        <v>0</v>
      </c>
      <c r="M48" s="72">
        <v>0</v>
      </c>
      <c r="N48" s="76">
        <v>0</v>
      </c>
      <c r="O48" s="337">
        <v>0</v>
      </c>
      <c r="P48" s="72">
        <v>0</v>
      </c>
      <c r="Q48" s="76">
        <v>149.6</v>
      </c>
      <c r="R48" s="337">
        <v>0</v>
      </c>
      <c r="S48" s="59">
        <v>0</v>
      </c>
      <c r="T48" s="71"/>
      <c r="U48" s="337"/>
      <c r="V48" s="337"/>
      <c r="W48" s="164"/>
      <c r="X48" s="452">
        <f>Q48</f>
        <v>149.6</v>
      </c>
      <c r="Y48" s="76">
        <v>0</v>
      </c>
      <c r="Z48" s="337">
        <v>0</v>
      </c>
      <c r="AA48" s="59">
        <v>0</v>
      </c>
      <c r="AB48" s="76">
        <v>0</v>
      </c>
      <c r="AC48" s="337">
        <v>149.6</v>
      </c>
      <c r="AD48" s="59">
        <v>100</v>
      </c>
      <c r="AE48" s="76">
        <v>0</v>
      </c>
      <c r="AF48" s="337">
        <v>0</v>
      </c>
      <c r="AG48" s="59">
        <v>0</v>
      </c>
      <c r="AH48" s="71"/>
      <c r="AI48" s="337"/>
      <c r="AJ48" s="337"/>
      <c r="AK48" s="164"/>
      <c r="AL48" s="452">
        <v>0</v>
      </c>
      <c r="AM48" s="76">
        <v>0</v>
      </c>
      <c r="AN48" s="337">
        <v>0</v>
      </c>
      <c r="AO48" s="59">
        <v>0</v>
      </c>
      <c r="AP48" s="76">
        <v>0</v>
      </c>
      <c r="AQ48" s="337">
        <v>0</v>
      </c>
      <c r="AR48" s="59">
        <v>0</v>
      </c>
      <c r="AS48" s="76">
        <v>0</v>
      </c>
      <c r="AT48" s="337">
        <v>0</v>
      </c>
      <c r="AU48" s="59">
        <v>0</v>
      </c>
      <c r="AV48" s="71"/>
      <c r="AW48" s="337"/>
      <c r="AX48" s="337"/>
      <c r="AY48" s="164"/>
      <c r="AZ48" s="452">
        <v>0</v>
      </c>
      <c r="BA48" s="76">
        <v>0</v>
      </c>
      <c r="BB48" s="337">
        <v>0</v>
      </c>
      <c r="BC48" s="59">
        <v>0</v>
      </c>
      <c r="BD48" s="76">
        <v>0</v>
      </c>
      <c r="BE48" s="337">
        <v>0</v>
      </c>
      <c r="BF48" s="337"/>
      <c r="BG48" s="59">
        <v>0</v>
      </c>
      <c r="BH48" s="76">
        <v>0</v>
      </c>
      <c r="BI48" s="337">
        <v>0</v>
      </c>
      <c r="BJ48" s="59">
        <v>0</v>
      </c>
      <c r="BK48" s="317"/>
      <c r="BL48" s="160"/>
      <c r="BM48" s="161">
        <v>0</v>
      </c>
      <c r="BN48" s="368" t="s">
        <v>148</v>
      </c>
      <c r="BO48" s="83"/>
    </row>
    <row r="49" spans="1:67" ht="15.75" customHeight="1" x14ac:dyDescent="0.2">
      <c r="A49" s="655" t="s">
        <v>62</v>
      </c>
      <c r="B49" s="596" t="s">
        <v>87</v>
      </c>
      <c r="C49" s="601" t="s">
        <v>103</v>
      </c>
      <c r="D49" s="574" t="s">
        <v>70</v>
      </c>
      <c r="E49" s="263" t="s">
        <v>38</v>
      </c>
      <c r="F49" s="73">
        <f t="shared" si="8"/>
        <v>39674.700000000004</v>
      </c>
      <c r="G49" s="53">
        <f>G52</f>
        <v>17687.8</v>
      </c>
      <c r="H49" s="56">
        <f>H52</f>
        <v>44.582063632491227</v>
      </c>
      <c r="I49" s="345"/>
      <c r="J49" s="346"/>
      <c r="K49" s="73">
        <f>K51+K52</f>
        <v>0</v>
      </c>
      <c r="L49" s="53">
        <f t="shared" ref="L49:BM49" si="13">L51+L52</f>
        <v>0</v>
      </c>
      <c r="M49" s="56">
        <f t="shared" si="13"/>
        <v>0</v>
      </c>
      <c r="N49" s="73">
        <f t="shared" si="13"/>
        <v>8340.2999999999993</v>
      </c>
      <c r="O49" s="53">
        <f t="shared" si="13"/>
        <v>7843.3</v>
      </c>
      <c r="P49" s="56">
        <f t="shared" si="13"/>
        <v>94.040981739265987</v>
      </c>
      <c r="Q49" s="73">
        <f t="shared" si="13"/>
        <v>2377.3999999999996</v>
      </c>
      <c r="R49" s="53">
        <f t="shared" si="13"/>
        <v>2333.8000000000002</v>
      </c>
      <c r="S49" s="56">
        <f t="shared" si="13"/>
        <v>98.166063767140599</v>
      </c>
      <c r="T49" s="74">
        <f t="shared" si="13"/>
        <v>0</v>
      </c>
      <c r="U49" s="53">
        <f t="shared" si="13"/>
        <v>0</v>
      </c>
      <c r="V49" s="53">
        <f t="shared" si="13"/>
        <v>0</v>
      </c>
      <c r="W49" s="53">
        <f t="shared" si="13"/>
        <v>0</v>
      </c>
      <c r="X49" s="453">
        <f t="shared" si="13"/>
        <v>10717.699999999999</v>
      </c>
      <c r="Y49" s="73">
        <f t="shared" si="13"/>
        <v>4312.8</v>
      </c>
      <c r="Z49" s="53">
        <f t="shared" si="13"/>
        <v>4292.6000000000004</v>
      </c>
      <c r="AA49" s="56">
        <f t="shared" si="13"/>
        <v>99.531626785383054</v>
      </c>
      <c r="AB49" s="73">
        <f t="shared" si="13"/>
        <v>2121.4</v>
      </c>
      <c r="AC49" s="53">
        <f t="shared" si="13"/>
        <v>2064</v>
      </c>
      <c r="AD49" s="56">
        <f t="shared" si="13"/>
        <v>97.294239653059293</v>
      </c>
      <c r="AE49" s="74">
        <f t="shared" si="13"/>
        <v>2121.8000000000002</v>
      </c>
      <c r="AF49" s="53">
        <f t="shared" si="13"/>
        <v>1154.0999999999999</v>
      </c>
      <c r="AG49" s="53">
        <f t="shared" si="13"/>
        <v>54.392496936563283</v>
      </c>
      <c r="AH49" s="53">
        <f t="shared" si="13"/>
        <v>0</v>
      </c>
      <c r="AI49" s="53">
        <f t="shared" si="13"/>
        <v>0</v>
      </c>
      <c r="AJ49" s="53">
        <f t="shared" si="13"/>
        <v>0</v>
      </c>
      <c r="AK49" s="53">
        <f t="shared" si="13"/>
        <v>0</v>
      </c>
      <c r="AL49" s="453">
        <f t="shared" si="13"/>
        <v>8556</v>
      </c>
      <c r="AM49" s="73">
        <f t="shared" si="13"/>
        <v>2129</v>
      </c>
      <c r="AN49" s="53">
        <f t="shared" si="13"/>
        <v>0</v>
      </c>
      <c r="AO49" s="56">
        <f t="shared" si="13"/>
        <v>0</v>
      </c>
      <c r="AP49" s="74">
        <f t="shared" si="13"/>
        <v>1888.4</v>
      </c>
      <c r="AQ49" s="53">
        <f t="shared" si="13"/>
        <v>0</v>
      </c>
      <c r="AR49" s="75">
        <f t="shared" si="13"/>
        <v>0</v>
      </c>
      <c r="AS49" s="73">
        <f t="shared" si="13"/>
        <v>1960.6999999999998</v>
      </c>
      <c r="AT49" s="53">
        <f t="shared" si="13"/>
        <v>0</v>
      </c>
      <c r="AU49" s="56">
        <f t="shared" si="13"/>
        <v>0</v>
      </c>
      <c r="AV49" s="74">
        <f t="shared" si="13"/>
        <v>0</v>
      </c>
      <c r="AW49" s="53">
        <f t="shared" si="13"/>
        <v>0</v>
      </c>
      <c r="AX49" s="53">
        <f t="shared" si="13"/>
        <v>0</v>
      </c>
      <c r="AY49" s="53">
        <f t="shared" si="13"/>
        <v>0</v>
      </c>
      <c r="AZ49" s="455">
        <f t="shared" si="13"/>
        <v>5978.1</v>
      </c>
      <c r="BA49" s="53">
        <f t="shared" si="13"/>
        <v>1621.4</v>
      </c>
      <c r="BB49" s="53">
        <f t="shared" si="13"/>
        <v>0</v>
      </c>
      <c r="BC49" s="75">
        <f t="shared" si="13"/>
        <v>0</v>
      </c>
      <c r="BD49" s="73">
        <f t="shared" si="13"/>
        <v>3212.8</v>
      </c>
      <c r="BE49" s="53">
        <f t="shared" si="13"/>
        <v>0</v>
      </c>
      <c r="BF49" s="53">
        <f t="shared" si="13"/>
        <v>0</v>
      </c>
      <c r="BG49" s="56">
        <f t="shared" si="13"/>
        <v>0</v>
      </c>
      <c r="BH49" s="74">
        <f t="shared" si="13"/>
        <v>9588.7000000000007</v>
      </c>
      <c r="BI49" s="53">
        <f t="shared" si="13"/>
        <v>0</v>
      </c>
      <c r="BJ49" s="56">
        <f t="shared" si="13"/>
        <v>0</v>
      </c>
      <c r="BK49" s="65">
        <f t="shared" si="13"/>
        <v>0</v>
      </c>
      <c r="BL49" s="47">
        <f t="shared" si="13"/>
        <v>14422.900000000001</v>
      </c>
      <c r="BM49" s="70">
        <f t="shared" si="13"/>
        <v>14422.900000000001</v>
      </c>
      <c r="BN49" s="593" t="s">
        <v>150</v>
      </c>
      <c r="BO49" s="530" t="s">
        <v>124</v>
      </c>
    </row>
    <row r="50" spans="1:67" ht="15.75" customHeight="1" x14ac:dyDescent="0.2">
      <c r="A50" s="655"/>
      <c r="B50" s="596"/>
      <c r="C50" s="601"/>
      <c r="D50" s="574"/>
      <c r="E50" s="281" t="s">
        <v>97</v>
      </c>
      <c r="F50" s="60">
        <f>K50+N50+Q50+Y50+AB50+AE50+AM50+AP50+AS50+BA50+BD50+BH50</f>
        <v>0</v>
      </c>
      <c r="G50" s="465">
        <v>0</v>
      </c>
      <c r="H50" s="57">
        <v>0</v>
      </c>
      <c r="I50" s="203"/>
      <c r="J50" s="200"/>
      <c r="K50" s="60">
        <v>0</v>
      </c>
      <c r="L50" s="336">
        <v>0</v>
      </c>
      <c r="M50" s="57">
        <v>0</v>
      </c>
      <c r="N50" s="60">
        <v>0</v>
      </c>
      <c r="O50" s="336">
        <v>0</v>
      </c>
      <c r="P50" s="57">
        <v>0</v>
      </c>
      <c r="Q50" s="60">
        <v>0</v>
      </c>
      <c r="R50" s="336">
        <v>0</v>
      </c>
      <c r="S50" s="57">
        <v>0</v>
      </c>
      <c r="T50" s="66"/>
      <c r="U50" s="336"/>
      <c r="V50" s="336"/>
      <c r="W50" s="52"/>
      <c r="X50" s="451">
        <f>K50+N50+Q50</f>
        <v>0</v>
      </c>
      <c r="Y50" s="60">
        <v>0</v>
      </c>
      <c r="Z50" s="336">
        <v>0</v>
      </c>
      <c r="AA50" s="57">
        <v>0</v>
      </c>
      <c r="AB50" s="60">
        <v>0</v>
      </c>
      <c r="AC50" s="336">
        <v>0</v>
      </c>
      <c r="AD50" s="57">
        <v>0</v>
      </c>
      <c r="AE50" s="66">
        <v>0</v>
      </c>
      <c r="AF50" s="336">
        <v>0</v>
      </c>
      <c r="AG50" s="336">
        <v>0</v>
      </c>
      <c r="AH50" s="336"/>
      <c r="AI50" s="54"/>
      <c r="AJ50" s="54"/>
      <c r="AK50" s="52"/>
      <c r="AL50" s="451">
        <f>Y50+AB50+AE50</f>
        <v>0</v>
      </c>
      <c r="AM50" s="60">
        <v>0</v>
      </c>
      <c r="AN50" s="336">
        <v>0</v>
      </c>
      <c r="AO50" s="57">
        <v>0</v>
      </c>
      <c r="AP50" s="66">
        <v>0</v>
      </c>
      <c r="AQ50" s="336">
        <v>0</v>
      </c>
      <c r="AR50" s="62">
        <v>0</v>
      </c>
      <c r="AS50" s="60">
        <v>0</v>
      </c>
      <c r="AT50" s="336">
        <v>0</v>
      </c>
      <c r="AU50" s="57">
        <v>0</v>
      </c>
      <c r="AV50" s="66"/>
      <c r="AW50" s="54"/>
      <c r="AX50" s="54"/>
      <c r="AY50" s="52"/>
      <c r="AZ50" s="456">
        <v>0</v>
      </c>
      <c r="BA50" s="336">
        <v>0</v>
      </c>
      <c r="BB50" s="336">
        <v>0</v>
      </c>
      <c r="BC50" s="62">
        <v>0</v>
      </c>
      <c r="BD50" s="60">
        <v>0</v>
      </c>
      <c r="BE50" s="336">
        <v>0</v>
      </c>
      <c r="BF50" s="336"/>
      <c r="BG50" s="57">
        <v>0</v>
      </c>
      <c r="BH50" s="66">
        <v>0</v>
      </c>
      <c r="BI50" s="336">
        <v>0</v>
      </c>
      <c r="BJ50" s="57">
        <v>0</v>
      </c>
      <c r="BK50" s="65"/>
      <c r="BL50" s="47"/>
      <c r="BM50" s="70"/>
      <c r="BN50" s="594"/>
      <c r="BO50" s="531"/>
    </row>
    <row r="51" spans="1:67" ht="22.5" customHeight="1" x14ac:dyDescent="0.2">
      <c r="A51" s="656"/>
      <c r="B51" s="597"/>
      <c r="C51" s="602"/>
      <c r="D51" s="573"/>
      <c r="E51" s="264" t="s">
        <v>39</v>
      </c>
      <c r="F51" s="60">
        <f t="shared" si="8"/>
        <v>0</v>
      </c>
      <c r="G51" s="465">
        <v>0</v>
      </c>
      <c r="H51" s="57">
        <v>0</v>
      </c>
      <c r="I51" s="203"/>
      <c r="J51" s="200"/>
      <c r="K51" s="60">
        <v>0</v>
      </c>
      <c r="L51" s="336">
        <v>0</v>
      </c>
      <c r="M51" s="57">
        <v>0</v>
      </c>
      <c r="N51" s="60">
        <v>0</v>
      </c>
      <c r="O51" s="336">
        <v>0</v>
      </c>
      <c r="P51" s="57">
        <v>0</v>
      </c>
      <c r="Q51" s="60">
        <v>0</v>
      </c>
      <c r="R51" s="336">
        <v>0</v>
      </c>
      <c r="S51" s="57">
        <v>0</v>
      </c>
      <c r="T51" s="66"/>
      <c r="U51" s="336"/>
      <c r="V51" s="336"/>
      <c r="W51" s="52"/>
      <c r="X51" s="451">
        <f>K51+N51+Q51</f>
        <v>0</v>
      </c>
      <c r="Y51" s="60">
        <v>0</v>
      </c>
      <c r="Z51" s="336">
        <v>0</v>
      </c>
      <c r="AA51" s="57">
        <v>0</v>
      </c>
      <c r="AB51" s="60">
        <v>0</v>
      </c>
      <c r="AC51" s="336">
        <v>0</v>
      </c>
      <c r="AD51" s="57">
        <v>0</v>
      </c>
      <c r="AE51" s="66">
        <v>0</v>
      </c>
      <c r="AF51" s="336">
        <v>0</v>
      </c>
      <c r="AG51" s="336">
        <v>0</v>
      </c>
      <c r="AH51" s="336"/>
      <c r="AI51" s="54"/>
      <c r="AJ51" s="54"/>
      <c r="AK51" s="52"/>
      <c r="AL51" s="451">
        <f>Y51+AB51+AE51</f>
        <v>0</v>
      </c>
      <c r="AM51" s="60">
        <v>0</v>
      </c>
      <c r="AN51" s="336">
        <v>0</v>
      </c>
      <c r="AO51" s="57">
        <v>0</v>
      </c>
      <c r="AP51" s="66">
        <v>0</v>
      </c>
      <c r="AQ51" s="336">
        <v>0</v>
      </c>
      <c r="AR51" s="62">
        <v>0</v>
      </c>
      <c r="AS51" s="60">
        <v>0</v>
      </c>
      <c r="AT51" s="336">
        <v>0</v>
      </c>
      <c r="AU51" s="57">
        <v>0</v>
      </c>
      <c r="AV51" s="66"/>
      <c r="AW51" s="54"/>
      <c r="AX51" s="54"/>
      <c r="AY51" s="52"/>
      <c r="AZ51" s="456">
        <v>0</v>
      </c>
      <c r="BA51" s="336">
        <v>0</v>
      </c>
      <c r="BB51" s="336">
        <v>0</v>
      </c>
      <c r="BC51" s="62">
        <v>0</v>
      </c>
      <c r="BD51" s="60">
        <v>0</v>
      </c>
      <c r="BE51" s="336">
        <v>0</v>
      </c>
      <c r="BF51" s="336"/>
      <c r="BG51" s="57">
        <v>0</v>
      </c>
      <c r="BH51" s="66">
        <v>0</v>
      </c>
      <c r="BI51" s="336">
        <v>0</v>
      </c>
      <c r="BJ51" s="57">
        <v>0</v>
      </c>
      <c r="BK51" s="283"/>
      <c r="BL51" s="82">
        <f t="shared" si="5"/>
        <v>0</v>
      </c>
      <c r="BM51" s="142">
        <f t="shared" si="6"/>
        <v>0</v>
      </c>
      <c r="BN51" s="594"/>
      <c r="BO51" s="531"/>
    </row>
    <row r="52" spans="1:67" ht="18" customHeight="1" thickBot="1" x14ac:dyDescent="0.25">
      <c r="A52" s="657"/>
      <c r="B52" s="598"/>
      <c r="C52" s="603"/>
      <c r="D52" s="575"/>
      <c r="E52" s="387" t="s">
        <v>18</v>
      </c>
      <c r="F52" s="60">
        <f t="shared" si="8"/>
        <v>39674.700000000004</v>
      </c>
      <c r="G52" s="465">
        <f>O52+R52+Z52+AC52+AF52+AN52+AQ52+AT52+BB52+BE52+BI52</f>
        <v>17687.8</v>
      </c>
      <c r="H52" s="57">
        <f>G52/F52*100</f>
        <v>44.582063632491227</v>
      </c>
      <c r="I52" s="203"/>
      <c r="J52" s="200"/>
      <c r="K52" s="60">
        <v>0</v>
      </c>
      <c r="L52" s="336">
        <v>0</v>
      </c>
      <c r="M52" s="57">
        <v>0</v>
      </c>
      <c r="N52" s="60">
        <f>4475.3+2500+1365</f>
        <v>8340.2999999999993</v>
      </c>
      <c r="O52" s="336">
        <v>7843.3</v>
      </c>
      <c r="P52" s="57">
        <f>O52/N52*100</f>
        <v>94.040981739265987</v>
      </c>
      <c r="Q52" s="60">
        <f>3577.4+1300-2500</f>
        <v>2377.3999999999996</v>
      </c>
      <c r="R52" s="336">
        <v>2333.8000000000002</v>
      </c>
      <c r="S52" s="57">
        <f>R52/Q52*100</f>
        <v>98.166063767140599</v>
      </c>
      <c r="T52" s="66"/>
      <c r="U52" s="336"/>
      <c r="V52" s="336"/>
      <c r="W52" s="52"/>
      <c r="X52" s="451">
        <f>K52+N52+Q52</f>
        <v>10717.699999999999</v>
      </c>
      <c r="Y52" s="60">
        <v>4312.8</v>
      </c>
      <c r="Z52" s="336">
        <v>4292.6000000000004</v>
      </c>
      <c r="AA52" s="57">
        <f>Z52/Y52*100</f>
        <v>99.531626785383054</v>
      </c>
      <c r="AB52" s="60">
        <v>2121.4</v>
      </c>
      <c r="AC52" s="336">
        <v>2064</v>
      </c>
      <c r="AD52" s="57">
        <f>AC52/AB52*100</f>
        <v>97.294239653059293</v>
      </c>
      <c r="AE52" s="66">
        <f>2190.3+231.5-300</f>
        <v>2121.8000000000002</v>
      </c>
      <c r="AF52" s="336">
        <v>1154.0999999999999</v>
      </c>
      <c r="AG52" s="336">
        <f>AF52/AE52*100</f>
        <v>54.392496936563283</v>
      </c>
      <c r="AH52" s="336"/>
      <c r="AI52" s="336"/>
      <c r="AJ52" s="336"/>
      <c r="AK52" s="52"/>
      <c r="AL52" s="451">
        <f>Y52+AB52+AE52</f>
        <v>8556</v>
      </c>
      <c r="AM52" s="60">
        <v>2129</v>
      </c>
      <c r="AN52" s="336">
        <v>0</v>
      </c>
      <c r="AO52" s="57">
        <v>0</v>
      </c>
      <c r="AP52" s="66">
        <v>1888.4</v>
      </c>
      <c r="AQ52" s="336">
        <v>0</v>
      </c>
      <c r="AR52" s="62">
        <v>0</v>
      </c>
      <c r="AS52" s="60">
        <f>2192.2-231.5</f>
        <v>1960.6999999999998</v>
      </c>
      <c r="AT52" s="336">
        <v>0</v>
      </c>
      <c r="AU52" s="57">
        <v>0</v>
      </c>
      <c r="AV52" s="66"/>
      <c r="AW52" s="336"/>
      <c r="AX52" s="336"/>
      <c r="AY52" s="52"/>
      <c r="AZ52" s="456">
        <f>AM52+AP52+AS52</f>
        <v>5978.1</v>
      </c>
      <c r="BA52" s="336">
        <f>2921.4-1300</f>
        <v>1621.4</v>
      </c>
      <c r="BB52" s="336">
        <v>0</v>
      </c>
      <c r="BC52" s="62">
        <v>0</v>
      </c>
      <c r="BD52" s="60">
        <v>3212.8</v>
      </c>
      <c r="BE52" s="336">
        <v>0</v>
      </c>
      <c r="BF52" s="336"/>
      <c r="BG52" s="57">
        <v>0</v>
      </c>
      <c r="BH52" s="66">
        <v>9588.7000000000007</v>
      </c>
      <c r="BI52" s="336">
        <v>0</v>
      </c>
      <c r="BJ52" s="57">
        <v>0</v>
      </c>
      <c r="BK52" s="317"/>
      <c r="BL52" s="160">
        <f t="shared" si="5"/>
        <v>14422.900000000001</v>
      </c>
      <c r="BM52" s="161">
        <f t="shared" si="6"/>
        <v>14422.900000000001</v>
      </c>
      <c r="BN52" s="594"/>
      <c r="BO52" s="531"/>
    </row>
    <row r="53" spans="1:67" ht="30" customHeight="1" thickBot="1" x14ac:dyDescent="0.25">
      <c r="A53" s="347"/>
      <c r="B53" s="373"/>
      <c r="C53" s="331"/>
      <c r="D53" s="383"/>
      <c r="E53" s="265" t="s">
        <v>98</v>
      </c>
      <c r="F53" s="61">
        <f>K53+N53+Q53+Y53+AB53+AE53+AM53+AP53+AS53+BA53+BD53+BH53</f>
        <v>0</v>
      </c>
      <c r="G53" s="55">
        <v>0</v>
      </c>
      <c r="H53" s="58">
        <v>0</v>
      </c>
      <c r="I53" s="343"/>
      <c r="J53" s="344"/>
      <c r="K53" s="61">
        <v>0</v>
      </c>
      <c r="L53" s="55">
        <v>0</v>
      </c>
      <c r="M53" s="58">
        <v>0</v>
      </c>
      <c r="N53" s="61">
        <v>0</v>
      </c>
      <c r="O53" s="55">
        <v>0</v>
      </c>
      <c r="P53" s="58">
        <v>0</v>
      </c>
      <c r="Q53" s="61">
        <v>0</v>
      </c>
      <c r="R53" s="55">
        <v>0</v>
      </c>
      <c r="S53" s="58">
        <v>0</v>
      </c>
      <c r="T53" s="67"/>
      <c r="U53" s="55"/>
      <c r="V53" s="55"/>
      <c r="W53" s="136"/>
      <c r="X53" s="454">
        <f>K53+N53+Q53</f>
        <v>0</v>
      </c>
      <c r="Y53" s="61">
        <v>0</v>
      </c>
      <c r="Z53" s="55">
        <v>0</v>
      </c>
      <c r="AA53" s="58">
        <v>0</v>
      </c>
      <c r="AB53" s="61">
        <v>0</v>
      </c>
      <c r="AC53" s="55">
        <v>0</v>
      </c>
      <c r="AD53" s="58">
        <v>0</v>
      </c>
      <c r="AE53" s="67">
        <v>0</v>
      </c>
      <c r="AF53" s="55">
        <v>0</v>
      </c>
      <c r="AG53" s="55">
        <v>0</v>
      </c>
      <c r="AH53" s="55"/>
      <c r="AI53" s="163"/>
      <c r="AJ53" s="163"/>
      <c r="AK53" s="136"/>
      <c r="AL53" s="454">
        <f>Y53+AB53+AE53</f>
        <v>0</v>
      </c>
      <c r="AM53" s="61">
        <v>0</v>
      </c>
      <c r="AN53" s="55">
        <v>0</v>
      </c>
      <c r="AO53" s="58">
        <v>0</v>
      </c>
      <c r="AP53" s="67">
        <v>0</v>
      </c>
      <c r="AQ53" s="55">
        <v>0</v>
      </c>
      <c r="AR53" s="63">
        <v>0</v>
      </c>
      <c r="AS53" s="61">
        <v>0</v>
      </c>
      <c r="AT53" s="55">
        <v>0</v>
      </c>
      <c r="AU53" s="58">
        <v>0</v>
      </c>
      <c r="AV53" s="67"/>
      <c r="AW53" s="163"/>
      <c r="AX53" s="163"/>
      <c r="AY53" s="136"/>
      <c r="AZ53" s="458">
        <v>0</v>
      </c>
      <c r="BA53" s="55">
        <v>0</v>
      </c>
      <c r="BB53" s="55">
        <v>0</v>
      </c>
      <c r="BC53" s="63">
        <v>0</v>
      </c>
      <c r="BD53" s="61">
        <v>0</v>
      </c>
      <c r="BE53" s="55">
        <v>0</v>
      </c>
      <c r="BF53" s="55"/>
      <c r="BG53" s="58">
        <v>0</v>
      </c>
      <c r="BH53" s="67">
        <v>0</v>
      </c>
      <c r="BI53" s="55">
        <v>0</v>
      </c>
      <c r="BJ53" s="58">
        <v>0</v>
      </c>
      <c r="BK53" s="391"/>
      <c r="BL53" s="381"/>
      <c r="BM53" s="382"/>
      <c r="BN53" s="595"/>
      <c r="BO53" s="532"/>
    </row>
    <row r="54" spans="1:67" ht="12.75" customHeight="1" x14ac:dyDescent="0.2">
      <c r="A54" s="562" t="s">
        <v>63</v>
      </c>
      <c r="B54" s="565" t="s">
        <v>86</v>
      </c>
      <c r="C54" s="587" t="s">
        <v>103</v>
      </c>
      <c r="D54" s="576" t="s">
        <v>70</v>
      </c>
      <c r="E54" s="281" t="s">
        <v>38</v>
      </c>
      <c r="F54" s="73">
        <f t="shared" si="8"/>
        <v>1173.2</v>
      </c>
      <c r="G54" s="53">
        <f>G56</f>
        <v>115.8</v>
      </c>
      <c r="H54" s="131">
        <f>H56</f>
        <v>9.8704398227071248</v>
      </c>
      <c r="I54" s="345"/>
      <c r="J54" s="346"/>
      <c r="K54" s="73">
        <f>K56+K57</f>
        <v>0</v>
      </c>
      <c r="L54" s="53">
        <f t="shared" ref="L54:BJ54" si="14">L56+L57</f>
        <v>0</v>
      </c>
      <c r="M54" s="56">
        <f t="shared" si="14"/>
        <v>0</v>
      </c>
      <c r="N54" s="73">
        <f t="shared" si="14"/>
        <v>150</v>
      </c>
      <c r="O54" s="53">
        <f t="shared" si="14"/>
        <v>0</v>
      </c>
      <c r="P54" s="56">
        <f t="shared" si="14"/>
        <v>0</v>
      </c>
      <c r="Q54" s="73">
        <f t="shared" si="14"/>
        <v>150</v>
      </c>
      <c r="R54" s="53">
        <f t="shared" si="14"/>
        <v>115.8</v>
      </c>
      <c r="S54" s="56">
        <f t="shared" si="14"/>
        <v>77.2</v>
      </c>
      <c r="T54" s="74">
        <f t="shared" si="14"/>
        <v>0</v>
      </c>
      <c r="U54" s="53">
        <f t="shared" si="14"/>
        <v>0</v>
      </c>
      <c r="V54" s="53">
        <f t="shared" si="14"/>
        <v>0</v>
      </c>
      <c r="W54" s="53">
        <f t="shared" si="14"/>
        <v>0</v>
      </c>
      <c r="X54" s="453">
        <f t="shared" si="14"/>
        <v>300</v>
      </c>
      <c r="Y54" s="73">
        <f t="shared" si="14"/>
        <v>150</v>
      </c>
      <c r="Z54" s="53">
        <f t="shared" si="14"/>
        <v>0</v>
      </c>
      <c r="AA54" s="56">
        <f t="shared" si="14"/>
        <v>0</v>
      </c>
      <c r="AB54" s="73">
        <f t="shared" si="14"/>
        <v>150</v>
      </c>
      <c r="AC54" s="53">
        <f t="shared" si="14"/>
        <v>0</v>
      </c>
      <c r="AD54" s="56">
        <f t="shared" si="14"/>
        <v>0</v>
      </c>
      <c r="AE54" s="74">
        <f t="shared" si="14"/>
        <v>150</v>
      </c>
      <c r="AF54" s="53">
        <f t="shared" si="14"/>
        <v>0</v>
      </c>
      <c r="AG54" s="53">
        <f t="shared" si="14"/>
        <v>0</v>
      </c>
      <c r="AH54" s="53">
        <f t="shared" si="14"/>
        <v>0</v>
      </c>
      <c r="AI54" s="53">
        <f t="shared" si="14"/>
        <v>0</v>
      </c>
      <c r="AJ54" s="53">
        <f t="shared" si="14"/>
        <v>0</v>
      </c>
      <c r="AK54" s="53">
        <f t="shared" si="14"/>
        <v>0</v>
      </c>
      <c r="AL54" s="453">
        <f t="shared" si="14"/>
        <v>450</v>
      </c>
      <c r="AM54" s="73">
        <f t="shared" si="14"/>
        <v>150</v>
      </c>
      <c r="AN54" s="53">
        <f t="shared" si="14"/>
        <v>0</v>
      </c>
      <c r="AO54" s="56">
        <f t="shared" si="14"/>
        <v>0</v>
      </c>
      <c r="AP54" s="74">
        <f t="shared" si="14"/>
        <v>150</v>
      </c>
      <c r="AQ54" s="53">
        <f t="shared" si="14"/>
        <v>0</v>
      </c>
      <c r="AR54" s="75">
        <f t="shared" si="14"/>
        <v>0</v>
      </c>
      <c r="AS54" s="73">
        <f t="shared" si="14"/>
        <v>123.2</v>
      </c>
      <c r="AT54" s="53">
        <f t="shared" si="14"/>
        <v>0</v>
      </c>
      <c r="AU54" s="56">
        <f t="shared" si="14"/>
        <v>0</v>
      </c>
      <c r="AV54" s="74">
        <f t="shared" si="14"/>
        <v>0</v>
      </c>
      <c r="AW54" s="53">
        <f t="shared" si="14"/>
        <v>0</v>
      </c>
      <c r="AX54" s="53">
        <f t="shared" si="14"/>
        <v>0</v>
      </c>
      <c r="AY54" s="53">
        <f t="shared" si="14"/>
        <v>0</v>
      </c>
      <c r="AZ54" s="455">
        <f t="shared" si="14"/>
        <v>423.2</v>
      </c>
      <c r="BA54" s="53">
        <f t="shared" si="14"/>
        <v>0</v>
      </c>
      <c r="BB54" s="53">
        <f t="shared" si="14"/>
        <v>0</v>
      </c>
      <c r="BC54" s="75">
        <f t="shared" si="14"/>
        <v>0</v>
      </c>
      <c r="BD54" s="73">
        <f t="shared" si="14"/>
        <v>0</v>
      </c>
      <c r="BE54" s="53">
        <f t="shared" si="14"/>
        <v>0</v>
      </c>
      <c r="BF54" s="53">
        <f t="shared" si="14"/>
        <v>0</v>
      </c>
      <c r="BG54" s="56">
        <f t="shared" si="14"/>
        <v>0</v>
      </c>
      <c r="BH54" s="74">
        <f t="shared" si="14"/>
        <v>0</v>
      </c>
      <c r="BI54" s="53">
        <f t="shared" si="14"/>
        <v>0</v>
      </c>
      <c r="BJ54" s="56">
        <f t="shared" si="14"/>
        <v>0</v>
      </c>
      <c r="BK54" s="392">
        <f>AW54+BB54+BE54+BI54</f>
        <v>0</v>
      </c>
      <c r="BL54" s="158">
        <f t="shared" si="5"/>
        <v>0</v>
      </c>
      <c r="BM54" s="159">
        <f t="shared" si="6"/>
        <v>0</v>
      </c>
      <c r="BN54" s="593" t="s">
        <v>126</v>
      </c>
      <c r="BO54" s="731" t="s">
        <v>127</v>
      </c>
    </row>
    <row r="55" spans="1:67" x14ac:dyDescent="0.2">
      <c r="A55" s="563"/>
      <c r="B55" s="566"/>
      <c r="C55" s="588"/>
      <c r="D55" s="574"/>
      <c r="E55" s="264" t="s">
        <v>97</v>
      </c>
      <c r="F55" s="60">
        <f>K55+N55+Q55+Y55+AB55+AE55+AM55+AP55+AS55+BA55+BD55+BH55</f>
        <v>0</v>
      </c>
      <c r="G55" s="465">
        <v>0</v>
      </c>
      <c r="H55" s="57">
        <v>0</v>
      </c>
      <c r="I55" s="203"/>
      <c r="J55" s="200"/>
      <c r="K55" s="60">
        <v>0</v>
      </c>
      <c r="L55" s="336">
        <v>0</v>
      </c>
      <c r="M55" s="57">
        <v>0</v>
      </c>
      <c r="N55" s="60">
        <v>0</v>
      </c>
      <c r="O55" s="336">
        <v>0</v>
      </c>
      <c r="P55" s="57">
        <v>0</v>
      </c>
      <c r="Q55" s="60">
        <v>0</v>
      </c>
      <c r="R55" s="336">
        <v>0</v>
      </c>
      <c r="S55" s="57">
        <v>0</v>
      </c>
      <c r="T55" s="66"/>
      <c r="U55" s="336"/>
      <c r="V55" s="336"/>
      <c r="W55" s="52"/>
      <c r="X55" s="451">
        <f t="shared" ref="X55:X63" si="15">K55+N55+Q55</f>
        <v>0</v>
      </c>
      <c r="Y55" s="60">
        <v>0</v>
      </c>
      <c r="Z55" s="336">
        <v>0</v>
      </c>
      <c r="AA55" s="57">
        <v>0</v>
      </c>
      <c r="AB55" s="60">
        <v>0</v>
      </c>
      <c r="AC55" s="336">
        <v>0</v>
      </c>
      <c r="AD55" s="57">
        <v>0</v>
      </c>
      <c r="AE55" s="66">
        <v>0</v>
      </c>
      <c r="AF55" s="336">
        <v>0</v>
      </c>
      <c r="AG55" s="336">
        <v>0</v>
      </c>
      <c r="AH55" s="336"/>
      <c r="AI55" s="54"/>
      <c r="AJ55" s="54"/>
      <c r="AK55" s="52"/>
      <c r="AL55" s="451">
        <f t="shared" ref="AL55:AL63" si="16">Y55+AB55+AE55</f>
        <v>0</v>
      </c>
      <c r="AM55" s="60">
        <v>0</v>
      </c>
      <c r="AN55" s="336">
        <v>0</v>
      </c>
      <c r="AO55" s="57">
        <v>0</v>
      </c>
      <c r="AP55" s="66">
        <v>0</v>
      </c>
      <c r="AQ55" s="336">
        <v>0</v>
      </c>
      <c r="AR55" s="62">
        <v>0</v>
      </c>
      <c r="AS55" s="60">
        <v>0</v>
      </c>
      <c r="AT55" s="336">
        <v>0</v>
      </c>
      <c r="AU55" s="57">
        <v>0</v>
      </c>
      <c r="AV55" s="66"/>
      <c r="AW55" s="54"/>
      <c r="AX55" s="54"/>
      <c r="AY55" s="52"/>
      <c r="AZ55" s="456">
        <v>0</v>
      </c>
      <c r="BA55" s="336">
        <v>0</v>
      </c>
      <c r="BB55" s="336">
        <v>0</v>
      </c>
      <c r="BC55" s="62">
        <v>0</v>
      </c>
      <c r="BD55" s="60">
        <v>0</v>
      </c>
      <c r="BE55" s="336">
        <v>0</v>
      </c>
      <c r="BF55" s="336"/>
      <c r="BG55" s="57">
        <v>0</v>
      </c>
      <c r="BH55" s="66">
        <v>0</v>
      </c>
      <c r="BI55" s="336">
        <v>0</v>
      </c>
      <c r="BJ55" s="57">
        <v>0</v>
      </c>
      <c r="BK55" s="392"/>
      <c r="BL55" s="158"/>
      <c r="BM55" s="159"/>
      <c r="BN55" s="594"/>
      <c r="BO55" s="732"/>
    </row>
    <row r="56" spans="1:67" ht="22.5" customHeight="1" x14ac:dyDescent="0.2">
      <c r="A56" s="563"/>
      <c r="B56" s="566"/>
      <c r="C56" s="588"/>
      <c r="D56" s="573"/>
      <c r="E56" s="264" t="s">
        <v>39</v>
      </c>
      <c r="F56" s="60">
        <f t="shared" si="8"/>
        <v>1173.2</v>
      </c>
      <c r="G56" s="465">
        <f>R56</f>
        <v>115.8</v>
      </c>
      <c r="H56" s="135">
        <f>G56/F56*100</f>
        <v>9.8704398227071248</v>
      </c>
      <c r="I56" s="203"/>
      <c r="J56" s="200"/>
      <c r="K56" s="60">
        <v>0</v>
      </c>
      <c r="L56" s="336">
        <v>0</v>
      </c>
      <c r="M56" s="57">
        <v>0</v>
      </c>
      <c r="N56" s="60">
        <v>150</v>
      </c>
      <c r="O56" s="336">
        <v>0</v>
      </c>
      <c r="P56" s="57">
        <v>0</v>
      </c>
      <c r="Q56" s="60">
        <v>150</v>
      </c>
      <c r="R56" s="336">
        <v>115.8</v>
      </c>
      <c r="S56" s="57">
        <f>R56/Q56*100</f>
        <v>77.2</v>
      </c>
      <c r="T56" s="66"/>
      <c r="U56" s="336"/>
      <c r="V56" s="336"/>
      <c r="W56" s="52"/>
      <c r="X56" s="451">
        <f t="shared" si="15"/>
        <v>300</v>
      </c>
      <c r="Y56" s="60">
        <v>150</v>
      </c>
      <c r="Z56" s="336">
        <v>0</v>
      </c>
      <c r="AA56" s="57">
        <v>0</v>
      </c>
      <c r="AB56" s="60">
        <v>150</v>
      </c>
      <c r="AC56" s="336">
        <v>0</v>
      </c>
      <c r="AD56" s="57">
        <v>0</v>
      </c>
      <c r="AE56" s="66">
        <v>150</v>
      </c>
      <c r="AF56" s="336">
        <v>0</v>
      </c>
      <c r="AG56" s="336">
        <v>0</v>
      </c>
      <c r="AH56" s="336"/>
      <c r="AI56" s="54"/>
      <c r="AJ56" s="54"/>
      <c r="AK56" s="52"/>
      <c r="AL56" s="451">
        <f t="shared" si="16"/>
        <v>450</v>
      </c>
      <c r="AM56" s="60">
        <v>150</v>
      </c>
      <c r="AN56" s="336">
        <v>0</v>
      </c>
      <c r="AO56" s="57">
        <v>0</v>
      </c>
      <c r="AP56" s="66">
        <v>150</v>
      </c>
      <c r="AQ56" s="336">
        <v>0</v>
      </c>
      <c r="AR56" s="62">
        <v>0</v>
      </c>
      <c r="AS56" s="60">
        <v>123.2</v>
      </c>
      <c r="AT56" s="336">
        <v>0</v>
      </c>
      <c r="AU56" s="57">
        <v>0</v>
      </c>
      <c r="AV56" s="66"/>
      <c r="AW56" s="54"/>
      <c r="AX56" s="54"/>
      <c r="AY56" s="52"/>
      <c r="AZ56" s="456">
        <f>AM56+AP56+AS56</f>
        <v>423.2</v>
      </c>
      <c r="BA56" s="336">
        <v>0</v>
      </c>
      <c r="BB56" s="336">
        <v>0</v>
      </c>
      <c r="BC56" s="62">
        <v>0</v>
      </c>
      <c r="BD56" s="60">
        <v>0</v>
      </c>
      <c r="BE56" s="336">
        <v>0</v>
      </c>
      <c r="BF56" s="336"/>
      <c r="BG56" s="57">
        <v>0</v>
      </c>
      <c r="BH56" s="66">
        <v>0</v>
      </c>
      <c r="BI56" s="336">
        <v>0</v>
      </c>
      <c r="BJ56" s="57">
        <v>0</v>
      </c>
      <c r="BK56" s="283"/>
      <c r="BL56" s="82">
        <f t="shared" si="5"/>
        <v>0</v>
      </c>
      <c r="BM56" s="142">
        <f t="shared" si="6"/>
        <v>0</v>
      </c>
      <c r="BN56" s="594"/>
      <c r="BO56" s="732"/>
    </row>
    <row r="57" spans="1:67" ht="20.25" customHeight="1" thickBot="1" x14ac:dyDescent="0.25">
      <c r="A57" s="563"/>
      <c r="B57" s="566"/>
      <c r="C57" s="588"/>
      <c r="D57" s="577"/>
      <c r="E57" s="264" t="s">
        <v>18</v>
      </c>
      <c r="F57" s="60">
        <f t="shared" si="8"/>
        <v>0</v>
      </c>
      <c r="G57" s="465">
        <v>0</v>
      </c>
      <c r="H57" s="57">
        <v>0</v>
      </c>
      <c r="I57" s="203"/>
      <c r="J57" s="200"/>
      <c r="K57" s="60">
        <v>0</v>
      </c>
      <c r="L57" s="336">
        <v>0</v>
      </c>
      <c r="M57" s="57">
        <v>0</v>
      </c>
      <c r="N57" s="60">
        <v>0</v>
      </c>
      <c r="O57" s="336">
        <v>0</v>
      </c>
      <c r="P57" s="57">
        <v>0</v>
      </c>
      <c r="Q57" s="60">
        <v>0</v>
      </c>
      <c r="R57" s="336">
        <v>0</v>
      </c>
      <c r="S57" s="57">
        <v>0</v>
      </c>
      <c r="T57" s="66"/>
      <c r="U57" s="336"/>
      <c r="V57" s="336"/>
      <c r="W57" s="52"/>
      <c r="X57" s="62">
        <f t="shared" si="15"/>
        <v>0</v>
      </c>
      <c r="Y57" s="60">
        <v>0</v>
      </c>
      <c r="Z57" s="336">
        <v>0</v>
      </c>
      <c r="AA57" s="57">
        <v>0</v>
      </c>
      <c r="AB57" s="60">
        <v>0</v>
      </c>
      <c r="AC57" s="336">
        <v>0</v>
      </c>
      <c r="AD57" s="57">
        <v>0</v>
      </c>
      <c r="AE57" s="66">
        <v>0</v>
      </c>
      <c r="AF57" s="336">
        <v>0</v>
      </c>
      <c r="AG57" s="336">
        <v>0</v>
      </c>
      <c r="AH57" s="336"/>
      <c r="AI57" s="336"/>
      <c r="AJ57" s="336"/>
      <c r="AK57" s="52"/>
      <c r="AL57" s="451">
        <f t="shared" si="16"/>
        <v>0</v>
      </c>
      <c r="AM57" s="60">
        <v>0</v>
      </c>
      <c r="AN57" s="336">
        <v>0</v>
      </c>
      <c r="AO57" s="57">
        <v>0</v>
      </c>
      <c r="AP57" s="66">
        <v>0</v>
      </c>
      <c r="AQ57" s="336">
        <v>0</v>
      </c>
      <c r="AR57" s="62">
        <v>0</v>
      </c>
      <c r="AS57" s="60">
        <v>0</v>
      </c>
      <c r="AT57" s="336">
        <v>0</v>
      </c>
      <c r="AU57" s="57">
        <v>0</v>
      </c>
      <c r="AV57" s="66"/>
      <c r="AW57" s="336"/>
      <c r="AX57" s="336"/>
      <c r="AY57" s="52"/>
      <c r="AZ57" s="456">
        <v>0</v>
      </c>
      <c r="BA57" s="336">
        <v>0</v>
      </c>
      <c r="BB57" s="336">
        <v>0</v>
      </c>
      <c r="BC57" s="62">
        <v>0</v>
      </c>
      <c r="BD57" s="60">
        <v>0</v>
      </c>
      <c r="BE57" s="336">
        <v>0</v>
      </c>
      <c r="BF57" s="336"/>
      <c r="BG57" s="57">
        <v>0</v>
      </c>
      <c r="BH57" s="66">
        <v>0</v>
      </c>
      <c r="BI57" s="336">
        <v>0</v>
      </c>
      <c r="BJ57" s="57">
        <v>0</v>
      </c>
      <c r="BK57" s="283"/>
      <c r="BL57" s="82">
        <f t="shared" si="5"/>
        <v>0</v>
      </c>
      <c r="BM57" s="142">
        <f t="shared" si="6"/>
        <v>0</v>
      </c>
      <c r="BN57" s="594"/>
      <c r="BO57" s="732"/>
    </row>
    <row r="58" spans="1:67" ht="38.25" customHeight="1" thickBot="1" x14ac:dyDescent="0.25">
      <c r="A58" s="564"/>
      <c r="B58" s="567"/>
      <c r="C58" s="589"/>
      <c r="D58" s="383"/>
      <c r="E58" s="265" t="s">
        <v>98</v>
      </c>
      <c r="F58" s="76">
        <f t="shared" ref="F58:F63" si="17">K58+N58+Q58+Y58+AB58+AE58+AM58+AP58+AS58+BA58+BD58+BH58</f>
        <v>0</v>
      </c>
      <c r="G58" s="466">
        <v>0</v>
      </c>
      <c r="H58" s="59">
        <v>0</v>
      </c>
      <c r="I58" s="206"/>
      <c r="J58" s="207"/>
      <c r="K58" s="76">
        <v>0</v>
      </c>
      <c r="L58" s="337">
        <v>0</v>
      </c>
      <c r="M58" s="59">
        <v>0</v>
      </c>
      <c r="N58" s="76">
        <v>0</v>
      </c>
      <c r="O58" s="337">
        <v>0</v>
      </c>
      <c r="P58" s="59">
        <v>0</v>
      </c>
      <c r="Q58" s="76">
        <v>0</v>
      </c>
      <c r="R58" s="337">
        <v>0</v>
      </c>
      <c r="S58" s="59">
        <v>0</v>
      </c>
      <c r="T58" s="71"/>
      <c r="U58" s="337"/>
      <c r="V58" s="337"/>
      <c r="W58" s="164"/>
      <c r="X58" s="72">
        <f t="shared" si="15"/>
        <v>0</v>
      </c>
      <c r="Y58" s="76">
        <v>0</v>
      </c>
      <c r="Z58" s="337">
        <v>0</v>
      </c>
      <c r="AA58" s="59">
        <v>0</v>
      </c>
      <c r="AB58" s="76">
        <v>0</v>
      </c>
      <c r="AC58" s="337">
        <v>0</v>
      </c>
      <c r="AD58" s="59">
        <v>0</v>
      </c>
      <c r="AE58" s="71">
        <v>0</v>
      </c>
      <c r="AF58" s="337">
        <v>0</v>
      </c>
      <c r="AG58" s="337">
        <v>0</v>
      </c>
      <c r="AH58" s="337"/>
      <c r="AI58" s="168"/>
      <c r="AJ58" s="168"/>
      <c r="AK58" s="164"/>
      <c r="AL58" s="452">
        <f t="shared" si="16"/>
        <v>0</v>
      </c>
      <c r="AM58" s="76">
        <v>0</v>
      </c>
      <c r="AN58" s="337">
        <v>0</v>
      </c>
      <c r="AO58" s="59">
        <v>0</v>
      </c>
      <c r="AP58" s="71">
        <v>0</v>
      </c>
      <c r="AQ58" s="337">
        <v>0</v>
      </c>
      <c r="AR58" s="72">
        <v>0</v>
      </c>
      <c r="AS58" s="76">
        <v>0</v>
      </c>
      <c r="AT58" s="337">
        <v>0</v>
      </c>
      <c r="AU58" s="59">
        <v>0</v>
      </c>
      <c r="AV58" s="71"/>
      <c r="AW58" s="168"/>
      <c r="AX58" s="168"/>
      <c r="AY58" s="164"/>
      <c r="AZ58" s="457">
        <v>0</v>
      </c>
      <c r="BA58" s="337">
        <v>0</v>
      </c>
      <c r="BB58" s="337">
        <v>0</v>
      </c>
      <c r="BC58" s="72">
        <v>0</v>
      </c>
      <c r="BD58" s="76">
        <v>0</v>
      </c>
      <c r="BE58" s="337">
        <v>0</v>
      </c>
      <c r="BF58" s="337"/>
      <c r="BG58" s="59">
        <v>0</v>
      </c>
      <c r="BH58" s="71">
        <v>0</v>
      </c>
      <c r="BI58" s="337">
        <v>0</v>
      </c>
      <c r="BJ58" s="59">
        <v>0</v>
      </c>
      <c r="BK58" s="283"/>
      <c r="BL58" s="82"/>
      <c r="BM58" s="142"/>
      <c r="BN58" s="595"/>
      <c r="BO58" s="733"/>
    </row>
    <row r="59" spans="1:67" ht="14.25" customHeight="1" x14ac:dyDescent="0.2">
      <c r="A59" s="562" t="s">
        <v>64</v>
      </c>
      <c r="B59" s="565" t="s">
        <v>85</v>
      </c>
      <c r="C59" s="587" t="s">
        <v>137</v>
      </c>
      <c r="D59" s="574" t="s">
        <v>19</v>
      </c>
      <c r="E59" s="244" t="s">
        <v>38</v>
      </c>
      <c r="F59" s="73">
        <f t="shared" si="17"/>
        <v>2190.6</v>
      </c>
      <c r="G59" s="53">
        <f>G61</f>
        <v>323.5</v>
      </c>
      <c r="H59" s="131">
        <f>H61</f>
        <v>14.767643567972247</v>
      </c>
      <c r="I59" s="345">
        <f>K59+N59+Q59+Y59+AB59+AE59+AM59+AP59+AS59</f>
        <v>1361.5</v>
      </c>
      <c r="J59" s="346">
        <f>G59/I59*100</f>
        <v>23.760558207858978</v>
      </c>
      <c r="K59" s="73">
        <v>0</v>
      </c>
      <c r="L59" s="53">
        <v>0</v>
      </c>
      <c r="M59" s="56">
        <v>0</v>
      </c>
      <c r="N59" s="73">
        <f>N61+N62</f>
        <v>140</v>
      </c>
      <c r="O59" s="53">
        <v>0</v>
      </c>
      <c r="P59" s="56">
        <v>0</v>
      </c>
      <c r="Q59" s="73">
        <f>Q61+Q62</f>
        <v>140</v>
      </c>
      <c r="R59" s="53">
        <v>0</v>
      </c>
      <c r="S59" s="56">
        <v>0</v>
      </c>
      <c r="T59" s="74"/>
      <c r="U59" s="53"/>
      <c r="V59" s="53"/>
      <c r="W59" s="133"/>
      <c r="X59" s="346">
        <f t="shared" si="15"/>
        <v>280</v>
      </c>
      <c r="Y59" s="73">
        <f>Y61+Y62</f>
        <v>158</v>
      </c>
      <c r="Z59" s="53">
        <f t="shared" ref="Z59:AG59" si="18">Z61+Z62</f>
        <v>323.5</v>
      </c>
      <c r="AA59" s="56">
        <f t="shared" si="18"/>
        <v>100</v>
      </c>
      <c r="AB59" s="73">
        <f t="shared" si="18"/>
        <v>158</v>
      </c>
      <c r="AC59" s="53">
        <f t="shared" si="18"/>
        <v>0</v>
      </c>
      <c r="AD59" s="56">
        <v>0</v>
      </c>
      <c r="AE59" s="73">
        <f t="shared" si="18"/>
        <v>158</v>
      </c>
      <c r="AF59" s="53">
        <f t="shared" si="18"/>
        <v>0</v>
      </c>
      <c r="AG59" s="56">
        <f t="shared" si="18"/>
        <v>0</v>
      </c>
      <c r="AH59" s="74"/>
      <c r="AI59" s="134"/>
      <c r="AJ59" s="134"/>
      <c r="AK59" s="133"/>
      <c r="AL59" s="453">
        <f t="shared" si="16"/>
        <v>474</v>
      </c>
      <c r="AM59" s="73">
        <f>AM61+AM62</f>
        <v>202.5</v>
      </c>
      <c r="AN59" s="53">
        <f t="shared" ref="AN59:AU59" si="19">AN61</f>
        <v>0</v>
      </c>
      <c r="AO59" s="56">
        <f>AN59/AM59*100</f>
        <v>0</v>
      </c>
      <c r="AP59" s="73">
        <f>AP61+AP62</f>
        <v>202.5</v>
      </c>
      <c r="AQ59" s="53">
        <f t="shared" si="19"/>
        <v>0</v>
      </c>
      <c r="AR59" s="56">
        <f t="shared" si="19"/>
        <v>0</v>
      </c>
      <c r="AS59" s="73">
        <f>AS61+AS62</f>
        <v>202.5</v>
      </c>
      <c r="AT59" s="53">
        <f t="shared" si="19"/>
        <v>0</v>
      </c>
      <c r="AU59" s="56">
        <f t="shared" si="19"/>
        <v>0</v>
      </c>
      <c r="AV59" s="74"/>
      <c r="AW59" s="134"/>
      <c r="AX59" s="134"/>
      <c r="AY59" s="133"/>
      <c r="AZ59" s="453">
        <f>AM59+AP59+AS59</f>
        <v>607.5</v>
      </c>
      <c r="BA59" s="73">
        <f>BA61+BA62</f>
        <v>270</v>
      </c>
      <c r="BB59" s="53">
        <f t="shared" ref="BB59:BJ59" si="20">BB61</f>
        <v>0</v>
      </c>
      <c r="BC59" s="56">
        <f t="shared" si="20"/>
        <v>0</v>
      </c>
      <c r="BD59" s="73">
        <f>BD61+BD62</f>
        <v>270</v>
      </c>
      <c r="BE59" s="53">
        <f t="shared" si="20"/>
        <v>0</v>
      </c>
      <c r="BF59" s="53">
        <f t="shared" si="20"/>
        <v>0</v>
      </c>
      <c r="BG59" s="56">
        <f t="shared" si="20"/>
        <v>0</v>
      </c>
      <c r="BH59" s="74">
        <f>BH61+BH62</f>
        <v>289.10000000000002</v>
      </c>
      <c r="BI59" s="53">
        <f t="shared" si="20"/>
        <v>0</v>
      </c>
      <c r="BJ59" s="56">
        <f t="shared" si="20"/>
        <v>0</v>
      </c>
      <c r="BK59" s="283">
        <f>AW59+BB59+BE59+BI59</f>
        <v>0</v>
      </c>
      <c r="BL59" s="82">
        <f t="shared" si="5"/>
        <v>829.1</v>
      </c>
      <c r="BM59" s="142">
        <f t="shared" si="6"/>
        <v>829.1</v>
      </c>
      <c r="BN59" s="593" t="s">
        <v>151</v>
      </c>
      <c r="BO59" s="530" t="s">
        <v>146</v>
      </c>
    </row>
    <row r="60" spans="1:67" ht="14.25" customHeight="1" x14ac:dyDescent="0.2">
      <c r="A60" s="563"/>
      <c r="B60" s="566"/>
      <c r="C60" s="588"/>
      <c r="D60" s="574"/>
      <c r="E60" s="389" t="s">
        <v>97</v>
      </c>
      <c r="F60" s="60">
        <f t="shared" si="17"/>
        <v>0</v>
      </c>
      <c r="G60" s="465">
        <v>0</v>
      </c>
      <c r="H60" s="57">
        <v>0</v>
      </c>
      <c r="I60" s="203"/>
      <c r="J60" s="200"/>
      <c r="K60" s="60">
        <v>0</v>
      </c>
      <c r="L60" s="336">
        <v>0</v>
      </c>
      <c r="M60" s="57">
        <v>0</v>
      </c>
      <c r="N60" s="60">
        <v>0</v>
      </c>
      <c r="O60" s="336">
        <v>0</v>
      </c>
      <c r="P60" s="57">
        <v>0</v>
      </c>
      <c r="Q60" s="60">
        <v>0</v>
      </c>
      <c r="R60" s="336">
        <v>0</v>
      </c>
      <c r="S60" s="57">
        <v>0</v>
      </c>
      <c r="T60" s="66"/>
      <c r="U60" s="336"/>
      <c r="V60" s="336"/>
      <c r="W60" s="52"/>
      <c r="X60" s="62">
        <f t="shared" si="15"/>
        <v>0</v>
      </c>
      <c r="Y60" s="60">
        <v>0</v>
      </c>
      <c r="Z60" s="336">
        <v>0</v>
      </c>
      <c r="AA60" s="57">
        <v>0</v>
      </c>
      <c r="AB60" s="60">
        <v>0</v>
      </c>
      <c r="AC60" s="336">
        <v>0</v>
      </c>
      <c r="AD60" s="57">
        <v>0</v>
      </c>
      <c r="AE60" s="60">
        <v>0</v>
      </c>
      <c r="AF60" s="336">
        <v>0</v>
      </c>
      <c r="AG60" s="57">
        <v>0</v>
      </c>
      <c r="AH60" s="66"/>
      <c r="AI60" s="336"/>
      <c r="AJ60" s="336"/>
      <c r="AK60" s="52"/>
      <c r="AL60" s="451">
        <f t="shared" si="16"/>
        <v>0</v>
      </c>
      <c r="AM60" s="60">
        <v>0</v>
      </c>
      <c r="AN60" s="336">
        <v>0</v>
      </c>
      <c r="AO60" s="469">
        <v>0</v>
      </c>
      <c r="AP60" s="60">
        <v>0</v>
      </c>
      <c r="AQ60" s="336">
        <v>0</v>
      </c>
      <c r="AR60" s="57">
        <v>0</v>
      </c>
      <c r="AS60" s="60">
        <v>0</v>
      </c>
      <c r="AT60" s="336">
        <v>0</v>
      </c>
      <c r="AU60" s="57">
        <v>0</v>
      </c>
      <c r="AV60" s="66"/>
      <c r="AW60" s="336"/>
      <c r="AX60" s="336"/>
      <c r="AY60" s="52"/>
      <c r="AZ60" s="451">
        <f>AM60+AP60+AS60</f>
        <v>0</v>
      </c>
      <c r="BA60" s="60">
        <v>0</v>
      </c>
      <c r="BB60" s="336">
        <v>0</v>
      </c>
      <c r="BC60" s="57">
        <v>0</v>
      </c>
      <c r="BD60" s="60">
        <v>0</v>
      </c>
      <c r="BE60" s="336">
        <v>0</v>
      </c>
      <c r="BF60" s="336"/>
      <c r="BG60" s="57">
        <v>0</v>
      </c>
      <c r="BH60" s="66">
        <v>0</v>
      </c>
      <c r="BI60" s="336">
        <v>0</v>
      </c>
      <c r="BJ60" s="57">
        <v>0</v>
      </c>
      <c r="BK60" s="283"/>
      <c r="BL60" s="82"/>
      <c r="BM60" s="142"/>
      <c r="BN60" s="594"/>
      <c r="BO60" s="531"/>
    </row>
    <row r="61" spans="1:67" ht="16.5" customHeight="1" x14ac:dyDescent="0.2">
      <c r="A61" s="563"/>
      <c r="B61" s="566"/>
      <c r="C61" s="588"/>
      <c r="D61" s="573"/>
      <c r="E61" s="245" t="s">
        <v>39</v>
      </c>
      <c r="F61" s="60">
        <f t="shared" si="17"/>
        <v>2190.6</v>
      </c>
      <c r="G61" s="465">
        <f>Z61</f>
        <v>323.5</v>
      </c>
      <c r="H61" s="135">
        <f>G61/F61*100</f>
        <v>14.767643567972247</v>
      </c>
      <c r="I61" s="203">
        <f>K61+N61+Q61+Y61+AB61+AE61+AM61+AP61+AS61</f>
        <v>1361.5</v>
      </c>
      <c r="J61" s="200">
        <f>G61/I61*100</f>
        <v>23.760558207858978</v>
      </c>
      <c r="K61" s="60">
        <v>0</v>
      </c>
      <c r="L61" s="336">
        <v>0</v>
      </c>
      <c r="M61" s="57">
        <v>0</v>
      </c>
      <c r="N61" s="60">
        <v>140</v>
      </c>
      <c r="O61" s="336">
        <v>0</v>
      </c>
      <c r="P61" s="57">
        <v>0</v>
      </c>
      <c r="Q61" s="60">
        <v>140</v>
      </c>
      <c r="R61" s="336">
        <v>0</v>
      </c>
      <c r="S61" s="57">
        <v>0</v>
      </c>
      <c r="T61" s="66"/>
      <c r="U61" s="336"/>
      <c r="V61" s="336"/>
      <c r="W61" s="52"/>
      <c r="X61" s="200">
        <f t="shared" si="15"/>
        <v>280</v>
      </c>
      <c r="Y61" s="60">
        <v>158</v>
      </c>
      <c r="Z61" s="336">
        <v>323.5</v>
      </c>
      <c r="AA61" s="57">
        <v>100</v>
      </c>
      <c r="AB61" s="60">
        <v>158</v>
      </c>
      <c r="AC61" s="336">
        <v>0</v>
      </c>
      <c r="AD61" s="57">
        <v>0</v>
      </c>
      <c r="AE61" s="60">
        <v>158</v>
      </c>
      <c r="AF61" s="336">
        <v>0</v>
      </c>
      <c r="AG61" s="57">
        <v>0</v>
      </c>
      <c r="AH61" s="66"/>
      <c r="AI61" s="336"/>
      <c r="AJ61" s="336"/>
      <c r="AK61" s="52"/>
      <c r="AL61" s="451">
        <f t="shared" si="16"/>
        <v>474</v>
      </c>
      <c r="AM61" s="60">
        <v>202.5</v>
      </c>
      <c r="AN61" s="336">
        <v>0</v>
      </c>
      <c r="AO61" s="57">
        <f>AN61/AM61*100</f>
        <v>0</v>
      </c>
      <c r="AP61" s="60">
        <v>202.5</v>
      </c>
      <c r="AQ61" s="336">
        <v>0</v>
      </c>
      <c r="AR61" s="57">
        <v>0</v>
      </c>
      <c r="AS61" s="60">
        <v>202.5</v>
      </c>
      <c r="AT61" s="336">
        <v>0</v>
      </c>
      <c r="AU61" s="57">
        <v>0</v>
      </c>
      <c r="AV61" s="66"/>
      <c r="AW61" s="336"/>
      <c r="AX61" s="336"/>
      <c r="AY61" s="52"/>
      <c r="AZ61" s="451">
        <f>AM61+AP61+AS61</f>
        <v>607.5</v>
      </c>
      <c r="BA61" s="60">
        <v>270</v>
      </c>
      <c r="BB61" s="336">
        <v>0</v>
      </c>
      <c r="BC61" s="57">
        <v>0</v>
      </c>
      <c r="BD61" s="60">
        <v>270</v>
      </c>
      <c r="BE61" s="336">
        <v>0</v>
      </c>
      <c r="BF61" s="336"/>
      <c r="BG61" s="57">
        <v>0</v>
      </c>
      <c r="BH61" s="66">
        <v>289.10000000000002</v>
      </c>
      <c r="BI61" s="336">
        <v>0</v>
      </c>
      <c r="BJ61" s="57">
        <v>0</v>
      </c>
      <c r="BK61" s="283"/>
      <c r="BL61" s="82">
        <f t="shared" si="5"/>
        <v>829.1</v>
      </c>
      <c r="BM61" s="142">
        <f t="shared" si="6"/>
        <v>829.1</v>
      </c>
      <c r="BN61" s="594"/>
      <c r="BO61" s="531"/>
    </row>
    <row r="62" spans="1:67" ht="26.25" customHeight="1" x14ac:dyDescent="0.2">
      <c r="A62" s="563"/>
      <c r="B62" s="566"/>
      <c r="C62" s="588"/>
      <c r="D62" s="573"/>
      <c r="E62" s="390" t="s">
        <v>18</v>
      </c>
      <c r="F62" s="60">
        <f t="shared" si="17"/>
        <v>0</v>
      </c>
      <c r="G62" s="465">
        <f>U62+Z62+AC62+AF62+AN62+AQ62+AT62+BB62+BE62+BI62</f>
        <v>0</v>
      </c>
      <c r="H62" s="135">
        <v>0</v>
      </c>
      <c r="I62" s="203">
        <f>K62+N62+Q62+Y62+AB62+AE62+AM62+AP62+AS62</f>
        <v>0</v>
      </c>
      <c r="J62" s="200" t="e">
        <f>G62/I62*100</f>
        <v>#DIV/0!</v>
      </c>
      <c r="K62" s="60">
        <v>0</v>
      </c>
      <c r="L62" s="336">
        <v>0</v>
      </c>
      <c r="M62" s="57">
        <v>0</v>
      </c>
      <c r="N62" s="60">
        <v>0</v>
      </c>
      <c r="O62" s="336">
        <v>0</v>
      </c>
      <c r="P62" s="57">
        <v>0</v>
      </c>
      <c r="Q62" s="60">
        <v>0</v>
      </c>
      <c r="R62" s="336">
        <v>0</v>
      </c>
      <c r="S62" s="57">
        <v>0</v>
      </c>
      <c r="T62" s="66"/>
      <c r="U62" s="336"/>
      <c r="V62" s="336"/>
      <c r="W62" s="52"/>
      <c r="X62" s="200">
        <f t="shared" si="15"/>
        <v>0</v>
      </c>
      <c r="Y62" s="60">
        <v>0</v>
      </c>
      <c r="Z62" s="336">
        <v>0</v>
      </c>
      <c r="AA62" s="57">
        <v>0</v>
      </c>
      <c r="AB62" s="60">
        <v>0</v>
      </c>
      <c r="AC62" s="336">
        <v>0</v>
      </c>
      <c r="AD62" s="57">
        <v>0</v>
      </c>
      <c r="AE62" s="60">
        <v>0</v>
      </c>
      <c r="AF62" s="336">
        <v>0</v>
      </c>
      <c r="AG62" s="57">
        <v>0</v>
      </c>
      <c r="AH62" s="66"/>
      <c r="AI62" s="336"/>
      <c r="AJ62" s="336"/>
      <c r="AK62" s="52"/>
      <c r="AL62" s="451">
        <f t="shared" si="16"/>
        <v>0</v>
      </c>
      <c r="AM62" s="60">
        <v>0</v>
      </c>
      <c r="AN62" s="336">
        <v>0</v>
      </c>
      <c r="AO62" s="57">
        <v>0</v>
      </c>
      <c r="AP62" s="60">
        <v>0</v>
      </c>
      <c r="AQ62" s="336">
        <v>0</v>
      </c>
      <c r="AR62" s="57">
        <v>0</v>
      </c>
      <c r="AS62" s="60">
        <v>0</v>
      </c>
      <c r="AT62" s="336">
        <v>0</v>
      </c>
      <c r="AU62" s="57">
        <v>0</v>
      </c>
      <c r="AV62" s="66">
        <v>0</v>
      </c>
      <c r="AW62" s="336"/>
      <c r="AX62" s="336"/>
      <c r="AY62" s="52"/>
      <c r="AZ62" s="451">
        <f>AM62+AP62+AS62</f>
        <v>0</v>
      </c>
      <c r="BA62" s="60">
        <v>0</v>
      </c>
      <c r="BB62" s="336">
        <v>0</v>
      </c>
      <c r="BC62" s="57">
        <v>0</v>
      </c>
      <c r="BD62" s="60">
        <v>0</v>
      </c>
      <c r="BE62" s="336">
        <v>0</v>
      </c>
      <c r="BF62" s="336"/>
      <c r="BG62" s="57">
        <v>0</v>
      </c>
      <c r="BH62" s="66">
        <v>0</v>
      </c>
      <c r="BI62" s="336">
        <v>0</v>
      </c>
      <c r="BJ62" s="57">
        <v>0</v>
      </c>
      <c r="BK62" s="316">
        <f>BK59</f>
        <v>0</v>
      </c>
      <c r="BL62" s="165">
        <f t="shared" si="5"/>
        <v>0</v>
      </c>
      <c r="BM62" s="166">
        <f t="shared" si="6"/>
        <v>0</v>
      </c>
      <c r="BN62" s="594"/>
      <c r="BO62" s="531"/>
    </row>
    <row r="63" spans="1:67" ht="39" customHeight="1" thickBot="1" x14ac:dyDescent="0.25">
      <c r="A63" s="564"/>
      <c r="B63" s="567"/>
      <c r="C63" s="588"/>
      <c r="D63" s="339"/>
      <c r="E63" s="397" t="s">
        <v>98</v>
      </c>
      <c r="F63" s="60">
        <f t="shared" si="17"/>
        <v>0</v>
      </c>
      <c r="G63" s="465">
        <v>0</v>
      </c>
      <c r="H63" s="57">
        <v>0</v>
      </c>
      <c r="I63" s="203"/>
      <c r="J63" s="200"/>
      <c r="K63" s="60">
        <v>0</v>
      </c>
      <c r="L63" s="336">
        <v>0</v>
      </c>
      <c r="M63" s="57">
        <v>0</v>
      </c>
      <c r="N63" s="60">
        <v>0</v>
      </c>
      <c r="O63" s="336">
        <v>0</v>
      </c>
      <c r="P63" s="57">
        <v>0</v>
      </c>
      <c r="Q63" s="76">
        <v>0</v>
      </c>
      <c r="R63" s="337">
        <v>0</v>
      </c>
      <c r="S63" s="59">
        <v>0</v>
      </c>
      <c r="T63" s="66"/>
      <c r="U63" s="336"/>
      <c r="V63" s="336"/>
      <c r="W63" s="52"/>
      <c r="X63" s="62">
        <f t="shared" si="15"/>
        <v>0</v>
      </c>
      <c r="Y63" s="60">
        <v>0</v>
      </c>
      <c r="Z63" s="336">
        <v>0</v>
      </c>
      <c r="AA63" s="57">
        <v>0</v>
      </c>
      <c r="AB63" s="60">
        <v>0</v>
      </c>
      <c r="AC63" s="336">
        <v>0</v>
      </c>
      <c r="AD63" s="57">
        <v>0</v>
      </c>
      <c r="AE63" s="60">
        <v>0</v>
      </c>
      <c r="AF63" s="336">
        <v>0</v>
      </c>
      <c r="AG63" s="57">
        <v>0</v>
      </c>
      <c r="AH63" s="66"/>
      <c r="AI63" s="336"/>
      <c r="AJ63" s="336"/>
      <c r="AK63" s="52"/>
      <c r="AL63" s="451">
        <f t="shared" si="16"/>
        <v>0</v>
      </c>
      <c r="AM63" s="60">
        <v>0</v>
      </c>
      <c r="AN63" s="336">
        <v>0</v>
      </c>
      <c r="AO63" s="57">
        <v>0</v>
      </c>
      <c r="AP63" s="60">
        <v>0</v>
      </c>
      <c r="AQ63" s="336">
        <v>0</v>
      </c>
      <c r="AR63" s="57">
        <v>0</v>
      </c>
      <c r="AS63" s="60">
        <v>0</v>
      </c>
      <c r="AT63" s="336">
        <v>0</v>
      </c>
      <c r="AU63" s="57">
        <v>0</v>
      </c>
      <c r="AV63" s="66"/>
      <c r="AW63" s="336"/>
      <c r="AX63" s="336"/>
      <c r="AY63" s="52"/>
      <c r="AZ63" s="451">
        <f>AM63+AP63+AS63</f>
        <v>0</v>
      </c>
      <c r="BA63" s="60">
        <v>0</v>
      </c>
      <c r="BB63" s="336">
        <v>0</v>
      </c>
      <c r="BC63" s="57">
        <v>0</v>
      </c>
      <c r="BD63" s="60">
        <v>0</v>
      </c>
      <c r="BE63" s="336">
        <v>0</v>
      </c>
      <c r="BF63" s="336"/>
      <c r="BG63" s="57">
        <v>0</v>
      </c>
      <c r="BH63" s="66">
        <v>0</v>
      </c>
      <c r="BI63" s="336">
        <v>0</v>
      </c>
      <c r="BJ63" s="57">
        <v>0</v>
      </c>
      <c r="BK63" s="380"/>
      <c r="BL63" s="381"/>
      <c r="BM63" s="382"/>
      <c r="BN63" s="595"/>
      <c r="BO63" s="532"/>
    </row>
    <row r="64" spans="1:67" ht="21" customHeight="1" x14ac:dyDescent="0.2">
      <c r="A64" s="562" t="s">
        <v>65</v>
      </c>
      <c r="B64" s="565" t="s">
        <v>84</v>
      </c>
      <c r="C64" s="587" t="s">
        <v>103</v>
      </c>
      <c r="D64" s="573" t="s">
        <v>71</v>
      </c>
      <c r="E64" s="389" t="s">
        <v>38</v>
      </c>
      <c r="F64" s="73">
        <f t="shared" si="8"/>
        <v>19583.599999999999</v>
      </c>
      <c r="G64" s="53">
        <f>G67</f>
        <v>9137.8000000000011</v>
      </c>
      <c r="H64" s="56">
        <f>H67</f>
        <v>46.66047100635226</v>
      </c>
      <c r="I64" s="345"/>
      <c r="J64" s="346"/>
      <c r="K64" s="73">
        <f>K66+K67</f>
        <v>516.4</v>
      </c>
      <c r="L64" s="53">
        <f t="shared" ref="L64:BM64" si="21">L66+L67</f>
        <v>391.7</v>
      </c>
      <c r="M64" s="56">
        <f t="shared" si="21"/>
        <v>75.852052672347014</v>
      </c>
      <c r="N64" s="73">
        <f t="shared" si="21"/>
        <v>1488.9</v>
      </c>
      <c r="O64" s="53">
        <f t="shared" si="21"/>
        <v>1390</v>
      </c>
      <c r="P64" s="56">
        <f t="shared" si="21"/>
        <v>93.357512257371212</v>
      </c>
      <c r="Q64" s="73">
        <f t="shared" si="21"/>
        <v>3195.7</v>
      </c>
      <c r="R64" s="53">
        <f t="shared" si="21"/>
        <v>2566.9</v>
      </c>
      <c r="S64" s="56">
        <f t="shared" si="21"/>
        <v>80.323559783459032</v>
      </c>
      <c r="T64" s="74">
        <f t="shared" si="21"/>
        <v>0</v>
      </c>
      <c r="U64" s="53">
        <f t="shared" si="21"/>
        <v>0</v>
      </c>
      <c r="V64" s="53">
        <f t="shared" si="21"/>
        <v>0</v>
      </c>
      <c r="W64" s="53">
        <f t="shared" si="21"/>
        <v>0</v>
      </c>
      <c r="X64" s="75">
        <f t="shared" si="21"/>
        <v>5201</v>
      </c>
      <c r="Y64" s="73">
        <f t="shared" si="21"/>
        <v>2338.3000000000002</v>
      </c>
      <c r="Z64" s="53">
        <f t="shared" si="21"/>
        <v>2308.1</v>
      </c>
      <c r="AA64" s="56">
        <f t="shared" si="21"/>
        <v>98.708463413591062</v>
      </c>
      <c r="AB64" s="73">
        <f t="shared" si="21"/>
        <v>699.6</v>
      </c>
      <c r="AC64" s="53">
        <f t="shared" si="21"/>
        <v>636.20000000000005</v>
      </c>
      <c r="AD64" s="56">
        <f t="shared" si="21"/>
        <v>90.937678673527728</v>
      </c>
      <c r="AE64" s="73">
        <f t="shared" si="21"/>
        <v>1832.1000000000001</v>
      </c>
      <c r="AF64" s="53">
        <f t="shared" si="21"/>
        <v>1844.9</v>
      </c>
      <c r="AG64" s="56">
        <f t="shared" si="21"/>
        <v>100.69865182031548</v>
      </c>
      <c r="AH64" s="74">
        <f t="shared" si="21"/>
        <v>0</v>
      </c>
      <c r="AI64" s="53">
        <f t="shared" si="21"/>
        <v>0</v>
      </c>
      <c r="AJ64" s="53">
        <f t="shared" si="21"/>
        <v>0</v>
      </c>
      <c r="AK64" s="53">
        <f t="shared" si="21"/>
        <v>0</v>
      </c>
      <c r="AL64" s="453">
        <f t="shared" si="21"/>
        <v>4870</v>
      </c>
      <c r="AM64" s="73">
        <f t="shared" si="21"/>
        <v>2334.3000000000002</v>
      </c>
      <c r="AN64" s="53">
        <f t="shared" si="21"/>
        <v>0</v>
      </c>
      <c r="AO64" s="56">
        <f t="shared" si="21"/>
        <v>0</v>
      </c>
      <c r="AP64" s="73">
        <f t="shared" si="21"/>
        <v>670.5</v>
      </c>
      <c r="AQ64" s="53">
        <f t="shared" si="21"/>
        <v>0</v>
      </c>
      <c r="AR64" s="56">
        <f t="shared" si="21"/>
        <v>0</v>
      </c>
      <c r="AS64" s="73">
        <f t="shared" si="21"/>
        <v>1635.3000000000002</v>
      </c>
      <c r="AT64" s="53">
        <f t="shared" si="21"/>
        <v>0</v>
      </c>
      <c r="AU64" s="56">
        <f t="shared" si="21"/>
        <v>0</v>
      </c>
      <c r="AV64" s="74">
        <f t="shared" si="21"/>
        <v>0</v>
      </c>
      <c r="AW64" s="53">
        <f t="shared" si="21"/>
        <v>0</v>
      </c>
      <c r="AX64" s="53">
        <f t="shared" si="21"/>
        <v>0</v>
      </c>
      <c r="AY64" s="53">
        <f t="shared" si="21"/>
        <v>0</v>
      </c>
      <c r="AZ64" s="453">
        <f t="shared" si="21"/>
        <v>4640.1000000000004</v>
      </c>
      <c r="BA64" s="73">
        <f t="shared" si="21"/>
        <v>1349.2</v>
      </c>
      <c r="BB64" s="53">
        <f t="shared" si="21"/>
        <v>0</v>
      </c>
      <c r="BC64" s="56">
        <f t="shared" si="21"/>
        <v>0</v>
      </c>
      <c r="BD64" s="73">
        <f t="shared" si="21"/>
        <v>1333.5</v>
      </c>
      <c r="BE64" s="53">
        <f t="shared" si="21"/>
        <v>0</v>
      </c>
      <c r="BF64" s="53">
        <f t="shared" si="21"/>
        <v>0</v>
      </c>
      <c r="BG64" s="56">
        <f t="shared" si="21"/>
        <v>0</v>
      </c>
      <c r="BH64" s="74">
        <f t="shared" si="21"/>
        <v>2189.8000000000002</v>
      </c>
      <c r="BI64" s="53">
        <f t="shared" si="21"/>
        <v>0</v>
      </c>
      <c r="BJ64" s="56">
        <f t="shared" si="21"/>
        <v>0</v>
      </c>
      <c r="BK64" s="74">
        <f t="shared" si="21"/>
        <v>0</v>
      </c>
      <c r="BL64" s="53">
        <f t="shared" si="21"/>
        <v>4872.5</v>
      </c>
      <c r="BM64" s="56">
        <f t="shared" si="21"/>
        <v>4872.5</v>
      </c>
      <c r="BN64" s="527" t="s">
        <v>125</v>
      </c>
      <c r="BO64" s="530" t="s">
        <v>152</v>
      </c>
    </row>
    <row r="65" spans="1:67" ht="18.75" customHeight="1" x14ac:dyDescent="0.2">
      <c r="A65" s="563"/>
      <c r="B65" s="566"/>
      <c r="C65" s="588"/>
      <c r="D65" s="573"/>
      <c r="E65" s="245" t="s">
        <v>97</v>
      </c>
      <c r="F65" s="60">
        <f>K65+N65+Q65+Y65+AB65+AE65+AM65+AP65+AS65+BA65+BD65+BH65</f>
        <v>0</v>
      </c>
      <c r="G65" s="465">
        <v>0</v>
      </c>
      <c r="H65" s="57">
        <v>0</v>
      </c>
      <c r="I65" s="203"/>
      <c r="J65" s="200"/>
      <c r="K65" s="60">
        <v>0</v>
      </c>
      <c r="L65" s="336">
        <v>0</v>
      </c>
      <c r="M65" s="57">
        <v>0</v>
      </c>
      <c r="N65" s="60">
        <v>0</v>
      </c>
      <c r="O65" s="336">
        <v>0</v>
      </c>
      <c r="P65" s="57">
        <v>0</v>
      </c>
      <c r="Q65" s="60">
        <v>0</v>
      </c>
      <c r="R65" s="336">
        <v>0</v>
      </c>
      <c r="S65" s="57">
        <v>0</v>
      </c>
      <c r="T65" s="66"/>
      <c r="U65" s="336"/>
      <c r="V65" s="336"/>
      <c r="W65" s="52"/>
      <c r="X65" s="62">
        <f t="shared" ref="X65:X74" si="22">K65+N65+Q65</f>
        <v>0</v>
      </c>
      <c r="Y65" s="60">
        <v>0</v>
      </c>
      <c r="Z65" s="336">
        <v>0</v>
      </c>
      <c r="AA65" s="57">
        <v>0</v>
      </c>
      <c r="AB65" s="60">
        <v>0</v>
      </c>
      <c r="AC65" s="336">
        <v>0</v>
      </c>
      <c r="AD65" s="57">
        <v>0</v>
      </c>
      <c r="AE65" s="60">
        <v>0</v>
      </c>
      <c r="AF65" s="336">
        <v>0</v>
      </c>
      <c r="AG65" s="57">
        <v>0</v>
      </c>
      <c r="AH65" s="66"/>
      <c r="AI65" s="336"/>
      <c r="AJ65" s="336"/>
      <c r="AK65" s="52"/>
      <c r="AL65" s="451">
        <f t="shared" ref="AL65:AL74" si="23">Y65+AB65+AE65</f>
        <v>0</v>
      </c>
      <c r="AM65" s="60">
        <v>0</v>
      </c>
      <c r="AN65" s="336">
        <v>0</v>
      </c>
      <c r="AO65" s="57">
        <v>0</v>
      </c>
      <c r="AP65" s="60">
        <v>0</v>
      </c>
      <c r="AQ65" s="336">
        <v>0</v>
      </c>
      <c r="AR65" s="57">
        <v>0</v>
      </c>
      <c r="AS65" s="60">
        <v>0</v>
      </c>
      <c r="AT65" s="336">
        <v>0</v>
      </c>
      <c r="AU65" s="57">
        <v>0</v>
      </c>
      <c r="AV65" s="66"/>
      <c r="AW65" s="336"/>
      <c r="AX65" s="336"/>
      <c r="AY65" s="52"/>
      <c r="AZ65" s="451">
        <f t="shared" ref="AZ65:AZ74" si="24">AM65+AP65+AS65</f>
        <v>0</v>
      </c>
      <c r="BA65" s="60">
        <v>0</v>
      </c>
      <c r="BB65" s="336">
        <v>0</v>
      </c>
      <c r="BC65" s="57">
        <v>0</v>
      </c>
      <c r="BD65" s="60">
        <v>0</v>
      </c>
      <c r="BE65" s="336">
        <v>0</v>
      </c>
      <c r="BF65" s="336"/>
      <c r="BG65" s="57">
        <v>0</v>
      </c>
      <c r="BH65" s="66">
        <v>0</v>
      </c>
      <c r="BI65" s="336">
        <v>0</v>
      </c>
      <c r="BJ65" s="57">
        <v>0</v>
      </c>
      <c r="BK65" s="65"/>
      <c r="BL65" s="47"/>
      <c r="BM65" s="70"/>
      <c r="BN65" s="528"/>
      <c r="BO65" s="531"/>
    </row>
    <row r="66" spans="1:67" ht="18" customHeight="1" x14ac:dyDescent="0.2">
      <c r="A66" s="563"/>
      <c r="B66" s="566"/>
      <c r="C66" s="588"/>
      <c r="D66" s="573"/>
      <c r="E66" s="245" t="s">
        <v>39</v>
      </c>
      <c r="F66" s="60">
        <f t="shared" si="8"/>
        <v>0</v>
      </c>
      <c r="G66" s="465">
        <v>0</v>
      </c>
      <c r="H66" s="57">
        <v>0</v>
      </c>
      <c r="I66" s="203"/>
      <c r="J66" s="200"/>
      <c r="K66" s="60">
        <v>0</v>
      </c>
      <c r="L66" s="336">
        <v>0</v>
      </c>
      <c r="M66" s="57">
        <v>0</v>
      </c>
      <c r="N66" s="60">
        <v>0</v>
      </c>
      <c r="O66" s="336">
        <v>0</v>
      </c>
      <c r="P66" s="57">
        <v>0</v>
      </c>
      <c r="Q66" s="60">
        <v>0</v>
      </c>
      <c r="R66" s="336">
        <v>0</v>
      </c>
      <c r="S66" s="57">
        <v>0</v>
      </c>
      <c r="T66" s="66"/>
      <c r="U66" s="336"/>
      <c r="V66" s="336"/>
      <c r="W66" s="52"/>
      <c r="X66" s="62">
        <f t="shared" si="22"/>
        <v>0</v>
      </c>
      <c r="Y66" s="60">
        <v>0</v>
      </c>
      <c r="Z66" s="336">
        <v>0</v>
      </c>
      <c r="AA66" s="57">
        <v>0</v>
      </c>
      <c r="AB66" s="60">
        <v>0</v>
      </c>
      <c r="AC66" s="336">
        <v>0</v>
      </c>
      <c r="AD66" s="57">
        <v>0</v>
      </c>
      <c r="AE66" s="60">
        <v>0</v>
      </c>
      <c r="AF66" s="336">
        <v>0</v>
      </c>
      <c r="AG66" s="57">
        <v>0</v>
      </c>
      <c r="AH66" s="66"/>
      <c r="AI66" s="336"/>
      <c r="AJ66" s="336"/>
      <c r="AK66" s="52"/>
      <c r="AL66" s="451">
        <f t="shared" si="23"/>
        <v>0</v>
      </c>
      <c r="AM66" s="60">
        <v>0</v>
      </c>
      <c r="AN66" s="336">
        <v>0</v>
      </c>
      <c r="AO66" s="57">
        <v>0</v>
      </c>
      <c r="AP66" s="60">
        <v>0</v>
      </c>
      <c r="AQ66" s="336">
        <v>0</v>
      </c>
      <c r="AR66" s="57">
        <v>0</v>
      </c>
      <c r="AS66" s="60">
        <v>0</v>
      </c>
      <c r="AT66" s="336">
        <v>0</v>
      </c>
      <c r="AU66" s="57">
        <v>0</v>
      </c>
      <c r="AV66" s="66"/>
      <c r="AW66" s="336"/>
      <c r="AX66" s="336"/>
      <c r="AY66" s="52"/>
      <c r="AZ66" s="451">
        <f t="shared" si="24"/>
        <v>0</v>
      </c>
      <c r="BA66" s="60">
        <v>0</v>
      </c>
      <c r="BB66" s="336">
        <v>0</v>
      </c>
      <c r="BC66" s="57">
        <v>0</v>
      </c>
      <c r="BD66" s="60">
        <v>0</v>
      </c>
      <c r="BE66" s="336">
        <v>0</v>
      </c>
      <c r="BF66" s="336"/>
      <c r="BG66" s="57">
        <v>0</v>
      </c>
      <c r="BH66" s="66">
        <v>0</v>
      </c>
      <c r="BI66" s="336">
        <v>0</v>
      </c>
      <c r="BJ66" s="57">
        <v>0</v>
      </c>
      <c r="BK66" s="284">
        <v>0</v>
      </c>
      <c r="BL66" s="82">
        <f t="shared" si="5"/>
        <v>0</v>
      </c>
      <c r="BM66" s="142">
        <v>0</v>
      </c>
      <c r="BN66" s="528"/>
      <c r="BO66" s="531"/>
    </row>
    <row r="67" spans="1:67" ht="44.25" customHeight="1" thickBot="1" x14ac:dyDescent="0.25">
      <c r="A67" s="563"/>
      <c r="B67" s="566"/>
      <c r="C67" s="588"/>
      <c r="D67" s="573"/>
      <c r="E67" s="245" t="s">
        <v>40</v>
      </c>
      <c r="F67" s="60">
        <f t="shared" si="8"/>
        <v>19583.599999999999</v>
      </c>
      <c r="G67" s="465">
        <f>L67+R67+O67++Z67+AC67+AF67+AN67+AQ67+AT67+BB67+BE67+BI67</f>
        <v>9137.8000000000011</v>
      </c>
      <c r="H67" s="57">
        <f>G67/F67*100</f>
        <v>46.66047100635226</v>
      </c>
      <c r="I67" s="203"/>
      <c r="J67" s="200"/>
      <c r="K67" s="60">
        <v>516.4</v>
      </c>
      <c r="L67" s="336">
        <v>391.7</v>
      </c>
      <c r="M67" s="57">
        <f>L67/K67*100</f>
        <v>75.852052672347014</v>
      </c>
      <c r="N67" s="60">
        <v>1488.9</v>
      </c>
      <c r="O67" s="336">
        <v>1390</v>
      </c>
      <c r="P67" s="57">
        <f>O67/N67*100</f>
        <v>93.357512257371212</v>
      </c>
      <c r="Q67" s="60">
        <f>3128+67.7</f>
        <v>3195.7</v>
      </c>
      <c r="R67" s="336">
        <v>2566.9</v>
      </c>
      <c r="S67" s="57">
        <f>R67/Q67*100</f>
        <v>80.323559783459032</v>
      </c>
      <c r="T67" s="66"/>
      <c r="U67" s="336"/>
      <c r="V67" s="336"/>
      <c r="W67" s="52"/>
      <c r="X67" s="62">
        <f t="shared" si="22"/>
        <v>5201</v>
      </c>
      <c r="Y67" s="60">
        <v>2338.3000000000002</v>
      </c>
      <c r="Z67" s="336">
        <v>2308.1</v>
      </c>
      <c r="AA67" s="57">
        <f>Z67/Y67*100</f>
        <v>98.708463413591062</v>
      </c>
      <c r="AB67" s="60">
        <v>699.6</v>
      </c>
      <c r="AC67" s="336">
        <v>636.20000000000005</v>
      </c>
      <c r="AD67" s="57">
        <f>AC67/AB67*100</f>
        <v>90.937678673527728</v>
      </c>
      <c r="AE67" s="60">
        <f>1342.8-38.1+127.4+400</f>
        <v>1832.1000000000001</v>
      </c>
      <c r="AF67" s="336">
        <v>1844.9</v>
      </c>
      <c r="AG67" s="57">
        <f>AF67/AE67*100</f>
        <v>100.69865182031548</v>
      </c>
      <c r="AH67" s="66"/>
      <c r="AI67" s="336"/>
      <c r="AJ67" s="336"/>
      <c r="AK67" s="52"/>
      <c r="AL67" s="451">
        <f t="shared" si="23"/>
        <v>4870</v>
      </c>
      <c r="AM67" s="60">
        <f>1584.3+600+150</f>
        <v>2334.3000000000002</v>
      </c>
      <c r="AN67" s="336">
        <v>0</v>
      </c>
      <c r="AO67" s="57">
        <f>AN67/AM67*100</f>
        <v>0</v>
      </c>
      <c r="AP67" s="60">
        <f>1520.5-600-250</f>
        <v>670.5</v>
      </c>
      <c r="AQ67" s="336">
        <v>0</v>
      </c>
      <c r="AR67" s="57">
        <f>AQ67/AP67*100</f>
        <v>0</v>
      </c>
      <c r="AS67" s="60">
        <f>1664.2-4.6-124.3+100</f>
        <v>1635.3000000000002</v>
      </c>
      <c r="AT67" s="336">
        <v>0</v>
      </c>
      <c r="AU67" s="57">
        <f>AT67/AS67*100</f>
        <v>0</v>
      </c>
      <c r="AV67" s="66"/>
      <c r="AW67" s="336"/>
      <c r="AX67" s="336"/>
      <c r="AY67" s="52"/>
      <c r="AZ67" s="451">
        <f t="shared" si="24"/>
        <v>4640.1000000000004</v>
      </c>
      <c r="BA67" s="60">
        <v>1349.2</v>
      </c>
      <c r="BB67" s="336">
        <v>0</v>
      </c>
      <c r="BC67" s="57">
        <v>0</v>
      </c>
      <c r="BD67" s="60">
        <v>1333.5</v>
      </c>
      <c r="BE67" s="336">
        <v>0</v>
      </c>
      <c r="BF67" s="336"/>
      <c r="BG67" s="57">
        <v>0</v>
      </c>
      <c r="BH67" s="66">
        <f>2217.9-25-3.1</f>
        <v>2189.8000000000002</v>
      </c>
      <c r="BI67" s="336">
        <v>0</v>
      </c>
      <c r="BJ67" s="57">
        <v>0</v>
      </c>
      <c r="BK67" s="317"/>
      <c r="BL67" s="160">
        <f t="shared" si="5"/>
        <v>4872.5</v>
      </c>
      <c r="BM67" s="161">
        <f t="shared" si="6"/>
        <v>4872.5</v>
      </c>
      <c r="BN67" s="528"/>
      <c r="BO67" s="531"/>
    </row>
    <row r="68" spans="1:67" ht="0.75" hidden="1" customHeight="1" thickBot="1" x14ac:dyDescent="0.25">
      <c r="A68" s="563"/>
      <c r="B68" s="566"/>
      <c r="C68" s="588"/>
      <c r="D68" s="573">
        <v>6</v>
      </c>
      <c r="E68" s="245" t="s">
        <v>38</v>
      </c>
      <c r="F68" s="60">
        <f t="shared" si="8"/>
        <v>0</v>
      </c>
      <c r="G68" s="465"/>
      <c r="H68" s="57"/>
      <c r="I68" s="203"/>
      <c r="J68" s="200"/>
      <c r="K68" s="60"/>
      <c r="L68" s="336"/>
      <c r="M68" s="57"/>
      <c r="N68" s="60"/>
      <c r="O68" s="336"/>
      <c r="P68" s="57"/>
      <c r="Q68" s="60"/>
      <c r="R68" s="336"/>
      <c r="S68" s="57"/>
      <c r="T68" s="66"/>
      <c r="U68" s="336"/>
      <c r="V68" s="336"/>
      <c r="W68" s="52"/>
      <c r="X68" s="62">
        <f t="shared" si="22"/>
        <v>0</v>
      </c>
      <c r="Y68" s="60"/>
      <c r="Z68" s="336"/>
      <c r="AA68" s="57"/>
      <c r="AB68" s="60"/>
      <c r="AC68" s="336"/>
      <c r="AD68" s="57"/>
      <c r="AE68" s="60"/>
      <c r="AF68" s="336"/>
      <c r="AG68" s="57"/>
      <c r="AH68" s="66"/>
      <c r="AI68" s="54"/>
      <c r="AJ68" s="54"/>
      <c r="AK68" s="52"/>
      <c r="AL68" s="451">
        <f t="shared" si="23"/>
        <v>0</v>
      </c>
      <c r="AM68" s="60"/>
      <c r="AN68" s="336"/>
      <c r="AO68" s="57"/>
      <c r="AP68" s="60"/>
      <c r="AQ68" s="336"/>
      <c r="AR68" s="57"/>
      <c r="AS68" s="60"/>
      <c r="AT68" s="336"/>
      <c r="AU68" s="57"/>
      <c r="AV68" s="66"/>
      <c r="AW68" s="54"/>
      <c r="AX68" s="54"/>
      <c r="AY68" s="52"/>
      <c r="AZ68" s="451">
        <f t="shared" si="24"/>
        <v>0</v>
      </c>
      <c r="BA68" s="60"/>
      <c r="BB68" s="336"/>
      <c r="BC68" s="57"/>
      <c r="BD68" s="60"/>
      <c r="BE68" s="336"/>
      <c r="BF68" s="336"/>
      <c r="BG68" s="57"/>
      <c r="BH68" s="66"/>
      <c r="BI68" s="336"/>
      <c r="BJ68" s="57"/>
      <c r="BK68" s="392"/>
      <c r="BL68" s="158">
        <f t="shared" si="5"/>
        <v>0</v>
      </c>
      <c r="BM68" s="159">
        <f t="shared" si="6"/>
        <v>0</v>
      </c>
      <c r="BN68" s="528"/>
      <c r="BO68" s="531"/>
    </row>
    <row r="69" spans="1:67" ht="13.5" hidden="1" customHeight="1" thickBot="1" x14ac:dyDescent="0.25">
      <c r="A69" s="563"/>
      <c r="B69" s="566"/>
      <c r="C69" s="588"/>
      <c r="D69" s="573"/>
      <c r="E69" s="245" t="s">
        <v>39</v>
      </c>
      <c r="F69" s="60">
        <f t="shared" si="8"/>
        <v>0</v>
      </c>
      <c r="G69" s="465"/>
      <c r="H69" s="57"/>
      <c r="I69" s="203"/>
      <c r="J69" s="200"/>
      <c r="K69" s="60"/>
      <c r="L69" s="336"/>
      <c r="M69" s="57"/>
      <c r="N69" s="60"/>
      <c r="O69" s="336"/>
      <c r="P69" s="57"/>
      <c r="Q69" s="60"/>
      <c r="R69" s="336"/>
      <c r="S69" s="57"/>
      <c r="T69" s="66"/>
      <c r="U69" s="336"/>
      <c r="V69" s="336"/>
      <c r="W69" s="52"/>
      <c r="X69" s="62">
        <f t="shared" si="22"/>
        <v>0</v>
      </c>
      <c r="Y69" s="60"/>
      <c r="Z69" s="336"/>
      <c r="AA69" s="57"/>
      <c r="AB69" s="60"/>
      <c r="AC69" s="336"/>
      <c r="AD69" s="57"/>
      <c r="AE69" s="60"/>
      <c r="AF69" s="336"/>
      <c r="AG69" s="57"/>
      <c r="AH69" s="66"/>
      <c r="AI69" s="54"/>
      <c r="AJ69" s="54"/>
      <c r="AK69" s="52"/>
      <c r="AL69" s="451">
        <f t="shared" si="23"/>
        <v>0</v>
      </c>
      <c r="AM69" s="60"/>
      <c r="AN69" s="336"/>
      <c r="AO69" s="57"/>
      <c r="AP69" s="60"/>
      <c r="AQ69" s="336"/>
      <c r="AR69" s="57"/>
      <c r="AS69" s="60"/>
      <c r="AT69" s="336"/>
      <c r="AU69" s="57"/>
      <c r="AV69" s="66"/>
      <c r="AW69" s="54"/>
      <c r="AX69" s="54"/>
      <c r="AY69" s="52"/>
      <c r="AZ69" s="451">
        <f t="shared" si="24"/>
        <v>0</v>
      </c>
      <c r="BA69" s="60"/>
      <c r="BB69" s="336"/>
      <c r="BC69" s="57"/>
      <c r="BD69" s="60"/>
      <c r="BE69" s="336"/>
      <c r="BF69" s="336"/>
      <c r="BG69" s="57"/>
      <c r="BH69" s="66"/>
      <c r="BI69" s="336"/>
      <c r="BJ69" s="57"/>
      <c r="BK69" s="283"/>
      <c r="BL69" s="82">
        <f t="shared" si="5"/>
        <v>0</v>
      </c>
      <c r="BM69" s="142">
        <f t="shared" si="6"/>
        <v>0</v>
      </c>
      <c r="BN69" s="528"/>
      <c r="BO69" s="531"/>
    </row>
    <row r="70" spans="1:67" ht="26.25" hidden="1" customHeight="1" thickBot="1" x14ac:dyDescent="0.25">
      <c r="A70" s="563"/>
      <c r="B70" s="566"/>
      <c r="C70" s="588"/>
      <c r="D70" s="573"/>
      <c r="E70" s="245" t="s">
        <v>40</v>
      </c>
      <c r="F70" s="60">
        <f t="shared" si="8"/>
        <v>0</v>
      </c>
      <c r="G70" s="465"/>
      <c r="H70" s="57"/>
      <c r="I70" s="203"/>
      <c r="J70" s="200"/>
      <c r="K70" s="60"/>
      <c r="L70" s="336"/>
      <c r="M70" s="57"/>
      <c r="N70" s="60"/>
      <c r="O70" s="336"/>
      <c r="P70" s="57"/>
      <c r="Q70" s="60"/>
      <c r="R70" s="336"/>
      <c r="S70" s="57"/>
      <c r="T70" s="66"/>
      <c r="U70" s="336"/>
      <c r="V70" s="336"/>
      <c r="W70" s="52"/>
      <c r="X70" s="62">
        <f t="shared" si="22"/>
        <v>0</v>
      </c>
      <c r="Y70" s="60"/>
      <c r="Z70" s="336"/>
      <c r="AA70" s="57"/>
      <c r="AB70" s="60"/>
      <c r="AC70" s="336"/>
      <c r="AD70" s="57"/>
      <c r="AE70" s="60"/>
      <c r="AF70" s="336"/>
      <c r="AG70" s="57"/>
      <c r="AH70" s="66"/>
      <c r="AI70" s="54"/>
      <c r="AJ70" s="54"/>
      <c r="AK70" s="52"/>
      <c r="AL70" s="451">
        <f t="shared" si="23"/>
        <v>0</v>
      </c>
      <c r="AM70" s="60"/>
      <c r="AN70" s="336"/>
      <c r="AO70" s="57"/>
      <c r="AP70" s="60"/>
      <c r="AQ70" s="336"/>
      <c r="AR70" s="57"/>
      <c r="AS70" s="60"/>
      <c r="AT70" s="336"/>
      <c r="AU70" s="57"/>
      <c r="AV70" s="66"/>
      <c r="AW70" s="54"/>
      <c r="AX70" s="54"/>
      <c r="AY70" s="52"/>
      <c r="AZ70" s="451">
        <f t="shared" si="24"/>
        <v>0</v>
      </c>
      <c r="BA70" s="60"/>
      <c r="BB70" s="336"/>
      <c r="BC70" s="57"/>
      <c r="BD70" s="60"/>
      <c r="BE70" s="336"/>
      <c r="BF70" s="336"/>
      <c r="BG70" s="57"/>
      <c r="BH70" s="66"/>
      <c r="BI70" s="336"/>
      <c r="BJ70" s="57"/>
      <c r="BK70" s="283">
        <f>AW70+BB70+BE70+BI70</f>
        <v>0</v>
      </c>
      <c r="BL70" s="82">
        <f t="shared" si="5"/>
        <v>0</v>
      </c>
      <c r="BM70" s="142">
        <f t="shared" si="6"/>
        <v>0</v>
      </c>
      <c r="BN70" s="528"/>
      <c r="BO70" s="531"/>
    </row>
    <row r="71" spans="1:67" ht="16.5" hidden="1" customHeight="1" thickBot="1" x14ac:dyDescent="0.25">
      <c r="A71" s="563"/>
      <c r="B71" s="566"/>
      <c r="C71" s="588"/>
      <c r="D71" s="339"/>
      <c r="E71" s="398"/>
      <c r="F71" s="60">
        <f t="shared" si="8"/>
        <v>0</v>
      </c>
      <c r="G71" s="465"/>
      <c r="H71" s="57"/>
      <c r="I71" s="203"/>
      <c r="J71" s="200"/>
      <c r="K71" s="60"/>
      <c r="L71" s="336"/>
      <c r="M71" s="57"/>
      <c r="N71" s="60"/>
      <c r="O71" s="336"/>
      <c r="P71" s="57"/>
      <c r="Q71" s="60"/>
      <c r="R71" s="336"/>
      <c r="S71" s="57"/>
      <c r="T71" s="66"/>
      <c r="U71" s="336"/>
      <c r="V71" s="336"/>
      <c r="W71" s="52"/>
      <c r="X71" s="62">
        <f t="shared" si="22"/>
        <v>0</v>
      </c>
      <c r="Y71" s="60"/>
      <c r="Z71" s="336"/>
      <c r="AA71" s="57"/>
      <c r="AB71" s="60"/>
      <c r="AC71" s="336"/>
      <c r="AD71" s="57"/>
      <c r="AE71" s="60"/>
      <c r="AF71" s="336"/>
      <c r="AG71" s="57"/>
      <c r="AH71" s="66"/>
      <c r="AI71" s="54"/>
      <c r="AJ71" s="54"/>
      <c r="AK71" s="52"/>
      <c r="AL71" s="451">
        <f t="shared" si="23"/>
        <v>0</v>
      </c>
      <c r="AM71" s="60"/>
      <c r="AN71" s="336"/>
      <c r="AO71" s="57"/>
      <c r="AP71" s="60"/>
      <c r="AQ71" s="336"/>
      <c r="AR71" s="57"/>
      <c r="AS71" s="60"/>
      <c r="AT71" s="336"/>
      <c r="AU71" s="57"/>
      <c r="AV71" s="66"/>
      <c r="AW71" s="54"/>
      <c r="AX71" s="54"/>
      <c r="AY71" s="52"/>
      <c r="AZ71" s="451">
        <f t="shared" si="24"/>
        <v>0</v>
      </c>
      <c r="BA71" s="60"/>
      <c r="BB71" s="336"/>
      <c r="BC71" s="57"/>
      <c r="BD71" s="60"/>
      <c r="BE71" s="336"/>
      <c r="BF71" s="336"/>
      <c r="BG71" s="57"/>
      <c r="BH71" s="66"/>
      <c r="BI71" s="336"/>
      <c r="BJ71" s="57"/>
      <c r="BK71" s="283"/>
      <c r="BL71" s="82">
        <f t="shared" si="5"/>
        <v>0</v>
      </c>
      <c r="BM71" s="142">
        <f t="shared" si="6"/>
        <v>0</v>
      </c>
      <c r="BN71" s="528"/>
      <c r="BO71" s="531"/>
    </row>
    <row r="72" spans="1:67" ht="12.75" hidden="1" customHeight="1" x14ac:dyDescent="0.2">
      <c r="A72" s="563"/>
      <c r="B72" s="566"/>
      <c r="C72" s="588"/>
      <c r="D72" s="573">
        <v>9</v>
      </c>
      <c r="E72" s="245" t="s">
        <v>38</v>
      </c>
      <c r="F72" s="60">
        <f t="shared" si="8"/>
        <v>0</v>
      </c>
      <c r="G72" s="465"/>
      <c r="H72" s="57"/>
      <c r="I72" s="203"/>
      <c r="J72" s="200"/>
      <c r="K72" s="60"/>
      <c r="L72" s="336"/>
      <c r="M72" s="57"/>
      <c r="N72" s="60"/>
      <c r="O72" s="336"/>
      <c r="P72" s="57"/>
      <c r="Q72" s="60"/>
      <c r="R72" s="336"/>
      <c r="S72" s="57"/>
      <c r="T72" s="66"/>
      <c r="U72" s="336"/>
      <c r="V72" s="336"/>
      <c r="W72" s="52"/>
      <c r="X72" s="62">
        <f t="shared" si="22"/>
        <v>0</v>
      </c>
      <c r="Y72" s="60"/>
      <c r="Z72" s="336"/>
      <c r="AA72" s="57"/>
      <c r="AB72" s="399"/>
      <c r="AC72" s="336"/>
      <c r="AD72" s="57"/>
      <c r="AE72" s="60"/>
      <c r="AF72" s="336"/>
      <c r="AG72" s="57"/>
      <c r="AH72" s="66"/>
      <c r="AI72" s="336"/>
      <c r="AJ72" s="336"/>
      <c r="AK72" s="52"/>
      <c r="AL72" s="451">
        <f t="shared" si="23"/>
        <v>0</v>
      </c>
      <c r="AM72" s="60"/>
      <c r="AN72" s="336"/>
      <c r="AO72" s="57"/>
      <c r="AP72" s="60"/>
      <c r="AQ72" s="336"/>
      <c r="AR72" s="57"/>
      <c r="AS72" s="60"/>
      <c r="AT72" s="336"/>
      <c r="AU72" s="57"/>
      <c r="AV72" s="66"/>
      <c r="AW72" s="336"/>
      <c r="AX72" s="336"/>
      <c r="AY72" s="52"/>
      <c r="AZ72" s="451">
        <f t="shared" si="24"/>
        <v>0</v>
      </c>
      <c r="BA72" s="60"/>
      <c r="BB72" s="336"/>
      <c r="BC72" s="57"/>
      <c r="BD72" s="60"/>
      <c r="BE72" s="336"/>
      <c r="BF72" s="336"/>
      <c r="BG72" s="57"/>
      <c r="BH72" s="66"/>
      <c r="BI72" s="336"/>
      <c r="BJ72" s="57"/>
      <c r="BK72" s="283"/>
      <c r="BL72" s="82">
        <f t="shared" si="5"/>
        <v>0</v>
      </c>
      <c r="BM72" s="142">
        <f t="shared" si="6"/>
        <v>0</v>
      </c>
      <c r="BN72" s="528"/>
      <c r="BO72" s="531"/>
    </row>
    <row r="73" spans="1:67" ht="12.75" hidden="1" customHeight="1" x14ac:dyDescent="0.2">
      <c r="A73" s="563"/>
      <c r="B73" s="566"/>
      <c r="C73" s="588"/>
      <c r="D73" s="573"/>
      <c r="E73" s="245" t="s">
        <v>39</v>
      </c>
      <c r="F73" s="60">
        <f t="shared" si="8"/>
        <v>0</v>
      </c>
      <c r="G73" s="465"/>
      <c r="H73" s="57"/>
      <c r="I73" s="203"/>
      <c r="J73" s="200"/>
      <c r="K73" s="60"/>
      <c r="L73" s="336"/>
      <c r="M73" s="57"/>
      <c r="N73" s="60"/>
      <c r="O73" s="336"/>
      <c r="P73" s="57"/>
      <c r="Q73" s="60"/>
      <c r="R73" s="336"/>
      <c r="S73" s="57"/>
      <c r="T73" s="66"/>
      <c r="U73" s="336"/>
      <c r="V73" s="336"/>
      <c r="W73" s="52"/>
      <c r="X73" s="62">
        <f t="shared" si="22"/>
        <v>0</v>
      </c>
      <c r="Y73" s="60"/>
      <c r="Z73" s="336"/>
      <c r="AA73" s="57"/>
      <c r="AB73" s="399"/>
      <c r="AC73" s="336"/>
      <c r="AD73" s="57"/>
      <c r="AE73" s="60"/>
      <c r="AF73" s="336"/>
      <c r="AG73" s="57"/>
      <c r="AH73" s="66"/>
      <c r="AI73" s="336"/>
      <c r="AJ73" s="336"/>
      <c r="AK73" s="52"/>
      <c r="AL73" s="451">
        <f t="shared" si="23"/>
        <v>0</v>
      </c>
      <c r="AM73" s="60"/>
      <c r="AN73" s="336"/>
      <c r="AO73" s="57"/>
      <c r="AP73" s="60"/>
      <c r="AQ73" s="336"/>
      <c r="AR73" s="57"/>
      <c r="AS73" s="60"/>
      <c r="AT73" s="336"/>
      <c r="AU73" s="57"/>
      <c r="AV73" s="66"/>
      <c r="AW73" s="336"/>
      <c r="AX73" s="336"/>
      <c r="AY73" s="52"/>
      <c r="AZ73" s="451">
        <f t="shared" si="24"/>
        <v>0</v>
      </c>
      <c r="BA73" s="60"/>
      <c r="BB73" s="336"/>
      <c r="BC73" s="57"/>
      <c r="BD73" s="60"/>
      <c r="BE73" s="336"/>
      <c r="BF73" s="336"/>
      <c r="BG73" s="57"/>
      <c r="BH73" s="66"/>
      <c r="BI73" s="336"/>
      <c r="BJ73" s="57"/>
      <c r="BK73" s="283"/>
      <c r="BL73" s="82">
        <f t="shared" si="5"/>
        <v>0</v>
      </c>
      <c r="BM73" s="142">
        <f t="shared" si="6"/>
        <v>0</v>
      </c>
      <c r="BN73" s="528"/>
      <c r="BO73" s="531"/>
    </row>
    <row r="74" spans="1:67" ht="29.25" customHeight="1" thickBot="1" x14ac:dyDescent="0.25">
      <c r="A74" s="564"/>
      <c r="B74" s="567"/>
      <c r="C74" s="589"/>
      <c r="D74" s="575"/>
      <c r="E74" s="397" t="s">
        <v>98</v>
      </c>
      <c r="F74" s="76">
        <f>K74+N74+Q74+Y74+AB74+AE74+AM74+AP74+AS74+BA74+BD74+BH74</f>
        <v>0</v>
      </c>
      <c r="G74" s="466">
        <v>0</v>
      </c>
      <c r="H74" s="59">
        <v>0</v>
      </c>
      <c r="I74" s="206"/>
      <c r="J74" s="207"/>
      <c r="K74" s="76">
        <v>0</v>
      </c>
      <c r="L74" s="337">
        <v>0</v>
      </c>
      <c r="M74" s="59">
        <v>0</v>
      </c>
      <c r="N74" s="76">
        <v>0</v>
      </c>
      <c r="O74" s="337">
        <v>0</v>
      </c>
      <c r="P74" s="59">
        <v>0</v>
      </c>
      <c r="Q74" s="61">
        <v>0</v>
      </c>
      <c r="R74" s="55">
        <v>0</v>
      </c>
      <c r="S74" s="58">
        <v>0</v>
      </c>
      <c r="T74" s="71"/>
      <c r="U74" s="337"/>
      <c r="V74" s="337"/>
      <c r="W74" s="164"/>
      <c r="X74" s="72">
        <f t="shared" si="22"/>
        <v>0</v>
      </c>
      <c r="Y74" s="76">
        <v>0</v>
      </c>
      <c r="Z74" s="337">
        <v>0</v>
      </c>
      <c r="AA74" s="59">
        <v>0</v>
      </c>
      <c r="AB74" s="76">
        <v>0</v>
      </c>
      <c r="AC74" s="337">
        <v>0</v>
      </c>
      <c r="AD74" s="59">
        <v>0</v>
      </c>
      <c r="AE74" s="76">
        <v>0</v>
      </c>
      <c r="AF74" s="337">
        <v>0</v>
      </c>
      <c r="AG74" s="59">
        <v>0</v>
      </c>
      <c r="AH74" s="71"/>
      <c r="AI74" s="337"/>
      <c r="AJ74" s="337"/>
      <c r="AK74" s="164"/>
      <c r="AL74" s="452">
        <f t="shared" si="23"/>
        <v>0</v>
      </c>
      <c r="AM74" s="76">
        <v>0</v>
      </c>
      <c r="AN74" s="337">
        <v>0</v>
      </c>
      <c r="AO74" s="59">
        <v>0</v>
      </c>
      <c r="AP74" s="76">
        <v>0</v>
      </c>
      <c r="AQ74" s="337">
        <v>0</v>
      </c>
      <c r="AR74" s="59">
        <v>0</v>
      </c>
      <c r="AS74" s="76">
        <v>0</v>
      </c>
      <c r="AT74" s="337">
        <v>0</v>
      </c>
      <c r="AU74" s="59">
        <v>0</v>
      </c>
      <c r="AV74" s="71"/>
      <c r="AW74" s="337"/>
      <c r="AX74" s="337"/>
      <c r="AY74" s="164"/>
      <c r="AZ74" s="452">
        <f t="shared" si="24"/>
        <v>0</v>
      </c>
      <c r="BA74" s="76">
        <v>0</v>
      </c>
      <c r="BB74" s="337">
        <v>0</v>
      </c>
      <c r="BC74" s="59">
        <v>0</v>
      </c>
      <c r="BD74" s="76">
        <v>0</v>
      </c>
      <c r="BE74" s="337">
        <v>0</v>
      </c>
      <c r="BF74" s="337"/>
      <c r="BG74" s="59">
        <v>0</v>
      </c>
      <c r="BH74" s="71">
        <v>0</v>
      </c>
      <c r="BI74" s="337">
        <v>0</v>
      </c>
      <c r="BJ74" s="59">
        <v>0</v>
      </c>
      <c r="BK74" s="388"/>
      <c r="BL74" s="165">
        <f t="shared" si="5"/>
        <v>0</v>
      </c>
      <c r="BM74" s="166">
        <f t="shared" si="6"/>
        <v>0</v>
      </c>
      <c r="BN74" s="529"/>
      <c r="BO74" s="531"/>
    </row>
    <row r="75" spans="1:67" ht="18" customHeight="1" x14ac:dyDescent="0.2">
      <c r="A75" s="562" t="s">
        <v>66</v>
      </c>
      <c r="B75" s="565" t="s">
        <v>80</v>
      </c>
      <c r="C75" s="587" t="s">
        <v>103</v>
      </c>
      <c r="D75" s="576" t="s">
        <v>72</v>
      </c>
      <c r="E75" s="244" t="s">
        <v>38</v>
      </c>
      <c r="F75" s="73">
        <f t="shared" si="8"/>
        <v>5494.3</v>
      </c>
      <c r="G75" s="53">
        <f>G78</f>
        <v>2559.7000000000003</v>
      </c>
      <c r="H75" s="56">
        <f>H78</f>
        <v>46.58828240176183</v>
      </c>
      <c r="I75" s="345"/>
      <c r="J75" s="346"/>
      <c r="K75" s="73">
        <f>K77+K78:L78</f>
        <v>15.1</v>
      </c>
      <c r="L75" s="53">
        <f t="shared" ref="L75:BM75" si="25">L77+L78:M78</f>
        <v>15.1</v>
      </c>
      <c r="M75" s="56">
        <f t="shared" si="25"/>
        <v>100</v>
      </c>
      <c r="N75" s="73">
        <f t="shared" si="25"/>
        <v>11</v>
      </c>
      <c r="O75" s="53">
        <f t="shared" si="25"/>
        <v>11</v>
      </c>
      <c r="P75" s="56">
        <f t="shared" si="25"/>
        <v>100</v>
      </c>
      <c r="Q75" s="69">
        <f t="shared" si="25"/>
        <v>2573.9</v>
      </c>
      <c r="R75" s="47">
        <f t="shared" si="25"/>
        <v>0</v>
      </c>
      <c r="S75" s="70">
        <f t="shared" si="25"/>
        <v>0</v>
      </c>
      <c r="T75" s="74">
        <f t="shared" si="25"/>
        <v>0</v>
      </c>
      <c r="U75" s="53">
        <f t="shared" si="25"/>
        <v>0</v>
      </c>
      <c r="V75" s="53">
        <f t="shared" si="25"/>
        <v>0</v>
      </c>
      <c r="W75" s="53">
        <f t="shared" si="25"/>
        <v>0</v>
      </c>
      <c r="X75" s="75">
        <f t="shared" si="25"/>
        <v>2600</v>
      </c>
      <c r="Y75" s="73">
        <f t="shared" si="25"/>
        <v>0</v>
      </c>
      <c r="Z75" s="53">
        <f t="shared" si="25"/>
        <v>675.6</v>
      </c>
      <c r="AA75" s="56">
        <f t="shared" si="25"/>
        <v>100</v>
      </c>
      <c r="AB75" s="73">
        <f t="shared" si="25"/>
        <v>200</v>
      </c>
      <c r="AC75" s="53">
        <f t="shared" si="25"/>
        <v>346.1</v>
      </c>
      <c r="AD75" s="56">
        <f t="shared" si="25"/>
        <v>100</v>
      </c>
      <c r="AE75" s="73">
        <f t="shared" si="25"/>
        <v>1000</v>
      </c>
      <c r="AF75" s="53">
        <f t="shared" si="25"/>
        <v>1511.9</v>
      </c>
      <c r="AG75" s="56">
        <f t="shared" si="25"/>
        <v>100</v>
      </c>
      <c r="AH75" s="74">
        <f t="shared" si="25"/>
        <v>0</v>
      </c>
      <c r="AI75" s="53">
        <f t="shared" si="25"/>
        <v>0</v>
      </c>
      <c r="AJ75" s="53">
        <f t="shared" si="25"/>
        <v>0</v>
      </c>
      <c r="AK75" s="53">
        <f t="shared" si="25"/>
        <v>0</v>
      </c>
      <c r="AL75" s="453">
        <f t="shared" si="25"/>
        <v>1200</v>
      </c>
      <c r="AM75" s="73">
        <f t="shared" si="25"/>
        <v>100</v>
      </c>
      <c r="AN75" s="53">
        <f t="shared" si="25"/>
        <v>0</v>
      </c>
      <c r="AO75" s="56">
        <f t="shared" si="25"/>
        <v>0</v>
      </c>
      <c r="AP75" s="73">
        <f t="shared" si="25"/>
        <v>0</v>
      </c>
      <c r="AQ75" s="53">
        <f t="shared" si="25"/>
        <v>0</v>
      </c>
      <c r="AR75" s="56">
        <f t="shared" si="25"/>
        <v>0</v>
      </c>
      <c r="AS75" s="73">
        <f t="shared" si="25"/>
        <v>1594.3</v>
      </c>
      <c r="AT75" s="53">
        <f t="shared" si="25"/>
        <v>0</v>
      </c>
      <c r="AU75" s="56">
        <f t="shared" si="25"/>
        <v>0</v>
      </c>
      <c r="AV75" s="74">
        <f t="shared" si="25"/>
        <v>0</v>
      </c>
      <c r="AW75" s="53">
        <f t="shared" si="25"/>
        <v>0</v>
      </c>
      <c r="AX75" s="53">
        <f t="shared" si="25"/>
        <v>0</v>
      </c>
      <c r="AY75" s="53">
        <f t="shared" si="25"/>
        <v>0</v>
      </c>
      <c r="AZ75" s="453">
        <f t="shared" si="25"/>
        <v>1694.3</v>
      </c>
      <c r="BA75" s="73">
        <f t="shared" si="25"/>
        <v>0</v>
      </c>
      <c r="BB75" s="53">
        <f t="shared" si="25"/>
        <v>0</v>
      </c>
      <c r="BC75" s="56">
        <f t="shared" si="25"/>
        <v>0</v>
      </c>
      <c r="BD75" s="73">
        <f t="shared" si="25"/>
        <v>0</v>
      </c>
      <c r="BE75" s="53">
        <f t="shared" si="25"/>
        <v>0</v>
      </c>
      <c r="BF75" s="53">
        <f t="shared" si="25"/>
        <v>0</v>
      </c>
      <c r="BG75" s="56">
        <f t="shared" si="25"/>
        <v>0</v>
      </c>
      <c r="BH75" s="74">
        <f t="shared" si="25"/>
        <v>0</v>
      </c>
      <c r="BI75" s="53">
        <f t="shared" si="25"/>
        <v>0</v>
      </c>
      <c r="BJ75" s="56">
        <f>BJ77+BJ78:BJ78</f>
        <v>0</v>
      </c>
      <c r="BK75" s="74">
        <f t="shared" si="25"/>
        <v>0</v>
      </c>
      <c r="BL75" s="53">
        <f t="shared" si="25"/>
        <v>0</v>
      </c>
      <c r="BM75" s="56">
        <f t="shared" si="25"/>
        <v>0</v>
      </c>
      <c r="BN75" s="528" t="s">
        <v>153</v>
      </c>
      <c r="BO75" s="530" t="s">
        <v>155</v>
      </c>
    </row>
    <row r="76" spans="1:67" ht="18" customHeight="1" x14ac:dyDescent="0.2">
      <c r="A76" s="563"/>
      <c r="B76" s="566"/>
      <c r="C76" s="588"/>
      <c r="D76" s="574"/>
      <c r="E76" s="389" t="s">
        <v>97</v>
      </c>
      <c r="F76" s="60">
        <f>K76+N76+Q76+Y76+AB76+AE76+AM76+AP76+AS76+BA76+BD76+BH76</f>
        <v>0</v>
      </c>
      <c r="G76" s="465">
        <v>0</v>
      </c>
      <c r="H76" s="57">
        <v>0</v>
      </c>
      <c r="I76" s="203"/>
      <c r="J76" s="200"/>
      <c r="K76" s="60">
        <v>0</v>
      </c>
      <c r="L76" s="336">
        <v>0</v>
      </c>
      <c r="M76" s="57">
        <v>0</v>
      </c>
      <c r="N76" s="60">
        <v>0</v>
      </c>
      <c r="O76" s="336">
        <v>0</v>
      </c>
      <c r="P76" s="57">
        <v>0</v>
      </c>
      <c r="Q76" s="60">
        <v>0</v>
      </c>
      <c r="R76" s="336">
        <v>0</v>
      </c>
      <c r="S76" s="57">
        <v>0</v>
      </c>
      <c r="T76" s="66"/>
      <c r="U76" s="336"/>
      <c r="V76" s="336"/>
      <c r="W76" s="52"/>
      <c r="X76" s="62">
        <f>K76+N76+Q76</f>
        <v>0</v>
      </c>
      <c r="Y76" s="60">
        <v>0</v>
      </c>
      <c r="Z76" s="336">
        <v>0</v>
      </c>
      <c r="AA76" s="57">
        <v>0</v>
      </c>
      <c r="AB76" s="60">
        <v>0</v>
      </c>
      <c r="AC76" s="336">
        <v>0</v>
      </c>
      <c r="AD76" s="57">
        <v>0</v>
      </c>
      <c r="AE76" s="60">
        <v>0</v>
      </c>
      <c r="AF76" s="336">
        <v>0</v>
      </c>
      <c r="AG76" s="57">
        <v>0</v>
      </c>
      <c r="AH76" s="66"/>
      <c r="AI76" s="336"/>
      <c r="AJ76" s="336"/>
      <c r="AK76" s="52"/>
      <c r="AL76" s="451">
        <f>Y76+AB76+AE76</f>
        <v>0</v>
      </c>
      <c r="AM76" s="60">
        <v>0</v>
      </c>
      <c r="AN76" s="336">
        <v>0</v>
      </c>
      <c r="AO76" s="57">
        <v>0</v>
      </c>
      <c r="AP76" s="60">
        <v>0</v>
      </c>
      <c r="AQ76" s="336">
        <v>0</v>
      </c>
      <c r="AR76" s="57">
        <v>0</v>
      </c>
      <c r="AS76" s="60">
        <v>0</v>
      </c>
      <c r="AT76" s="336">
        <v>0</v>
      </c>
      <c r="AU76" s="57">
        <v>0</v>
      </c>
      <c r="AV76" s="66"/>
      <c r="AW76" s="336"/>
      <c r="AX76" s="336"/>
      <c r="AY76" s="52"/>
      <c r="AZ76" s="451">
        <f>AM76+AP76+AS76</f>
        <v>0</v>
      </c>
      <c r="BA76" s="60">
        <v>0</v>
      </c>
      <c r="BB76" s="336">
        <v>0</v>
      </c>
      <c r="BC76" s="57">
        <v>0</v>
      </c>
      <c r="BD76" s="60">
        <v>0</v>
      </c>
      <c r="BE76" s="336">
        <v>0</v>
      </c>
      <c r="BF76" s="336"/>
      <c r="BG76" s="57">
        <v>0</v>
      </c>
      <c r="BH76" s="66">
        <v>0</v>
      </c>
      <c r="BI76" s="336">
        <v>0</v>
      </c>
      <c r="BJ76" s="57">
        <v>0</v>
      </c>
      <c r="BK76" s="65"/>
      <c r="BL76" s="47"/>
      <c r="BM76" s="70"/>
      <c r="BN76" s="528"/>
      <c r="BO76" s="531"/>
    </row>
    <row r="77" spans="1:67" ht="21" customHeight="1" x14ac:dyDescent="0.2">
      <c r="A77" s="563"/>
      <c r="B77" s="566"/>
      <c r="C77" s="588"/>
      <c r="D77" s="573"/>
      <c r="E77" s="245" t="s">
        <v>39</v>
      </c>
      <c r="F77" s="60">
        <f t="shared" si="8"/>
        <v>0</v>
      </c>
      <c r="G77" s="465">
        <v>0</v>
      </c>
      <c r="H77" s="57">
        <v>0</v>
      </c>
      <c r="I77" s="203"/>
      <c r="J77" s="200"/>
      <c r="K77" s="60">
        <v>0</v>
      </c>
      <c r="L77" s="336">
        <v>0</v>
      </c>
      <c r="M77" s="57">
        <v>0</v>
      </c>
      <c r="N77" s="60">
        <v>0</v>
      </c>
      <c r="O77" s="336">
        <v>0</v>
      </c>
      <c r="P77" s="57">
        <v>0</v>
      </c>
      <c r="Q77" s="60">
        <v>0</v>
      </c>
      <c r="R77" s="336">
        <v>0</v>
      </c>
      <c r="S77" s="57">
        <v>0</v>
      </c>
      <c r="T77" s="66"/>
      <c r="U77" s="336"/>
      <c r="V77" s="336"/>
      <c r="W77" s="52"/>
      <c r="X77" s="62">
        <f>K77+N77+Q77</f>
        <v>0</v>
      </c>
      <c r="Y77" s="60">
        <v>0</v>
      </c>
      <c r="Z77" s="336">
        <v>0</v>
      </c>
      <c r="AA77" s="57">
        <v>0</v>
      </c>
      <c r="AB77" s="60">
        <v>0</v>
      </c>
      <c r="AC77" s="336">
        <v>0</v>
      </c>
      <c r="AD77" s="57">
        <v>0</v>
      </c>
      <c r="AE77" s="60">
        <v>0</v>
      </c>
      <c r="AF77" s="336">
        <v>0</v>
      </c>
      <c r="AG77" s="57">
        <v>0</v>
      </c>
      <c r="AH77" s="66"/>
      <c r="AI77" s="336"/>
      <c r="AJ77" s="336"/>
      <c r="AK77" s="52"/>
      <c r="AL77" s="451">
        <f>Y77+AB77+AE77</f>
        <v>0</v>
      </c>
      <c r="AM77" s="60">
        <v>0</v>
      </c>
      <c r="AN77" s="336">
        <v>0</v>
      </c>
      <c r="AO77" s="57">
        <v>0</v>
      </c>
      <c r="AP77" s="60">
        <v>0</v>
      </c>
      <c r="AQ77" s="336">
        <v>0</v>
      </c>
      <c r="AR77" s="57">
        <v>0</v>
      </c>
      <c r="AS77" s="60">
        <v>0</v>
      </c>
      <c r="AT77" s="336">
        <v>0</v>
      </c>
      <c r="AU77" s="57">
        <v>0</v>
      </c>
      <c r="AV77" s="66"/>
      <c r="AW77" s="336"/>
      <c r="AX77" s="336"/>
      <c r="AY77" s="52"/>
      <c r="AZ77" s="451">
        <f>AM77+AP77+AS77</f>
        <v>0</v>
      </c>
      <c r="BA77" s="60">
        <v>0</v>
      </c>
      <c r="BB77" s="336">
        <v>0</v>
      </c>
      <c r="BC77" s="57">
        <v>0</v>
      </c>
      <c r="BD77" s="60">
        <v>0</v>
      </c>
      <c r="BE77" s="336">
        <v>0</v>
      </c>
      <c r="BF77" s="336"/>
      <c r="BG77" s="57">
        <v>0</v>
      </c>
      <c r="BH77" s="66">
        <v>0</v>
      </c>
      <c r="BI77" s="336">
        <v>0</v>
      </c>
      <c r="BJ77" s="57">
        <v>0</v>
      </c>
      <c r="BK77" s="283">
        <f>AW77+BB77+BE77+BI77</f>
        <v>0</v>
      </c>
      <c r="BL77" s="82">
        <f t="shared" si="5"/>
        <v>0</v>
      </c>
      <c r="BM77" s="142">
        <f t="shared" si="6"/>
        <v>0</v>
      </c>
      <c r="BN77" s="528"/>
      <c r="BO77" s="531"/>
    </row>
    <row r="78" spans="1:67" ht="14.25" customHeight="1" thickBot="1" x14ac:dyDescent="0.25">
      <c r="A78" s="563"/>
      <c r="B78" s="566"/>
      <c r="C78" s="588"/>
      <c r="D78" s="573"/>
      <c r="E78" s="245" t="s">
        <v>18</v>
      </c>
      <c r="F78" s="60">
        <f t="shared" si="8"/>
        <v>5494.3</v>
      </c>
      <c r="G78" s="465">
        <f>L78+O78+R78+Z78+AC78+AF78+AN78+AQ78+AT78+BB78++BE78+BI78</f>
        <v>2559.7000000000003</v>
      </c>
      <c r="H78" s="57">
        <f>G78/F78*100</f>
        <v>46.58828240176183</v>
      </c>
      <c r="I78" s="203"/>
      <c r="J78" s="200"/>
      <c r="K78" s="60">
        <v>15.1</v>
      </c>
      <c r="L78" s="336">
        <v>15.1</v>
      </c>
      <c r="M78" s="57">
        <f>L78/K78*100</f>
        <v>100</v>
      </c>
      <c r="N78" s="60">
        <v>11</v>
      </c>
      <c r="O78" s="336">
        <v>11</v>
      </c>
      <c r="P78" s="57">
        <v>100</v>
      </c>
      <c r="Q78" s="60">
        <f>2600-26.1</f>
        <v>2573.9</v>
      </c>
      <c r="R78" s="336">
        <v>0</v>
      </c>
      <c r="S78" s="57">
        <v>0</v>
      </c>
      <c r="T78" s="66"/>
      <c r="U78" s="336"/>
      <c r="V78" s="336"/>
      <c r="W78" s="52"/>
      <c r="X78" s="62">
        <f>K78+N78+Q78</f>
        <v>2600</v>
      </c>
      <c r="Y78" s="60">
        <v>0</v>
      </c>
      <c r="Z78" s="336">
        <v>675.6</v>
      </c>
      <c r="AA78" s="57">
        <v>100</v>
      </c>
      <c r="AB78" s="60">
        <v>200</v>
      </c>
      <c r="AC78" s="336">
        <v>346.1</v>
      </c>
      <c r="AD78" s="57">
        <v>100</v>
      </c>
      <c r="AE78" s="60">
        <v>1000</v>
      </c>
      <c r="AF78" s="336">
        <v>1511.9</v>
      </c>
      <c r="AG78" s="57">
        <v>100</v>
      </c>
      <c r="AH78" s="66"/>
      <c r="AI78" s="54"/>
      <c r="AJ78" s="54"/>
      <c r="AK78" s="52"/>
      <c r="AL78" s="451">
        <f>Y78+AB78+AE78</f>
        <v>1200</v>
      </c>
      <c r="AM78" s="60">
        <v>100</v>
      </c>
      <c r="AN78" s="336">
        <v>0</v>
      </c>
      <c r="AO78" s="57">
        <v>0</v>
      </c>
      <c r="AP78" s="60">
        <v>0</v>
      </c>
      <c r="AQ78" s="336">
        <v>0</v>
      </c>
      <c r="AR78" s="57">
        <v>0</v>
      </c>
      <c r="AS78" s="60">
        <v>1594.3</v>
      </c>
      <c r="AT78" s="336">
        <v>0</v>
      </c>
      <c r="AU78" s="57">
        <v>0</v>
      </c>
      <c r="AV78" s="66"/>
      <c r="AW78" s="54"/>
      <c r="AX78" s="54"/>
      <c r="AY78" s="52"/>
      <c r="AZ78" s="451">
        <f>AM78+AS78</f>
        <v>1694.3</v>
      </c>
      <c r="BA78" s="60">
        <v>0</v>
      </c>
      <c r="BB78" s="336">
        <v>0</v>
      </c>
      <c r="BC78" s="57">
        <v>0</v>
      </c>
      <c r="BD78" s="60">
        <v>0</v>
      </c>
      <c r="BE78" s="336">
        <v>0</v>
      </c>
      <c r="BF78" s="336"/>
      <c r="BG78" s="57">
        <v>0</v>
      </c>
      <c r="BH78" s="66">
        <v>0</v>
      </c>
      <c r="BI78" s="336">
        <v>0</v>
      </c>
      <c r="BJ78" s="57">
        <v>0</v>
      </c>
      <c r="BK78" s="317">
        <f>AW78+BB78+BE78+BI78</f>
        <v>0</v>
      </c>
      <c r="BL78" s="160">
        <f t="shared" si="5"/>
        <v>0</v>
      </c>
      <c r="BM78" s="161">
        <f t="shared" si="6"/>
        <v>0</v>
      </c>
      <c r="BN78" s="528"/>
      <c r="BO78" s="531"/>
    </row>
    <row r="79" spans="1:67" ht="27.75" customHeight="1" thickBot="1" x14ac:dyDescent="0.25">
      <c r="A79" s="564"/>
      <c r="B79" s="567"/>
      <c r="C79" s="588"/>
      <c r="D79" s="341"/>
      <c r="E79" s="400" t="s">
        <v>98</v>
      </c>
      <c r="F79" s="76">
        <f>K79+N79+Q79+Y79+AB79+AE79+AM79+AP79+AS79+BA79+BD79+BH79</f>
        <v>0</v>
      </c>
      <c r="G79" s="337">
        <v>0</v>
      </c>
      <c r="H79" s="59">
        <v>0</v>
      </c>
      <c r="I79" s="206"/>
      <c r="J79" s="207"/>
      <c r="K79" s="76">
        <v>0</v>
      </c>
      <c r="L79" s="337">
        <v>0</v>
      </c>
      <c r="M79" s="59">
        <v>0</v>
      </c>
      <c r="N79" s="76">
        <v>0</v>
      </c>
      <c r="O79" s="337">
        <v>0</v>
      </c>
      <c r="P79" s="59">
        <v>0</v>
      </c>
      <c r="Q79" s="76">
        <v>0</v>
      </c>
      <c r="R79" s="337">
        <v>0</v>
      </c>
      <c r="S79" s="59">
        <v>0</v>
      </c>
      <c r="T79" s="71"/>
      <c r="U79" s="337"/>
      <c r="V79" s="337"/>
      <c r="W79" s="164"/>
      <c r="X79" s="72">
        <f>K79+N79+Q79</f>
        <v>0</v>
      </c>
      <c r="Y79" s="76">
        <v>0</v>
      </c>
      <c r="Z79" s="337">
        <v>0</v>
      </c>
      <c r="AA79" s="59">
        <v>0</v>
      </c>
      <c r="AB79" s="76">
        <v>0</v>
      </c>
      <c r="AC79" s="337">
        <v>0</v>
      </c>
      <c r="AD79" s="59">
        <v>0</v>
      </c>
      <c r="AE79" s="76">
        <v>0</v>
      </c>
      <c r="AF79" s="337">
        <v>0</v>
      </c>
      <c r="AG79" s="59">
        <v>0</v>
      </c>
      <c r="AH79" s="71"/>
      <c r="AI79" s="337"/>
      <c r="AJ79" s="337"/>
      <c r="AK79" s="164"/>
      <c r="AL79" s="452">
        <f>Y79+AB79+AE79</f>
        <v>0</v>
      </c>
      <c r="AM79" s="76">
        <v>0</v>
      </c>
      <c r="AN79" s="337">
        <v>0</v>
      </c>
      <c r="AO79" s="59">
        <v>0</v>
      </c>
      <c r="AP79" s="76">
        <v>0</v>
      </c>
      <c r="AQ79" s="337">
        <v>0</v>
      </c>
      <c r="AR79" s="59">
        <v>0</v>
      </c>
      <c r="AS79" s="76">
        <v>0</v>
      </c>
      <c r="AT79" s="337">
        <v>0</v>
      </c>
      <c r="AU79" s="59">
        <v>0</v>
      </c>
      <c r="AV79" s="71"/>
      <c r="AW79" s="337"/>
      <c r="AX79" s="337"/>
      <c r="AY79" s="164"/>
      <c r="AZ79" s="452">
        <f>AM79+AP79+AS79</f>
        <v>0</v>
      </c>
      <c r="BA79" s="76">
        <v>0</v>
      </c>
      <c r="BB79" s="337">
        <v>0</v>
      </c>
      <c r="BC79" s="59">
        <v>0</v>
      </c>
      <c r="BD79" s="76">
        <v>0</v>
      </c>
      <c r="BE79" s="337">
        <v>0</v>
      </c>
      <c r="BF79" s="337"/>
      <c r="BG79" s="59">
        <v>0</v>
      </c>
      <c r="BH79" s="71">
        <v>0</v>
      </c>
      <c r="BI79" s="337">
        <v>0</v>
      </c>
      <c r="BJ79" s="59">
        <v>0</v>
      </c>
      <c r="BK79" s="391"/>
      <c r="BL79" s="381"/>
      <c r="BM79" s="382"/>
      <c r="BN79" s="529"/>
      <c r="BO79" s="532"/>
    </row>
    <row r="80" spans="1:67" ht="12.75" customHeight="1" x14ac:dyDescent="0.2">
      <c r="A80" s="562" t="s">
        <v>67</v>
      </c>
      <c r="B80" s="591" t="s">
        <v>81</v>
      </c>
      <c r="C80" s="659" t="s">
        <v>103</v>
      </c>
      <c r="D80" s="574" t="s">
        <v>44</v>
      </c>
      <c r="E80" s="244" t="s">
        <v>38</v>
      </c>
      <c r="F80" s="73">
        <f t="shared" si="8"/>
        <v>4175.5</v>
      </c>
      <c r="G80" s="53">
        <f>G83</f>
        <v>1901.5</v>
      </c>
      <c r="H80" s="56">
        <f>G80/F80*100</f>
        <v>45.539456352532632</v>
      </c>
      <c r="I80" s="345"/>
      <c r="J80" s="346"/>
      <c r="K80" s="73">
        <f>K82+K83</f>
        <v>0</v>
      </c>
      <c r="L80" s="53">
        <f t="shared" ref="L80:BM80" si="26">L82+L83</f>
        <v>0</v>
      </c>
      <c r="M80" s="56">
        <f t="shared" si="26"/>
        <v>0</v>
      </c>
      <c r="N80" s="74">
        <f t="shared" si="26"/>
        <v>380.59999999999997</v>
      </c>
      <c r="O80" s="53">
        <f t="shared" si="26"/>
        <v>380.6</v>
      </c>
      <c r="P80" s="75">
        <f t="shared" si="26"/>
        <v>100.00000000000003</v>
      </c>
      <c r="Q80" s="73">
        <f t="shared" si="26"/>
        <v>377.6</v>
      </c>
      <c r="R80" s="53">
        <f t="shared" si="26"/>
        <v>377.6</v>
      </c>
      <c r="S80" s="56">
        <f t="shared" si="26"/>
        <v>100</v>
      </c>
      <c r="T80" s="74">
        <f t="shared" si="26"/>
        <v>0</v>
      </c>
      <c r="U80" s="53">
        <f t="shared" si="26"/>
        <v>0</v>
      </c>
      <c r="V80" s="53">
        <f t="shared" si="26"/>
        <v>0</v>
      </c>
      <c r="W80" s="53">
        <f t="shared" si="26"/>
        <v>0</v>
      </c>
      <c r="X80" s="53">
        <f t="shared" si="26"/>
        <v>758.2</v>
      </c>
      <c r="Y80" s="53">
        <f t="shared" si="26"/>
        <v>376.4</v>
      </c>
      <c r="Z80" s="53">
        <f t="shared" si="26"/>
        <v>376.3</v>
      </c>
      <c r="AA80" s="75">
        <f t="shared" si="26"/>
        <v>99.973432518597249</v>
      </c>
      <c r="AB80" s="73">
        <f t="shared" si="26"/>
        <v>379.9</v>
      </c>
      <c r="AC80" s="53">
        <f t="shared" si="26"/>
        <v>376.9</v>
      </c>
      <c r="AD80" s="56">
        <f t="shared" si="26"/>
        <v>99.210318504869704</v>
      </c>
      <c r="AE80" s="73">
        <f t="shared" si="26"/>
        <v>390.1</v>
      </c>
      <c r="AF80" s="53">
        <f t="shared" si="26"/>
        <v>390.1</v>
      </c>
      <c r="AG80" s="56">
        <f t="shared" si="26"/>
        <v>100</v>
      </c>
      <c r="AH80" s="74">
        <f t="shared" si="26"/>
        <v>0</v>
      </c>
      <c r="AI80" s="53">
        <f t="shared" si="26"/>
        <v>0</v>
      </c>
      <c r="AJ80" s="53">
        <f t="shared" si="26"/>
        <v>0</v>
      </c>
      <c r="AK80" s="53">
        <f t="shared" si="26"/>
        <v>0</v>
      </c>
      <c r="AL80" s="53">
        <f t="shared" si="26"/>
        <v>1146.4000000000001</v>
      </c>
      <c r="AM80" s="53">
        <f t="shared" si="26"/>
        <v>336</v>
      </c>
      <c r="AN80" s="53">
        <f t="shared" si="26"/>
        <v>0</v>
      </c>
      <c r="AO80" s="75">
        <f t="shared" si="26"/>
        <v>0</v>
      </c>
      <c r="AP80" s="73">
        <f t="shared" si="26"/>
        <v>336</v>
      </c>
      <c r="AQ80" s="53">
        <f t="shared" si="26"/>
        <v>0</v>
      </c>
      <c r="AR80" s="56">
        <f t="shared" si="26"/>
        <v>0</v>
      </c>
      <c r="AS80" s="74">
        <f t="shared" si="26"/>
        <v>337.3</v>
      </c>
      <c r="AT80" s="53">
        <f t="shared" si="26"/>
        <v>0</v>
      </c>
      <c r="AU80" s="53">
        <f t="shared" si="26"/>
        <v>0</v>
      </c>
      <c r="AV80" s="53">
        <f t="shared" si="26"/>
        <v>0</v>
      </c>
      <c r="AW80" s="53">
        <f t="shared" si="26"/>
        <v>0</v>
      </c>
      <c r="AX80" s="53">
        <f t="shared" si="26"/>
        <v>0</v>
      </c>
      <c r="AY80" s="53">
        <f t="shared" si="26"/>
        <v>0</v>
      </c>
      <c r="AZ80" s="75">
        <f t="shared" si="26"/>
        <v>1009.3</v>
      </c>
      <c r="BA80" s="73">
        <f t="shared" si="26"/>
        <v>336</v>
      </c>
      <c r="BB80" s="53">
        <f t="shared" si="26"/>
        <v>0</v>
      </c>
      <c r="BC80" s="56">
        <f t="shared" si="26"/>
        <v>0</v>
      </c>
      <c r="BD80" s="74">
        <f t="shared" si="26"/>
        <v>336</v>
      </c>
      <c r="BE80" s="53">
        <f t="shared" si="26"/>
        <v>0</v>
      </c>
      <c r="BF80" s="53">
        <f t="shared" si="26"/>
        <v>0</v>
      </c>
      <c r="BG80" s="75">
        <f t="shared" si="26"/>
        <v>0</v>
      </c>
      <c r="BH80" s="73">
        <f t="shared" si="26"/>
        <v>589.6</v>
      </c>
      <c r="BI80" s="53">
        <f t="shared" si="26"/>
        <v>0</v>
      </c>
      <c r="BJ80" s="56">
        <f t="shared" si="26"/>
        <v>0</v>
      </c>
      <c r="BK80" s="74">
        <f t="shared" si="26"/>
        <v>0</v>
      </c>
      <c r="BL80" s="53">
        <f t="shared" si="26"/>
        <v>1261.5999999999999</v>
      </c>
      <c r="BM80" s="56">
        <f t="shared" si="26"/>
        <v>1261.5999999999999</v>
      </c>
      <c r="BN80" s="527" t="s">
        <v>154</v>
      </c>
      <c r="BO80" s="530"/>
    </row>
    <row r="81" spans="1:67" x14ac:dyDescent="0.2">
      <c r="A81" s="563"/>
      <c r="B81" s="592"/>
      <c r="C81" s="602"/>
      <c r="D81" s="574"/>
      <c r="E81" s="245" t="s">
        <v>97</v>
      </c>
      <c r="F81" s="179">
        <v>0</v>
      </c>
      <c r="G81" s="467">
        <v>0</v>
      </c>
      <c r="H81" s="185">
        <v>0</v>
      </c>
      <c r="I81" s="462"/>
      <c r="J81" s="193"/>
      <c r="K81" s="60">
        <v>0</v>
      </c>
      <c r="L81" s="465">
        <v>0</v>
      </c>
      <c r="M81" s="57">
        <v>0</v>
      </c>
      <c r="N81" s="66">
        <v>0</v>
      </c>
      <c r="O81" s="465">
        <v>0</v>
      </c>
      <c r="P81" s="62">
        <v>0</v>
      </c>
      <c r="Q81" s="60">
        <v>0</v>
      </c>
      <c r="R81" s="465">
        <v>0</v>
      </c>
      <c r="S81" s="57">
        <v>0</v>
      </c>
      <c r="T81" s="272"/>
      <c r="U81" s="468"/>
      <c r="V81" s="468"/>
      <c r="W81" s="468"/>
      <c r="X81" s="137">
        <v>0</v>
      </c>
      <c r="Y81" s="465">
        <v>0</v>
      </c>
      <c r="Z81" s="465">
        <v>0</v>
      </c>
      <c r="AA81" s="62">
        <v>0</v>
      </c>
      <c r="AB81" s="60">
        <v>0</v>
      </c>
      <c r="AC81" s="465">
        <v>0</v>
      </c>
      <c r="AD81" s="57">
        <v>0</v>
      </c>
      <c r="AE81" s="60">
        <v>0</v>
      </c>
      <c r="AF81" s="465">
        <v>0</v>
      </c>
      <c r="AG81" s="57">
        <v>0</v>
      </c>
      <c r="AH81" s="272"/>
      <c r="AI81" s="468"/>
      <c r="AJ81" s="468"/>
      <c r="AK81" s="468"/>
      <c r="AL81" s="137">
        <v>0</v>
      </c>
      <c r="AM81" s="465">
        <v>0</v>
      </c>
      <c r="AN81" s="465">
        <v>0</v>
      </c>
      <c r="AO81" s="62">
        <v>0</v>
      </c>
      <c r="AP81" s="60">
        <v>0</v>
      </c>
      <c r="AQ81" s="465">
        <v>0</v>
      </c>
      <c r="AR81" s="57">
        <v>0</v>
      </c>
      <c r="AS81" s="66">
        <v>0</v>
      </c>
      <c r="AT81" s="465">
        <v>0</v>
      </c>
      <c r="AU81" s="465">
        <v>0</v>
      </c>
      <c r="AV81" s="468"/>
      <c r="AW81" s="468"/>
      <c r="AX81" s="468"/>
      <c r="AY81" s="468"/>
      <c r="AZ81" s="269">
        <v>0</v>
      </c>
      <c r="BA81" s="60">
        <v>0</v>
      </c>
      <c r="BB81" s="465">
        <v>0</v>
      </c>
      <c r="BC81" s="57">
        <v>0</v>
      </c>
      <c r="BD81" s="66">
        <v>0</v>
      </c>
      <c r="BE81" s="465">
        <v>0</v>
      </c>
      <c r="BF81" s="465"/>
      <c r="BG81" s="62">
        <v>0</v>
      </c>
      <c r="BH81" s="60">
        <v>0</v>
      </c>
      <c r="BI81" s="465">
        <v>0</v>
      </c>
      <c r="BJ81" s="57">
        <v>0</v>
      </c>
      <c r="BK81" s="65"/>
      <c r="BL81" s="47"/>
      <c r="BM81" s="70"/>
      <c r="BN81" s="528"/>
      <c r="BO81" s="531"/>
    </row>
    <row r="82" spans="1:67" ht="21" customHeight="1" x14ac:dyDescent="0.2">
      <c r="A82" s="563"/>
      <c r="B82" s="592"/>
      <c r="C82" s="602"/>
      <c r="D82" s="573"/>
      <c r="E82" s="245" t="s">
        <v>39</v>
      </c>
      <c r="F82" s="60">
        <f t="shared" si="8"/>
        <v>0</v>
      </c>
      <c r="G82" s="465">
        <v>0</v>
      </c>
      <c r="H82" s="57">
        <v>0</v>
      </c>
      <c r="I82" s="203"/>
      <c r="J82" s="200"/>
      <c r="K82" s="60">
        <v>0</v>
      </c>
      <c r="L82" s="465">
        <v>0</v>
      </c>
      <c r="M82" s="57">
        <v>0</v>
      </c>
      <c r="N82" s="66">
        <v>0</v>
      </c>
      <c r="O82" s="465">
        <v>0</v>
      </c>
      <c r="P82" s="62">
        <v>0</v>
      </c>
      <c r="Q82" s="60">
        <v>0</v>
      </c>
      <c r="R82" s="465">
        <v>0</v>
      </c>
      <c r="S82" s="57">
        <v>0</v>
      </c>
      <c r="T82" s="66"/>
      <c r="U82" s="465"/>
      <c r="V82" s="465"/>
      <c r="W82" s="52"/>
      <c r="X82" s="465">
        <f>K82+N82+Q82</f>
        <v>0</v>
      </c>
      <c r="Y82" s="465">
        <v>0</v>
      </c>
      <c r="Z82" s="465">
        <v>0</v>
      </c>
      <c r="AA82" s="62">
        <v>0</v>
      </c>
      <c r="AB82" s="60">
        <v>0</v>
      </c>
      <c r="AC82" s="465">
        <v>0</v>
      </c>
      <c r="AD82" s="57">
        <v>0</v>
      </c>
      <c r="AE82" s="60">
        <v>0</v>
      </c>
      <c r="AF82" s="465">
        <v>0</v>
      </c>
      <c r="AG82" s="57">
        <v>0</v>
      </c>
      <c r="AH82" s="66"/>
      <c r="AI82" s="465"/>
      <c r="AJ82" s="465"/>
      <c r="AK82" s="52"/>
      <c r="AL82" s="465">
        <v>0</v>
      </c>
      <c r="AM82" s="465">
        <v>0</v>
      </c>
      <c r="AN82" s="465">
        <v>0</v>
      </c>
      <c r="AO82" s="62">
        <v>0</v>
      </c>
      <c r="AP82" s="60">
        <v>0</v>
      </c>
      <c r="AQ82" s="465">
        <v>0</v>
      </c>
      <c r="AR82" s="57">
        <v>0</v>
      </c>
      <c r="AS82" s="66">
        <v>0</v>
      </c>
      <c r="AT82" s="465">
        <v>0</v>
      </c>
      <c r="AU82" s="465">
        <v>0</v>
      </c>
      <c r="AV82" s="465"/>
      <c r="AW82" s="465"/>
      <c r="AX82" s="465"/>
      <c r="AY82" s="52"/>
      <c r="AZ82" s="62">
        <v>0</v>
      </c>
      <c r="BA82" s="60">
        <v>0</v>
      </c>
      <c r="BB82" s="465">
        <v>0</v>
      </c>
      <c r="BC82" s="57">
        <v>0</v>
      </c>
      <c r="BD82" s="66">
        <v>0</v>
      </c>
      <c r="BE82" s="465">
        <v>0</v>
      </c>
      <c r="BF82" s="465"/>
      <c r="BG82" s="62">
        <v>0</v>
      </c>
      <c r="BH82" s="60">
        <v>0</v>
      </c>
      <c r="BI82" s="465">
        <v>0</v>
      </c>
      <c r="BJ82" s="57">
        <v>0</v>
      </c>
      <c r="BK82" s="283">
        <f>AW82+BB82+BE82+BI82</f>
        <v>0</v>
      </c>
      <c r="BL82" s="82">
        <f t="shared" si="5"/>
        <v>0</v>
      </c>
      <c r="BM82" s="142">
        <f t="shared" si="6"/>
        <v>0</v>
      </c>
      <c r="BN82" s="528"/>
      <c r="BO82" s="531"/>
    </row>
    <row r="83" spans="1:67" ht="15.75" customHeight="1" thickBot="1" x14ac:dyDescent="0.25">
      <c r="A83" s="563"/>
      <c r="B83" s="592"/>
      <c r="C83" s="602"/>
      <c r="D83" s="573"/>
      <c r="E83" s="245" t="s">
        <v>18</v>
      </c>
      <c r="F83" s="60">
        <f t="shared" si="8"/>
        <v>4175.5</v>
      </c>
      <c r="G83" s="465">
        <f>O83+R83+Z83+AC83+AF83+AN83+AQ83+AT83+BB83+BE83+BI83</f>
        <v>1901.5</v>
      </c>
      <c r="H83" s="57">
        <f>G83/F83*100</f>
        <v>45.539456352532632</v>
      </c>
      <c r="I83" s="203"/>
      <c r="J83" s="200"/>
      <c r="K83" s="60">
        <v>0</v>
      </c>
      <c r="L83" s="465">
        <v>0</v>
      </c>
      <c r="M83" s="57">
        <v>0</v>
      </c>
      <c r="N83" s="66">
        <f>350+58.2-27.6</f>
        <v>380.59999999999997</v>
      </c>
      <c r="O83" s="465">
        <v>380.6</v>
      </c>
      <c r="P83" s="62">
        <f>O83/N83*100</f>
        <v>100.00000000000003</v>
      </c>
      <c r="Q83" s="60">
        <f>350+27.6</f>
        <v>377.6</v>
      </c>
      <c r="R83" s="465">
        <v>377.6</v>
      </c>
      <c r="S83" s="57">
        <f>R83/Q83*100</f>
        <v>100</v>
      </c>
      <c r="T83" s="66"/>
      <c r="U83" s="465"/>
      <c r="V83" s="465"/>
      <c r="W83" s="52"/>
      <c r="X83" s="465">
        <f>K83+N83+Q83</f>
        <v>758.2</v>
      </c>
      <c r="Y83" s="465">
        <f>336+88.4-10-38</f>
        <v>376.4</v>
      </c>
      <c r="Z83" s="465">
        <v>376.3</v>
      </c>
      <c r="AA83" s="62">
        <f>Z83/Y83*100</f>
        <v>99.973432518597249</v>
      </c>
      <c r="AB83" s="60">
        <f>346+33.9</f>
        <v>379.9</v>
      </c>
      <c r="AC83" s="465">
        <v>376.9</v>
      </c>
      <c r="AD83" s="57">
        <f>AC83/AB83*100</f>
        <v>99.210318504869704</v>
      </c>
      <c r="AE83" s="60">
        <f>336+38+50-33.9</f>
        <v>390.1</v>
      </c>
      <c r="AF83" s="465">
        <v>390.1</v>
      </c>
      <c r="AG83" s="57">
        <f>AF83/AE83*100</f>
        <v>100</v>
      </c>
      <c r="AH83" s="66"/>
      <c r="AI83" s="54"/>
      <c r="AJ83" s="54"/>
      <c r="AK83" s="52"/>
      <c r="AL83" s="465">
        <f>Y83+AB83+AE83</f>
        <v>1146.4000000000001</v>
      </c>
      <c r="AM83" s="465">
        <v>336</v>
      </c>
      <c r="AN83" s="465">
        <v>0</v>
      </c>
      <c r="AO83" s="62">
        <v>0</v>
      </c>
      <c r="AP83" s="60">
        <v>336</v>
      </c>
      <c r="AQ83" s="465">
        <v>0</v>
      </c>
      <c r="AR83" s="57">
        <v>0</v>
      </c>
      <c r="AS83" s="66">
        <v>337.3</v>
      </c>
      <c r="AT83" s="465">
        <v>0</v>
      </c>
      <c r="AU83" s="465">
        <v>0</v>
      </c>
      <c r="AV83" s="465"/>
      <c r="AW83" s="54"/>
      <c r="AX83" s="54"/>
      <c r="AY83" s="52"/>
      <c r="AZ83" s="62">
        <f>AM83+AP83+AS83</f>
        <v>1009.3</v>
      </c>
      <c r="BA83" s="60">
        <v>336</v>
      </c>
      <c r="BB83" s="465">
        <v>0</v>
      </c>
      <c r="BC83" s="57">
        <v>0</v>
      </c>
      <c r="BD83" s="66">
        <v>336</v>
      </c>
      <c r="BE83" s="465">
        <v>0</v>
      </c>
      <c r="BF83" s="465"/>
      <c r="BG83" s="62">
        <v>0</v>
      </c>
      <c r="BH83" s="60">
        <f>787.5-147.9-50</f>
        <v>589.6</v>
      </c>
      <c r="BI83" s="465">
        <v>0</v>
      </c>
      <c r="BJ83" s="57">
        <v>0</v>
      </c>
      <c r="BK83" s="317">
        <f>AW83+BB83+BE83+BI83</f>
        <v>0</v>
      </c>
      <c r="BL83" s="160">
        <f t="shared" si="5"/>
        <v>1261.5999999999999</v>
      </c>
      <c r="BM83" s="161">
        <f t="shared" si="6"/>
        <v>1261.5999999999999</v>
      </c>
      <c r="BN83" s="528"/>
      <c r="BO83" s="531"/>
    </row>
    <row r="84" spans="1:67" ht="30" customHeight="1" thickBot="1" x14ac:dyDescent="0.25">
      <c r="A84" s="563"/>
      <c r="B84" s="592"/>
      <c r="C84" s="660"/>
      <c r="D84" s="459"/>
      <c r="E84" s="397" t="s">
        <v>98</v>
      </c>
      <c r="F84" s="180">
        <v>0</v>
      </c>
      <c r="G84" s="181">
        <v>0</v>
      </c>
      <c r="H84" s="186">
        <v>0</v>
      </c>
      <c r="I84" s="464"/>
      <c r="J84" s="197"/>
      <c r="K84" s="61">
        <v>0</v>
      </c>
      <c r="L84" s="55">
        <v>0</v>
      </c>
      <c r="M84" s="58">
        <v>0</v>
      </c>
      <c r="N84" s="67">
        <v>0</v>
      </c>
      <c r="O84" s="55">
        <v>0</v>
      </c>
      <c r="P84" s="63">
        <v>0</v>
      </c>
      <c r="Q84" s="61">
        <v>0</v>
      </c>
      <c r="R84" s="55">
        <v>0</v>
      </c>
      <c r="S84" s="58">
        <v>0</v>
      </c>
      <c r="T84" s="273"/>
      <c r="U84" s="182"/>
      <c r="V84" s="182"/>
      <c r="W84" s="182"/>
      <c r="X84" s="405">
        <v>0</v>
      </c>
      <c r="Y84" s="55">
        <v>0</v>
      </c>
      <c r="Z84" s="55">
        <v>0</v>
      </c>
      <c r="AA84" s="63">
        <v>0</v>
      </c>
      <c r="AB84" s="61">
        <v>0</v>
      </c>
      <c r="AC84" s="55">
        <v>0</v>
      </c>
      <c r="AD84" s="58">
        <v>0</v>
      </c>
      <c r="AE84" s="61">
        <v>0</v>
      </c>
      <c r="AF84" s="55">
        <v>0</v>
      </c>
      <c r="AG84" s="58">
        <v>0</v>
      </c>
      <c r="AH84" s="273"/>
      <c r="AI84" s="182"/>
      <c r="AJ84" s="182"/>
      <c r="AK84" s="182"/>
      <c r="AL84" s="405">
        <v>0</v>
      </c>
      <c r="AM84" s="55">
        <v>0</v>
      </c>
      <c r="AN84" s="55">
        <v>0</v>
      </c>
      <c r="AO84" s="63">
        <v>0</v>
      </c>
      <c r="AP84" s="61">
        <v>0</v>
      </c>
      <c r="AQ84" s="55">
        <v>0</v>
      </c>
      <c r="AR84" s="58">
        <v>0</v>
      </c>
      <c r="AS84" s="67">
        <v>0</v>
      </c>
      <c r="AT84" s="55">
        <v>0</v>
      </c>
      <c r="AU84" s="55">
        <v>0</v>
      </c>
      <c r="AV84" s="182"/>
      <c r="AW84" s="182"/>
      <c r="AX84" s="182"/>
      <c r="AY84" s="182"/>
      <c r="AZ84" s="270">
        <v>0</v>
      </c>
      <c r="BA84" s="61">
        <v>0</v>
      </c>
      <c r="BB84" s="55">
        <v>0</v>
      </c>
      <c r="BC84" s="58">
        <v>0</v>
      </c>
      <c r="BD84" s="67">
        <v>0</v>
      </c>
      <c r="BE84" s="55">
        <v>0</v>
      </c>
      <c r="BF84" s="55"/>
      <c r="BG84" s="63">
        <v>0</v>
      </c>
      <c r="BH84" s="61">
        <v>0</v>
      </c>
      <c r="BI84" s="55">
        <v>0</v>
      </c>
      <c r="BJ84" s="58">
        <v>0</v>
      </c>
      <c r="BK84" s="391"/>
      <c r="BL84" s="381"/>
      <c r="BM84" s="382"/>
      <c r="BN84" s="528"/>
      <c r="BO84" s="532"/>
    </row>
    <row r="85" spans="1:67" ht="33" hidden="1" customHeight="1" thickBot="1" x14ac:dyDescent="0.25">
      <c r="A85" s="348" t="s">
        <v>43</v>
      </c>
      <c r="B85" s="349" t="s">
        <v>45</v>
      </c>
      <c r="C85" s="741" t="s">
        <v>46</v>
      </c>
      <c r="D85" s="742"/>
      <c r="E85" s="741"/>
      <c r="F85" s="741"/>
      <c r="G85" s="741"/>
      <c r="H85" s="741"/>
      <c r="I85" s="741"/>
      <c r="J85" s="741"/>
      <c r="K85" s="741"/>
      <c r="L85" s="741"/>
      <c r="M85" s="741"/>
      <c r="N85" s="741"/>
      <c r="O85" s="741"/>
      <c r="P85" s="741"/>
      <c r="Q85" s="741"/>
      <c r="R85" s="741"/>
      <c r="S85" s="741"/>
      <c r="T85" s="741"/>
      <c r="U85" s="741"/>
      <c r="V85" s="741"/>
      <c r="W85" s="741"/>
      <c r="X85" s="741"/>
      <c r="Y85" s="741"/>
      <c r="Z85" s="741"/>
      <c r="AA85" s="741"/>
      <c r="AB85" s="741"/>
      <c r="AC85" s="741"/>
      <c r="AD85" s="741"/>
      <c r="AE85" s="741"/>
      <c r="AF85" s="741"/>
      <c r="AG85" s="741"/>
      <c r="AH85" s="741"/>
      <c r="AI85" s="741"/>
      <c r="AJ85" s="741"/>
      <c r="AK85" s="741"/>
      <c r="AL85" s="741"/>
      <c r="AM85" s="741"/>
      <c r="AN85" s="741"/>
      <c r="AO85" s="741"/>
      <c r="AP85" s="741"/>
      <c r="AQ85" s="741"/>
      <c r="AR85" s="741"/>
      <c r="AS85" s="741"/>
      <c r="AT85" s="741"/>
      <c r="AU85" s="741"/>
      <c r="AV85" s="741"/>
      <c r="AW85" s="741"/>
      <c r="AX85" s="741"/>
      <c r="AY85" s="741"/>
      <c r="AZ85" s="741"/>
      <c r="BA85" s="741"/>
      <c r="BB85" s="741"/>
      <c r="BC85" s="741"/>
      <c r="BD85" s="741"/>
      <c r="BE85" s="741"/>
      <c r="BF85" s="741"/>
      <c r="BG85" s="741"/>
      <c r="BH85" s="741"/>
      <c r="BI85" s="741"/>
      <c r="BJ85" s="743"/>
      <c r="BK85" s="162"/>
      <c r="BL85" s="170"/>
      <c r="BM85" s="159">
        <f t="shared" si="6"/>
        <v>0</v>
      </c>
      <c r="BN85" s="121"/>
      <c r="BO85" s="49"/>
    </row>
    <row r="86" spans="1:67" ht="48.75" hidden="1" customHeight="1" thickBot="1" x14ac:dyDescent="0.25">
      <c r="A86" s="394" t="s">
        <v>93</v>
      </c>
      <c r="B86" s="690" t="s">
        <v>94</v>
      </c>
      <c r="C86" s="693" t="s">
        <v>20</v>
      </c>
      <c r="D86" s="695" t="s">
        <v>44</v>
      </c>
      <c r="E86" s="125" t="s">
        <v>38</v>
      </c>
      <c r="F86" s="467">
        <v>0</v>
      </c>
      <c r="G86" s="467">
        <v>0</v>
      </c>
      <c r="H86" s="467">
        <v>0</v>
      </c>
      <c r="I86" s="467"/>
      <c r="J86" s="467"/>
      <c r="K86" s="465">
        <v>0</v>
      </c>
      <c r="L86" s="465">
        <v>0</v>
      </c>
      <c r="M86" s="465">
        <v>0</v>
      </c>
      <c r="N86" s="465">
        <v>0</v>
      </c>
      <c r="O86" s="465">
        <v>0</v>
      </c>
      <c r="P86" s="465">
        <v>0</v>
      </c>
      <c r="Q86" s="465">
        <v>0</v>
      </c>
      <c r="R86" s="465">
        <v>0</v>
      </c>
      <c r="S86" s="465">
        <v>0</v>
      </c>
      <c r="T86" s="468"/>
      <c r="U86" s="468"/>
      <c r="V86" s="468"/>
      <c r="W86" s="468"/>
      <c r="X86" s="137">
        <v>0</v>
      </c>
      <c r="Y86" s="465">
        <v>0</v>
      </c>
      <c r="Z86" s="465">
        <v>0</v>
      </c>
      <c r="AA86" s="465">
        <v>0</v>
      </c>
      <c r="AB86" s="465">
        <v>0</v>
      </c>
      <c r="AC86" s="465">
        <v>0</v>
      </c>
      <c r="AD86" s="465">
        <v>0</v>
      </c>
      <c r="AE86" s="465">
        <v>0</v>
      </c>
      <c r="AF86" s="465">
        <v>0</v>
      </c>
      <c r="AG86" s="465">
        <v>0</v>
      </c>
      <c r="AH86" s="468"/>
      <c r="AI86" s="468"/>
      <c r="AJ86" s="468"/>
      <c r="AK86" s="468"/>
      <c r="AL86" s="137">
        <v>0</v>
      </c>
      <c r="AM86" s="465">
        <v>0</v>
      </c>
      <c r="AN86" s="465">
        <v>0</v>
      </c>
      <c r="AO86" s="465">
        <v>0</v>
      </c>
      <c r="AP86" s="465">
        <v>0</v>
      </c>
      <c r="AQ86" s="465">
        <v>0</v>
      </c>
      <c r="AR86" s="465">
        <v>0</v>
      </c>
      <c r="AS86" s="465">
        <v>0</v>
      </c>
      <c r="AT86" s="465">
        <v>0</v>
      </c>
      <c r="AU86" s="465">
        <v>0</v>
      </c>
      <c r="AV86" s="468"/>
      <c r="AW86" s="468"/>
      <c r="AX86" s="468"/>
      <c r="AY86" s="468"/>
      <c r="AZ86" s="137">
        <v>0</v>
      </c>
      <c r="BA86" s="465">
        <v>0</v>
      </c>
      <c r="BB86" s="465">
        <v>0</v>
      </c>
      <c r="BC86" s="465">
        <v>0</v>
      </c>
      <c r="BD86" s="465">
        <v>0</v>
      </c>
      <c r="BE86" s="465">
        <v>0</v>
      </c>
      <c r="BF86" s="465">
        <v>0</v>
      </c>
      <c r="BG86" s="465">
        <v>0</v>
      </c>
      <c r="BH86" s="465">
        <v>0</v>
      </c>
      <c r="BI86" s="465">
        <v>0</v>
      </c>
      <c r="BJ86" s="185">
        <v>0</v>
      </c>
      <c r="BK86" s="81"/>
      <c r="BL86" s="126"/>
      <c r="BM86" s="142">
        <f t="shared" si="6"/>
        <v>0</v>
      </c>
      <c r="BN86" s="685"/>
      <c r="BO86" s="558"/>
    </row>
    <row r="87" spans="1:67" ht="35.25" hidden="1" customHeight="1" thickBot="1" x14ac:dyDescent="0.25">
      <c r="A87" s="385"/>
      <c r="B87" s="691"/>
      <c r="C87" s="693"/>
      <c r="D87" s="695"/>
      <c r="E87" s="125" t="s">
        <v>39</v>
      </c>
      <c r="F87" s="467">
        <v>0</v>
      </c>
      <c r="G87" s="467">
        <v>0</v>
      </c>
      <c r="H87" s="467">
        <v>0</v>
      </c>
      <c r="I87" s="467"/>
      <c r="J87" s="467"/>
      <c r="K87" s="465">
        <v>0</v>
      </c>
      <c r="L87" s="465">
        <v>0</v>
      </c>
      <c r="M87" s="465">
        <v>0</v>
      </c>
      <c r="N87" s="465">
        <v>0</v>
      </c>
      <c r="O87" s="465">
        <v>0</v>
      </c>
      <c r="P87" s="465">
        <v>0</v>
      </c>
      <c r="Q87" s="465">
        <v>0</v>
      </c>
      <c r="R87" s="465">
        <v>0</v>
      </c>
      <c r="S87" s="465">
        <v>0</v>
      </c>
      <c r="T87" s="468"/>
      <c r="U87" s="468"/>
      <c r="V87" s="468"/>
      <c r="W87" s="468"/>
      <c r="X87" s="137">
        <v>0</v>
      </c>
      <c r="Y87" s="465">
        <v>0</v>
      </c>
      <c r="Z87" s="465">
        <v>0</v>
      </c>
      <c r="AA87" s="465">
        <v>0</v>
      </c>
      <c r="AB87" s="465">
        <v>0</v>
      </c>
      <c r="AC87" s="465">
        <v>0</v>
      </c>
      <c r="AD87" s="465">
        <v>0</v>
      </c>
      <c r="AE87" s="465">
        <v>0</v>
      </c>
      <c r="AF87" s="465">
        <v>0</v>
      </c>
      <c r="AG87" s="465">
        <v>0</v>
      </c>
      <c r="AH87" s="468"/>
      <c r="AI87" s="468"/>
      <c r="AJ87" s="468"/>
      <c r="AK87" s="468"/>
      <c r="AL87" s="137">
        <v>0</v>
      </c>
      <c r="AM87" s="465">
        <v>0</v>
      </c>
      <c r="AN87" s="465">
        <v>0</v>
      </c>
      <c r="AO87" s="465">
        <v>0</v>
      </c>
      <c r="AP87" s="465">
        <v>0</v>
      </c>
      <c r="AQ87" s="465">
        <v>0</v>
      </c>
      <c r="AR87" s="465">
        <v>0</v>
      </c>
      <c r="AS87" s="465">
        <v>0</v>
      </c>
      <c r="AT87" s="465">
        <v>0</v>
      </c>
      <c r="AU87" s="465">
        <v>0</v>
      </c>
      <c r="AV87" s="468"/>
      <c r="AW87" s="468"/>
      <c r="AX87" s="468"/>
      <c r="AY87" s="468"/>
      <c r="AZ87" s="137">
        <v>0</v>
      </c>
      <c r="BA87" s="465">
        <v>0</v>
      </c>
      <c r="BB87" s="465">
        <v>0</v>
      </c>
      <c r="BC87" s="465">
        <v>0</v>
      </c>
      <c r="BD87" s="465">
        <v>0</v>
      </c>
      <c r="BE87" s="465">
        <v>0</v>
      </c>
      <c r="BF87" s="465">
        <v>0</v>
      </c>
      <c r="BG87" s="465">
        <v>0</v>
      </c>
      <c r="BH87" s="465">
        <v>0</v>
      </c>
      <c r="BI87" s="465">
        <v>0</v>
      </c>
      <c r="BJ87" s="185">
        <v>0</v>
      </c>
      <c r="BK87" s="81"/>
      <c r="BL87" s="126"/>
      <c r="BM87" s="142">
        <f t="shared" si="6"/>
        <v>0</v>
      </c>
      <c r="BN87" s="685"/>
      <c r="BO87" s="558"/>
    </row>
    <row r="88" spans="1:67" ht="34.5" hidden="1" customHeight="1" thickBot="1" x14ac:dyDescent="0.25">
      <c r="A88" s="386"/>
      <c r="B88" s="692"/>
      <c r="C88" s="694"/>
      <c r="D88" s="695"/>
      <c r="E88" s="262" t="s">
        <v>40</v>
      </c>
      <c r="F88" s="138">
        <v>0</v>
      </c>
      <c r="G88" s="138">
        <v>0</v>
      </c>
      <c r="H88" s="138">
        <v>0</v>
      </c>
      <c r="I88" s="138"/>
      <c r="J88" s="138"/>
      <c r="K88" s="466">
        <v>0</v>
      </c>
      <c r="L88" s="466">
        <v>0</v>
      </c>
      <c r="M88" s="466">
        <v>0</v>
      </c>
      <c r="N88" s="466">
        <v>0</v>
      </c>
      <c r="O88" s="466">
        <v>0</v>
      </c>
      <c r="P88" s="466">
        <v>0</v>
      </c>
      <c r="Q88" s="466">
        <v>0</v>
      </c>
      <c r="R88" s="466">
        <v>0</v>
      </c>
      <c r="S88" s="466">
        <v>0</v>
      </c>
      <c r="T88" s="171"/>
      <c r="U88" s="171"/>
      <c r="V88" s="171"/>
      <c r="W88" s="171"/>
      <c r="X88" s="172">
        <v>0</v>
      </c>
      <c r="Y88" s="466">
        <v>0</v>
      </c>
      <c r="Z88" s="466">
        <v>0</v>
      </c>
      <c r="AA88" s="466">
        <v>0</v>
      </c>
      <c r="AB88" s="466">
        <v>0</v>
      </c>
      <c r="AC88" s="466">
        <v>0</v>
      </c>
      <c r="AD88" s="466">
        <v>0</v>
      </c>
      <c r="AE88" s="466">
        <v>0</v>
      </c>
      <c r="AF88" s="466">
        <v>0</v>
      </c>
      <c r="AG88" s="466">
        <v>0</v>
      </c>
      <c r="AH88" s="171"/>
      <c r="AI88" s="171"/>
      <c r="AJ88" s="171"/>
      <c r="AK88" s="171"/>
      <c r="AL88" s="172">
        <v>0</v>
      </c>
      <c r="AM88" s="466">
        <v>0</v>
      </c>
      <c r="AN88" s="466">
        <v>0</v>
      </c>
      <c r="AO88" s="466">
        <v>0</v>
      </c>
      <c r="AP88" s="466">
        <v>0</v>
      </c>
      <c r="AQ88" s="466">
        <v>0</v>
      </c>
      <c r="AR88" s="466">
        <v>0</v>
      </c>
      <c r="AS88" s="466">
        <v>0</v>
      </c>
      <c r="AT88" s="466">
        <v>0</v>
      </c>
      <c r="AU88" s="466">
        <v>0</v>
      </c>
      <c r="AV88" s="171"/>
      <c r="AW88" s="171"/>
      <c r="AX88" s="171"/>
      <c r="AY88" s="171"/>
      <c r="AZ88" s="172">
        <v>0</v>
      </c>
      <c r="BA88" s="466">
        <v>0</v>
      </c>
      <c r="BB88" s="466">
        <v>0</v>
      </c>
      <c r="BC88" s="466">
        <v>0</v>
      </c>
      <c r="BD88" s="466">
        <v>0</v>
      </c>
      <c r="BE88" s="466">
        <v>0</v>
      </c>
      <c r="BF88" s="466">
        <v>0</v>
      </c>
      <c r="BG88" s="466">
        <v>0</v>
      </c>
      <c r="BH88" s="466">
        <v>0</v>
      </c>
      <c r="BI88" s="466">
        <v>0</v>
      </c>
      <c r="BJ88" s="275">
        <v>0</v>
      </c>
      <c r="BK88" s="169"/>
      <c r="BL88" s="173"/>
      <c r="BM88" s="166">
        <f t="shared" si="6"/>
        <v>0</v>
      </c>
      <c r="BN88" s="686"/>
      <c r="BO88" s="559"/>
    </row>
    <row r="89" spans="1:67" ht="21.75" customHeight="1" x14ac:dyDescent="0.2">
      <c r="A89" s="562" t="s">
        <v>93</v>
      </c>
      <c r="B89" s="565" t="s">
        <v>94</v>
      </c>
      <c r="C89" s="587" t="s">
        <v>103</v>
      </c>
      <c r="D89" s="459"/>
      <c r="E89" s="244" t="s">
        <v>38</v>
      </c>
      <c r="F89" s="174">
        <v>0</v>
      </c>
      <c r="G89" s="175">
        <v>0</v>
      </c>
      <c r="H89" s="184">
        <v>0</v>
      </c>
      <c r="I89" s="460"/>
      <c r="J89" s="175"/>
      <c r="K89" s="53">
        <v>0</v>
      </c>
      <c r="L89" s="53">
        <v>0</v>
      </c>
      <c r="M89" s="75">
        <v>0</v>
      </c>
      <c r="N89" s="73">
        <v>0</v>
      </c>
      <c r="O89" s="53">
        <v>0</v>
      </c>
      <c r="P89" s="56">
        <v>0</v>
      </c>
      <c r="Q89" s="74">
        <v>0</v>
      </c>
      <c r="R89" s="53">
        <v>0</v>
      </c>
      <c r="S89" s="53">
        <v>0</v>
      </c>
      <c r="T89" s="176"/>
      <c r="U89" s="176"/>
      <c r="V89" s="176"/>
      <c r="W89" s="176"/>
      <c r="X89" s="268">
        <v>0</v>
      </c>
      <c r="Y89" s="73">
        <v>0</v>
      </c>
      <c r="Z89" s="53">
        <v>0</v>
      </c>
      <c r="AA89" s="56">
        <v>0</v>
      </c>
      <c r="AB89" s="74">
        <v>0</v>
      </c>
      <c r="AC89" s="53">
        <v>0</v>
      </c>
      <c r="AD89" s="75">
        <v>0</v>
      </c>
      <c r="AE89" s="73">
        <v>0</v>
      </c>
      <c r="AF89" s="53">
        <v>0</v>
      </c>
      <c r="AG89" s="56">
        <v>0</v>
      </c>
      <c r="AH89" s="271"/>
      <c r="AI89" s="176"/>
      <c r="AJ89" s="176"/>
      <c r="AK89" s="176"/>
      <c r="AL89" s="411">
        <v>0</v>
      </c>
      <c r="AM89" s="53">
        <v>0</v>
      </c>
      <c r="AN89" s="53">
        <v>0</v>
      </c>
      <c r="AO89" s="75">
        <v>0</v>
      </c>
      <c r="AP89" s="73">
        <v>0</v>
      </c>
      <c r="AQ89" s="53">
        <v>0</v>
      </c>
      <c r="AR89" s="56">
        <v>0</v>
      </c>
      <c r="AS89" s="74">
        <v>0</v>
      </c>
      <c r="AT89" s="53">
        <v>0</v>
      </c>
      <c r="AU89" s="53">
        <v>0</v>
      </c>
      <c r="AV89" s="176"/>
      <c r="AW89" s="176"/>
      <c r="AX89" s="176"/>
      <c r="AY89" s="176"/>
      <c r="AZ89" s="268">
        <v>0</v>
      </c>
      <c r="BA89" s="73">
        <v>0</v>
      </c>
      <c r="BB89" s="53">
        <v>0</v>
      </c>
      <c r="BC89" s="56">
        <v>0</v>
      </c>
      <c r="BD89" s="74">
        <v>0</v>
      </c>
      <c r="BE89" s="53">
        <v>0</v>
      </c>
      <c r="BF89" s="53"/>
      <c r="BG89" s="75">
        <v>0</v>
      </c>
      <c r="BH89" s="73">
        <v>0</v>
      </c>
      <c r="BI89" s="53">
        <v>0</v>
      </c>
      <c r="BJ89" s="184">
        <v>0</v>
      </c>
      <c r="BK89" s="410"/>
      <c r="BL89" s="177"/>
      <c r="BM89" s="178">
        <f t="shared" si="6"/>
        <v>0</v>
      </c>
      <c r="BN89" s="571"/>
      <c r="BO89" s="557"/>
    </row>
    <row r="90" spans="1:67" ht="12" customHeight="1" x14ac:dyDescent="0.2">
      <c r="A90" s="563"/>
      <c r="B90" s="566"/>
      <c r="C90" s="588"/>
      <c r="D90" s="459"/>
      <c r="E90" s="245" t="s">
        <v>97</v>
      </c>
      <c r="F90" s="179">
        <v>0</v>
      </c>
      <c r="G90" s="467">
        <v>0</v>
      </c>
      <c r="H90" s="185">
        <v>0</v>
      </c>
      <c r="I90" s="462"/>
      <c r="J90" s="467"/>
      <c r="K90" s="465">
        <v>0</v>
      </c>
      <c r="L90" s="465">
        <v>0</v>
      </c>
      <c r="M90" s="62">
        <v>0</v>
      </c>
      <c r="N90" s="60">
        <v>0</v>
      </c>
      <c r="O90" s="465">
        <v>0</v>
      </c>
      <c r="P90" s="57">
        <v>0</v>
      </c>
      <c r="Q90" s="66">
        <v>0</v>
      </c>
      <c r="R90" s="465">
        <v>0</v>
      </c>
      <c r="S90" s="465">
        <v>0</v>
      </c>
      <c r="T90" s="468"/>
      <c r="U90" s="468"/>
      <c r="V90" s="468"/>
      <c r="W90" s="468"/>
      <c r="X90" s="269">
        <v>0</v>
      </c>
      <c r="Y90" s="60">
        <v>0</v>
      </c>
      <c r="Z90" s="465">
        <v>0</v>
      </c>
      <c r="AA90" s="57">
        <v>0</v>
      </c>
      <c r="AB90" s="66">
        <v>0</v>
      </c>
      <c r="AC90" s="465">
        <v>0</v>
      </c>
      <c r="AD90" s="62">
        <v>0</v>
      </c>
      <c r="AE90" s="60">
        <v>0</v>
      </c>
      <c r="AF90" s="465">
        <v>0</v>
      </c>
      <c r="AG90" s="57">
        <v>0</v>
      </c>
      <c r="AH90" s="272"/>
      <c r="AI90" s="468"/>
      <c r="AJ90" s="468"/>
      <c r="AK90" s="468"/>
      <c r="AL90" s="137">
        <v>0</v>
      </c>
      <c r="AM90" s="465">
        <v>0</v>
      </c>
      <c r="AN90" s="465">
        <v>0</v>
      </c>
      <c r="AO90" s="62">
        <v>0</v>
      </c>
      <c r="AP90" s="60">
        <v>0</v>
      </c>
      <c r="AQ90" s="465">
        <v>0</v>
      </c>
      <c r="AR90" s="57">
        <v>0</v>
      </c>
      <c r="AS90" s="66">
        <v>0</v>
      </c>
      <c r="AT90" s="465">
        <v>0</v>
      </c>
      <c r="AU90" s="465">
        <v>0</v>
      </c>
      <c r="AV90" s="468"/>
      <c r="AW90" s="468"/>
      <c r="AX90" s="468"/>
      <c r="AY90" s="468"/>
      <c r="AZ90" s="269">
        <v>0</v>
      </c>
      <c r="BA90" s="60">
        <v>0</v>
      </c>
      <c r="BB90" s="465">
        <v>0</v>
      </c>
      <c r="BC90" s="57">
        <v>0</v>
      </c>
      <c r="BD90" s="66">
        <v>0</v>
      </c>
      <c r="BE90" s="465">
        <v>0</v>
      </c>
      <c r="BF90" s="465"/>
      <c r="BG90" s="62">
        <v>0</v>
      </c>
      <c r="BH90" s="60">
        <v>0</v>
      </c>
      <c r="BI90" s="465">
        <v>0</v>
      </c>
      <c r="BJ90" s="185">
        <v>0</v>
      </c>
      <c r="BK90" s="392"/>
      <c r="BL90" s="170"/>
      <c r="BM90" s="159"/>
      <c r="BN90" s="572"/>
      <c r="BO90" s="558"/>
    </row>
    <row r="91" spans="1:67" ht="19.5" customHeight="1" x14ac:dyDescent="0.2">
      <c r="A91" s="563"/>
      <c r="B91" s="566"/>
      <c r="C91" s="588"/>
      <c r="D91" s="459"/>
      <c r="E91" s="245" t="s">
        <v>39</v>
      </c>
      <c r="F91" s="179">
        <v>0</v>
      </c>
      <c r="G91" s="467">
        <v>0</v>
      </c>
      <c r="H91" s="185">
        <v>0</v>
      </c>
      <c r="I91" s="462"/>
      <c r="J91" s="467"/>
      <c r="K91" s="465">
        <v>0</v>
      </c>
      <c r="L91" s="465">
        <v>0</v>
      </c>
      <c r="M91" s="62">
        <v>0</v>
      </c>
      <c r="N91" s="60">
        <v>0</v>
      </c>
      <c r="O91" s="465">
        <v>0</v>
      </c>
      <c r="P91" s="57">
        <v>0</v>
      </c>
      <c r="Q91" s="66">
        <v>0</v>
      </c>
      <c r="R91" s="465">
        <v>0</v>
      </c>
      <c r="S91" s="465">
        <v>0</v>
      </c>
      <c r="T91" s="468"/>
      <c r="U91" s="468"/>
      <c r="V91" s="468"/>
      <c r="W91" s="468"/>
      <c r="X91" s="62">
        <v>0</v>
      </c>
      <c r="Y91" s="60">
        <v>0</v>
      </c>
      <c r="Z91" s="465">
        <v>0</v>
      </c>
      <c r="AA91" s="57">
        <v>0</v>
      </c>
      <c r="AB91" s="66">
        <v>0</v>
      </c>
      <c r="AC91" s="465">
        <v>0</v>
      </c>
      <c r="AD91" s="62">
        <v>0</v>
      </c>
      <c r="AE91" s="60">
        <v>0</v>
      </c>
      <c r="AF91" s="465">
        <v>0</v>
      </c>
      <c r="AG91" s="185">
        <v>0</v>
      </c>
      <c r="AH91" s="272"/>
      <c r="AI91" s="468"/>
      <c r="AJ91" s="468"/>
      <c r="AK91" s="137">
        <v>0</v>
      </c>
      <c r="AL91" s="465">
        <v>0</v>
      </c>
      <c r="AM91" s="465">
        <v>0</v>
      </c>
      <c r="AN91" s="465">
        <v>0</v>
      </c>
      <c r="AO91" s="62">
        <v>0</v>
      </c>
      <c r="AP91" s="60">
        <v>0</v>
      </c>
      <c r="AQ91" s="465">
        <v>0</v>
      </c>
      <c r="AR91" s="57">
        <v>0</v>
      </c>
      <c r="AS91" s="66">
        <v>0</v>
      </c>
      <c r="AT91" s="465">
        <v>0</v>
      </c>
      <c r="AU91" s="467">
        <v>0</v>
      </c>
      <c r="AV91" s="468"/>
      <c r="AW91" s="468"/>
      <c r="AX91" s="468"/>
      <c r="AY91" s="468"/>
      <c r="AZ91" s="269">
        <v>0</v>
      </c>
      <c r="BA91" s="60">
        <v>0</v>
      </c>
      <c r="BB91" s="465">
        <v>0</v>
      </c>
      <c r="BC91" s="57">
        <v>0</v>
      </c>
      <c r="BD91" s="66">
        <v>0</v>
      </c>
      <c r="BE91" s="465">
        <v>0</v>
      </c>
      <c r="BF91" s="465"/>
      <c r="BG91" s="62">
        <v>0</v>
      </c>
      <c r="BH91" s="60">
        <v>0</v>
      </c>
      <c r="BI91" s="465">
        <v>0</v>
      </c>
      <c r="BJ91" s="185">
        <v>0</v>
      </c>
      <c r="BK91" s="283"/>
      <c r="BL91" s="126"/>
      <c r="BM91" s="142">
        <f t="shared" si="6"/>
        <v>0</v>
      </c>
      <c r="BN91" s="572"/>
      <c r="BO91" s="558"/>
    </row>
    <row r="92" spans="1:67" ht="16.5" customHeight="1" thickBot="1" x14ac:dyDescent="0.25">
      <c r="A92" s="563"/>
      <c r="B92" s="566"/>
      <c r="C92" s="588"/>
      <c r="D92" s="459"/>
      <c r="E92" s="245" t="s">
        <v>18</v>
      </c>
      <c r="F92" s="179">
        <v>0</v>
      </c>
      <c r="G92" s="467">
        <v>0</v>
      </c>
      <c r="H92" s="185">
        <v>0</v>
      </c>
      <c r="I92" s="462"/>
      <c r="J92" s="467"/>
      <c r="K92" s="465">
        <v>0</v>
      </c>
      <c r="L92" s="465">
        <v>0</v>
      </c>
      <c r="M92" s="62">
        <v>0</v>
      </c>
      <c r="N92" s="60">
        <v>0</v>
      </c>
      <c r="O92" s="465">
        <v>0</v>
      </c>
      <c r="P92" s="57">
        <v>0</v>
      </c>
      <c r="Q92" s="66">
        <v>0</v>
      </c>
      <c r="R92" s="465">
        <v>0</v>
      </c>
      <c r="S92" s="465">
        <v>0</v>
      </c>
      <c r="T92" s="468"/>
      <c r="U92" s="468"/>
      <c r="V92" s="468"/>
      <c r="W92" s="468"/>
      <c r="X92" s="269">
        <v>0</v>
      </c>
      <c r="Y92" s="60">
        <v>0</v>
      </c>
      <c r="Z92" s="465">
        <v>0</v>
      </c>
      <c r="AA92" s="57">
        <v>0</v>
      </c>
      <c r="AB92" s="66">
        <v>0</v>
      </c>
      <c r="AC92" s="465">
        <v>0</v>
      </c>
      <c r="AD92" s="62">
        <v>0</v>
      </c>
      <c r="AE92" s="60">
        <v>0</v>
      </c>
      <c r="AF92" s="465">
        <v>0</v>
      </c>
      <c r="AG92" s="57">
        <v>0</v>
      </c>
      <c r="AH92" s="272"/>
      <c r="AI92" s="468"/>
      <c r="AJ92" s="468"/>
      <c r="AK92" s="468"/>
      <c r="AL92" s="137">
        <v>0</v>
      </c>
      <c r="AM92" s="465">
        <v>0</v>
      </c>
      <c r="AN92" s="465">
        <v>0</v>
      </c>
      <c r="AO92" s="62">
        <v>0</v>
      </c>
      <c r="AP92" s="60">
        <v>0</v>
      </c>
      <c r="AQ92" s="465">
        <v>0</v>
      </c>
      <c r="AR92" s="57">
        <v>0</v>
      </c>
      <c r="AS92" s="66">
        <v>0</v>
      </c>
      <c r="AT92" s="465">
        <v>0</v>
      </c>
      <c r="AU92" s="465">
        <v>0</v>
      </c>
      <c r="AV92" s="468"/>
      <c r="AW92" s="468"/>
      <c r="AX92" s="468"/>
      <c r="AY92" s="468"/>
      <c r="AZ92" s="269">
        <v>0</v>
      </c>
      <c r="BA92" s="60">
        <v>0</v>
      </c>
      <c r="BB92" s="465">
        <v>0</v>
      </c>
      <c r="BC92" s="57">
        <v>0</v>
      </c>
      <c r="BD92" s="66">
        <v>0</v>
      </c>
      <c r="BE92" s="465">
        <v>0</v>
      </c>
      <c r="BF92" s="465"/>
      <c r="BG92" s="62">
        <v>0</v>
      </c>
      <c r="BH92" s="60">
        <v>0</v>
      </c>
      <c r="BI92" s="465">
        <v>0</v>
      </c>
      <c r="BJ92" s="185">
        <v>0</v>
      </c>
      <c r="BK92" s="317"/>
      <c r="BL92" s="183"/>
      <c r="BM92" s="161">
        <f t="shared" si="6"/>
        <v>0</v>
      </c>
      <c r="BN92" s="572"/>
      <c r="BO92" s="558"/>
    </row>
    <row r="93" spans="1:67" ht="29.25" customHeight="1" thickBot="1" x14ac:dyDescent="0.25">
      <c r="A93" s="564"/>
      <c r="B93" s="567"/>
      <c r="C93" s="589"/>
      <c r="D93" s="459"/>
      <c r="E93" s="390" t="s">
        <v>98</v>
      </c>
      <c r="F93" s="285">
        <v>0</v>
      </c>
      <c r="G93" s="138">
        <v>0</v>
      </c>
      <c r="H93" s="275">
        <v>0</v>
      </c>
      <c r="I93" s="463"/>
      <c r="J93" s="138"/>
      <c r="K93" s="466">
        <v>0</v>
      </c>
      <c r="L93" s="466">
        <v>0</v>
      </c>
      <c r="M93" s="72">
        <v>0</v>
      </c>
      <c r="N93" s="76">
        <v>0</v>
      </c>
      <c r="O93" s="466">
        <v>0</v>
      </c>
      <c r="P93" s="59">
        <v>0</v>
      </c>
      <c r="Q93" s="71">
        <v>0</v>
      </c>
      <c r="R93" s="466">
        <v>0</v>
      </c>
      <c r="S93" s="466">
        <v>0</v>
      </c>
      <c r="T93" s="171"/>
      <c r="U93" s="171"/>
      <c r="V93" s="171"/>
      <c r="W93" s="171"/>
      <c r="X93" s="287">
        <v>0</v>
      </c>
      <c r="Y93" s="76">
        <v>0</v>
      </c>
      <c r="Z93" s="466">
        <v>0</v>
      </c>
      <c r="AA93" s="59">
        <v>0</v>
      </c>
      <c r="AB93" s="71">
        <v>0</v>
      </c>
      <c r="AC93" s="466">
        <v>0</v>
      </c>
      <c r="AD93" s="72">
        <v>0</v>
      </c>
      <c r="AE93" s="76">
        <v>0</v>
      </c>
      <c r="AF93" s="466">
        <v>0</v>
      </c>
      <c r="AG93" s="59">
        <v>0</v>
      </c>
      <c r="AH93" s="412"/>
      <c r="AI93" s="171"/>
      <c r="AJ93" s="171"/>
      <c r="AK93" s="171"/>
      <c r="AL93" s="172">
        <v>0</v>
      </c>
      <c r="AM93" s="466">
        <v>0</v>
      </c>
      <c r="AN93" s="466">
        <v>0</v>
      </c>
      <c r="AO93" s="72">
        <v>0</v>
      </c>
      <c r="AP93" s="76">
        <v>0</v>
      </c>
      <c r="AQ93" s="466">
        <v>0</v>
      </c>
      <c r="AR93" s="59">
        <v>0</v>
      </c>
      <c r="AS93" s="71">
        <v>0</v>
      </c>
      <c r="AT93" s="466">
        <v>0</v>
      </c>
      <c r="AU93" s="466">
        <v>0</v>
      </c>
      <c r="AV93" s="171"/>
      <c r="AW93" s="171"/>
      <c r="AX93" s="171"/>
      <c r="AY93" s="171"/>
      <c r="AZ93" s="287">
        <v>0</v>
      </c>
      <c r="BA93" s="76">
        <v>0</v>
      </c>
      <c r="BB93" s="466">
        <v>0</v>
      </c>
      <c r="BC93" s="59">
        <v>0</v>
      </c>
      <c r="BD93" s="71">
        <v>0</v>
      </c>
      <c r="BE93" s="466">
        <v>0</v>
      </c>
      <c r="BF93" s="466"/>
      <c r="BG93" s="72">
        <v>0</v>
      </c>
      <c r="BH93" s="76">
        <v>0</v>
      </c>
      <c r="BI93" s="466">
        <v>0</v>
      </c>
      <c r="BJ93" s="275">
        <v>0</v>
      </c>
      <c r="BK93" s="391"/>
      <c r="BL93" s="409"/>
      <c r="BM93" s="382"/>
      <c r="BN93" s="590"/>
      <c r="BO93" s="559"/>
    </row>
    <row r="94" spans="1:67" ht="21" customHeight="1" x14ac:dyDescent="0.2">
      <c r="A94" s="562" t="s">
        <v>110</v>
      </c>
      <c r="B94" s="565" t="s">
        <v>111</v>
      </c>
      <c r="C94" s="587" t="s">
        <v>103</v>
      </c>
      <c r="D94" s="289"/>
      <c r="E94" s="263" t="s">
        <v>38</v>
      </c>
      <c r="F94" s="174">
        <f>K94+N94+Q94+Y94+AB94+AE94+AM94+AP94+AS94+BA94+BD94+BH94</f>
        <v>31285.3</v>
      </c>
      <c r="G94" s="175">
        <v>0</v>
      </c>
      <c r="H94" s="184">
        <v>0</v>
      </c>
      <c r="I94" s="333"/>
      <c r="J94" s="175"/>
      <c r="K94" s="53">
        <f>K96+K97</f>
        <v>0</v>
      </c>
      <c r="L94" s="53">
        <f t="shared" ref="L94:BL94" si="27">L96+L97</f>
        <v>0</v>
      </c>
      <c r="M94" s="75">
        <f t="shared" si="27"/>
        <v>0</v>
      </c>
      <c r="N94" s="73">
        <f t="shared" si="27"/>
        <v>0</v>
      </c>
      <c r="O94" s="53">
        <f t="shared" si="27"/>
        <v>0</v>
      </c>
      <c r="P94" s="56">
        <f t="shared" si="27"/>
        <v>0</v>
      </c>
      <c r="Q94" s="74">
        <f t="shared" si="27"/>
        <v>0</v>
      </c>
      <c r="R94" s="53">
        <f t="shared" si="27"/>
        <v>0</v>
      </c>
      <c r="S94" s="53">
        <f t="shared" si="27"/>
        <v>0</v>
      </c>
      <c r="T94" s="53">
        <f t="shared" si="27"/>
        <v>0</v>
      </c>
      <c r="U94" s="53">
        <f t="shared" si="27"/>
        <v>0</v>
      </c>
      <c r="V94" s="53">
        <f t="shared" si="27"/>
        <v>0</v>
      </c>
      <c r="W94" s="53">
        <f t="shared" si="27"/>
        <v>0</v>
      </c>
      <c r="X94" s="75">
        <f t="shared" si="27"/>
        <v>0</v>
      </c>
      <c r="Y94" s="73">
        <f t="shared" si="27"/>
        <v>0</v>
      </c>
      <c r="Z94" s="53">
        <f t="shared" si="27"/>
        <v>0</v>
      </c>
      <c r="AA94" s="56">
        <f t="shared" si="27"/>
        <v>0</v>
      </c>
      <c r="AB94" s="73">
        <f t="shared" si="27"/>
        <v>0</v>
      </c>
      <c r="AC94" s="53">
        <f t="shared" si="27"/>
        <v>0</v>
      </c>
      <c r="AD94" s="56">
        <f t="shared" si="27"/>
        <v>0</v>
      </c>
      <c r="AE94" s="74">
        <f t="shared" si="27"/>
        <v>0</v>
      </c>
      <c r="AF94" s="53">
        <f t="shared" si="27"/>
        <v>0</v>
      </c>
      <c r="AG94" s="53">
        <f t="shared" si="27"/>
        <v>0</v>
      </c>
      <c r="AH94" s="53">
        <f t="shared" si="27"/>
        <v>0</v>
      </c>
      <c r="AI94" s="53">
        <f t="shared" si="27"/>
        <v>0</v>
      </c>
      <c r="AJ94" s="53">
        <f t="shared" si="27"/>
        <v>0</v>
      </c>
      <c r="AK94" s="53">
        <f t="shared" si="27"/>
        <v>0</v>
      </c>
      <c r="AL94" s="75">
        <f t="shared" si="27"/>
        <v>0</v>
      </c>
      <c r="AM94" s="73">
        <f t="shared" si="27"/>
        <v>0</v>
      </c>
      <c r="AN94" s="53">
        <f t="shared" si="27"/>
        <v>0</v>
      </c>
      <c r="AO94" s="56">
        <f t="shared" si="27"/>
        <v>0</v>
      </c>
      <c r="AP94" s="74">
        <f t="shared" si="27"/>
        <v>0</v>
      </c>
      <c r="AQ94" s="53">
        <f t="shared" si="27"/>
        <v>0</v>
      </c>
      <c r="AR94" s="75">
        <f t="shared" si="27"/>
        <v>0</v>
      </c>
      <c r="AS94" s="73">
        <f t="shared" si="27"/>
        <v>918.9</v>
      </c>
      <c r="AT94" s="53">
        <f t="shared" si="27"/>
        <v>0</v>
      </c>
      <c r="AU94" s="56">
        <f t="shared" si="27"/>
        <v>0</v>
      </c>
      <c r="AV94" s="74">
        <f t="shared" si="27"/>
        <v>0</v>
      </c>
      <c r="AW94" s="53">
        <f t="shared" si="27"/>
        <v>0</v>
      </c>
      <c r="AX94" s="53">
        <f t="shared" si="27"/>
        <v>0</v>
      </c>
      <c r="AY94" s="53">
        <f t="shared" si="27"/>
        <v>0</v>
      </c>
      <c r="AZ94" s="53">
        <f>AS94</f>
        <v>918.9</v>
      </c>
      <c r="BA94" s="53">
        <f t="shared" si="27"/>
        <v>0</v>
      </c>
      <c r="BB94" s="53">
        <f t="shared" si="27"/>
        <v>0</v>
      </c>
      <c r="BC94" s="75">
        <f t="shared" si="27"/>
        <v>0</v>
      </c>
      <c r="BD94" s="73">
        <f t="shared" si="27"/>
        <v>30366.399999999998</v>
      </c>
      <c r="BE94" s="53">
        <f t="shared" si="27"/>
        <v>0</v>
      </c>
      <c r="BF94" s="53">
        <f t="shared" si="27"/>
        <v>0</v>
      </c>
      <c r="BG94" s="56">
        <f t="shared" si="27"/>
        <v>0</v>
      </c>
      <c r="BH94" s="74">
        <f t="shared" si="27"/>
        <v>0</v>
      </c>
      <c r="BI94" s="53">
        <f t="shared" si="27"/>
        <v>0</v>
      </c>
      <c r="BJ94" s="56">
        <f t="shared" si="27"/>
        <v>0</v>
      </c>
      <c r="BK94" s="74">
        <f t="shared" si="27"/>
        <v>0</v>
      </c>
      <c r="BL94" s="53">
        <f t="shared" si="27"/>
        <v>0</v>
      </c>
      <c r="BM94" s="178">
        <f t="shared" si="6"/>
        <v>30366.399999999998</v>
      </c>
      <c r="BN94" s="571"/>
      <c r="BO94" s="557"/>
    </row>
    <row r="95" spans="1:67" ht="21" customHeight="1" x14ac:dyDescent="0.2">
      <c r="A95" s="563"/>
      <c r="B95" s="566"/>
      <c r="C95" s="588"/>
      <c r="D95" s="339"/>
      <c r="E95" s="264" t="s">
        <v>97</v>
      </c>
      <c r="F95" s="179">
        <v>0</v>
      </c>
      <c r="G95" s="467">
        <v>0</v>
      </c>
      <c r="H95" s="185">
        <v>0</v>
      </c>
      <c r="I95" s="334"/>
      <c r="J95" s="338"/>
      <c r="K95" s="336">
        <v>0</v>
      </c>
      <c r="L95" s="336">
        <v>0</v>
      </c>
      <c r="M95" s="62">
        <v>0</v>
      </c>
      <c r="N95" s="60">
        <v>0</v>
      </c>
      <c r="O95" s="336">
        <v>0</v>
      </c>
      <c r="P95" s="57">
        <v>0</v>
      </c>
      <c r="Q95" s="66">
        <v>0</v>
      </c>
      <c r="R95" s="336">
        <v>0</v>
      </c>
      <c r="S95" s="336">
        <v>0</v>
      </c>
      <c r="T95" s="336"/>
      <c r="U95" s="336"/>
      <c r="V95" s="336"/>
      <c r="W95" s="336"/>
      <c r="X95" s="62"/>
      <c r="Y95" s="60">
        <v>0</v>
      </c>
      <c r="Z95" s="336">
        <v>0</v>
      </c>
      <c r="AA95" s="57">
        <v>0</v>
      </c>
      <c r="AB95" s="60">
        <v>0</v>
      </c>
      <c r="AC95" s="336">
        <v>0</v>
      </c>
      <c r="AD95" s="57">
        <v>0</v>
      </c>
      <c r="AE95" s="66">
        <v>0</v>
      </c>
      <c r="AF95" s="336">
        <v>0</v>
      </c>
      <c r="AG95" s="336">
        <v>0</v>
      </c>
      <c r="AH95" s="336"/>
      <c r="AI95" s="336"/>
      <c r="AJ95" s="336"/>
      <c r="AK95" s="336"/>
      <c r="AL95" s="62"/>
      <c r="AM95" s="60">
        <v>0</v>
      </c>
      <c r="AN95" s="336">
        <v>0</v>
      </c>
      <c r="AO95" s="57">
        <v>0</v>
      </c>
      <c r="AP95" s="66">
        <v>0</v>
      </c>
      <c r="AQ95" s="336">
        <v>0</v>
      </c>
      <c r="AR95" s="62">
        <v>0</v>
      </c>
      <c r="AS95" s="60">
        <v>0</v>
      </c>
      <c r="AT95" s="336">
        <v>0</v>
      </c>
      <c r="AU95" s="57">
        <v>0</v>
      </c>
      <c r="AV95" s="66"/>
      <c r="AW95" s="336"/>
      <c r="AX95" s="336"/>
      <c r="AY95" s="336"/>
      <c r="AZ95" s="336"/>
      <c r="BA95" s="336">
        <v>0</v>
      </c>
      <c r="BB95" s="336">
        <v>0</v>
      </c>
      <c r="BC95" s="62">
        <v>0</v>
      </c>
      <c r="BD95" s="60">
        <v>0</v>
      </c>
      <c r="BE95" s="336">
        <v>0</v>
      </c>
      <c r="BF95" s="336"/>
      <c r="BG95" s="57">
        <v>0</v>
      </c>
      <c r="BH95" s="66">
        <v>0</v>
      </c>
      <c r="BI95" s="336">
        <v>0</v>
      </c>
      <c r="BJ95" s="57">
        <v>0</v>
      </c>
      <c r="BK95" s="65"/>
      <c r="BL95" s="47"/>
      <c r="BM95" s="159"/>
      <c r="BN95" s="572"/>
      <c r="BO95" s="558"/>
    </row>
    <row r="96" spans="1:67" ht="15.75" customHeight="1" x14ac:dyDescent="0.2">
      <c r="A96" s="563"/>
      <c r="B96" s="566"/>
      <c r="C96" s="588"/>
      <c r="D96" s="289"/>
      <c r="E96" s="264" t="s">
        <v>39</v>
      </c>
      <c r="F96" s="179">
        <f t="shared" ref="F96:F108" si="28">K96+N96+Q96+Y96+AB96+AE96+AM96+AP96+AS96+BA96+BD96+BH96</f>
        <v>27329.8</v>
      </c>
      <c r="G96" s="467">
        <v>0</v>
      </c>
      <c r="H96" s="185">
        <v>0</v>
      </c>
      <c r="I96" s="334"/>
      <c r="J96" s="338"/>
      <c r="K96" s="336">
        <v>0</v>
      </c>
      <c r="L96" s="336">
        <v>0</v>
      </c>
      <c r="M96" s="62">
        <v>0</v>
      </c>
      <c r="N96" s="60">
        <v>0</v>
      </c>
      <c r="O96" s="336">
        <v>0</v>
      </c>
      <c r="P96" s="57">
        <v>0</v>
      </c>
      <c r="Q96" s="66">
        <v>0</v>
      </c>
      <c r="R96" s="336">
        <v>0</v>
      </c>
      <c r="S96" s="336">
        <v>0</v>
      </c>
      <c r="T96" s="332"/>
      <c r="U96" s="332"/>
      <c r="V96" s="332"/>
      <c r="W96" s="332"/>
      <c r="X96" s="269">
        <v>0</v>
      </c>
      <c r="Y96" s="60">
        <v>0</v>
      </c>
      <c r="Z96" s="336">
        <v>0</v>
      </c>
      <c r="AA96" s="57">
        <v>0</v>
      </c>
      <c r="AB96" s="60">
        <v>0</v>
      </c>
      <c r="AC96" s="336">
        <v>0</v>
      </c>
      <c r="AD96" s="57">
        <v>0</v>
      </c>
      <c r="AE96" s="66">
        <v>0</v>
      </c>
      <c r="AF96" s="336">
        <v>0</v>
      </c>
      <c r="AG96" s="336">
        <v>0</v>
      </c>
      <c r="AH96" s="332"/>
      <c r="AI96" s="332"/>
      <c r="AJ96" s="332"/>
      <c r="AK96" s="332"/>
      <c r="AL96" s="269">
        <v>0</v>
      </c>
      <c r="AM96" s="60">
        <v>0</v>
      </c>
      <c r="AN96" s="336">
        <v>0</v>
      </c>
      <c r="AO96" s="57">
        <v>0</v>
      </c>
      <c r="AP96" s="66">
        <v>0</v>
      </c>
      <c r="AQ96" s="336">
        <v>0</v>
      </c>
      <c r="AR96" s="62">
        <v>0</v>
      </c>
      <c r="AS96" s="60">
        <v>0</v>
      </c>
      <c r="AT96" s="336">
        <v>0</v>
      </c>
      <c r="AU96" s="57">
        <v>0</v>
      </c>
      <c r="AV96" s="272"/>
      <c r="AW96" s="332"/>
      <c r="AX96" s="332"/>
      <c r="AY96" s="332"/>
      <c r="AZ96" s="137">
        <v>0</v>
      </c>
      <c r="BA96" s="336">
        <v>0</v>
      </c>
      <c r="BB96" s="336">
        <v>0</v>
      </c>
      <c r="BC96" s="62">
        <v>0</v>
      </c>
      <c r="BD96" s="60">
        <v>27329.8</v>
      </c>
      <c r="BE96" s="336">
        <v>0</v>
      </c>
      <c r="BF96" s="336"/>
      <c r="BG96" s="57">
        <v>0</v>
      </c>
      <c r="BH96" s="66">
        <v>0</v>
      </c>
      <c r="BI96" s="336">
        <v>0</v>
      </c>
      <c r="BJ96" s="185">
        <v>0</v>
      </c>
      <c r="BK96" s="283"/>
      <c r="BL96" s="126"/>
      <c r="BM96" s="142">
        <f t="shared" si="6"/>
        <v>27329.8</v>
      </c>
      <c r="BN96" s="572"/>
      <c r="BO96" s="558"/>
    </row>
    <row r="97" spans="1:67" ht="15" customHeight="1" thickBot="1" x14ac:dyDescent="0.25">
      <c r="A97" s="563"/>
      <c r="B97" s="566"/>
      <c r="C97" s="588"/>
      <c r="D97" s="289"/>
      <c r="E97" s="264" t="s">
        <v>18</v>
      </c>
      <c r="F97" s="179">
        <f t="shared" si="28"/>
        <v>3955.5</v>
      </c>
      <c r="G97" s="467">
        <v>0</v>
      </c>
      <c r="H97" s="185">
        <v>0</v>
      </c>
      <c r="I97" s="334"/>
      <c r="J97" s="338"/>
      <c r="K97" s="336">
        <v>0</v>
      </c>
      <c r="L97" s="336">
        <v>0</v>
      </c>
      <c r="M97" s="62">
        <v>0</v>
      </c>
      <c r="N97" s="60">
        <v>0</v>
      </c>
      <c r="O97" s="336">
        <v>0</v>
      </c>
      <c r="P97" s="57">
        <v>0</v>
      </c>
      <c r="Q97" s="66">
        <v>0</v>
      </c>
      <c r="R97" s="336">
        <v>0</v>
      </c>
      <c r="S97" s="336">
        <v>0</v>
      </c>
      <c r="T97" s="332"/>
      <c r="U97" s="332"/>
      <c r="V97" s="332"/>
      <c r="W97" s="332"/>
      <c r="X97" s="269">
        <v>0</v>
      </c>
      <c r="Y97" s="60">
        <v>0</v>
      </c>
      <c r="Z97" s="336">
        <v>0</v>
      </c>
      <c r="AA97" s="57">
        <v>0</v>
      </c>
      <c r="AB97" s="60">
        <v>0</v>
      </c>
      <c r="AC97" s="336">
        <v>0</v>
      </c>
      <c r="AD97" s="57">
        <v>0</v>
      </c>
      <c r="AE97" s="66">
        <v>0</v>
      </c>
      <c r="AF97" s="336">
        <v>0</v>
      </c>
      <c r="AG97" s="336">
        <v>0</v>
      </c>
      <c r="AH97" s="332"/>
      <c r="AI97" s="332"/>
      <c r="AJ97" s="332"/>
      <c r="AK97" s="332"/>
      <c r="AL97" s="269">
        <v>0</v>
      </c>
      <c r="AM97" s="60">
        <v>0</v>
      </c>
      <c r="AN97" s="336">
        <v>0</v>
      </c>
      <c r="AO97" s="57">
        <v>0</v>
      </c>
      <c r="AP97" s="66">
        <v>0</v>
      </c>
      <c r="AQ97" s="336">
        <v>0</v>
      </c>
      <c r="AR97" s="62">
        <v>0</v>
      </c>
      <c r="AS97" s="60">
        <v>918.9</v>
      </c>
      <c r="AT97" s="336">
        <v>0</v>
      </c>
      <c r="AU97" s="57">
        <v>0</v>
      </c>
      <c r="AV97" s="272"/>
      <c r="AW97" s="332"/>
      <c r="AX97" s="332"/>
      <c r="AY97" s="332"/>
      <c r="AZ97" s="137">
        <f>AS97</f>
        <v>918.9</v>
      </c>
      <c r="BA97" s="336">
        <v>0</v>
      </c>
      <c r="BB97" s="336">
        <v>0</v>
      </c>
      <c r="BC97" s="62">
        <v>0</v>
      </c>
      <c r="BD97" s="60">
        <v>3036.6</v>
      </c>
      <c r="BE97" s="336">
        <v>0</v>
      </c>
      <c r="BF97" s="336"/>
      <c r="BG97" s="57">
        <v>0</v>
      </c>
      <c r="BH97" s="66">
        <v>0</v>
      </c>
      <c r="BI97" s="336">
        <v>0</v>
      </c>
      <c r="BJ97" s="185">
        <v>0</v>
      </c>
      <c r="BK97" s="317"/>
      <c r="BL97" s="183"/>
      <c r="BM97" s="161">
        <f t="shared" si="6"/>
        <v>3036.6</v>
      </c>
      <c r="BN97" s="572"/>
      <c r="BO97" s="558"/>
    </row>
    <row r="98" spans="1:67" ht="29.25" customHeight="1" thickBot="1" x14ac:dyDescent="0.25">
      <c r="A98" s="564"/>
      <c r="B98" s="567"/>
      <c r="C98" s="589"/>
      <c r="D98" s="339"/>
      <c r="E98" s="265" t="s">
        <v>98</v>
      </c>
      <c r="F98" s="180">
        <v>0</v>
      </c>
      <c r="G98" s="181">
        <v>0</v>
      </c>
      <c r="H98" s="186">
        <v>0</v>
      </c>
      <c r="I98" s="335"/>
      <c r="J98" s="181"/>
      <c r="K98" s="55">
        <v>0</v>
      </c>
      <c r="L98" s="55">
        <v>0</v>
      </c>
      <c r="M98" s="63">
        <v>0</v>
      </c>
      <c r="N98" s="61">
        <v>0</v>
      </c>
      <c r="O98" s="55">
        <v>0</v>
      </c>
      <c r="P98" s="58">
        <v>0</v>
      </c>
      <c r="Q98" s="67">
        <v>0</v>
      </c>
      <c r="R98" s="55">
        <v>0</v>
      </c>
      <c r="S98" s="55">
        <v>0</v>
      </c>
      <c r="T98" s="182"/>
      <c r="U98" s="182"/>
      <c r="V98" s="182"/>
      <c r="W98" s="182"/>
      <c r="X98" s="270"/>
      <c r="Y98" s="61">
        <v>0</v>
      </c>
      <c r="Z98" s="55">
        <v>0</v>
      </c>
      <c r="AA98" s="58">
        <v>0</v>
      </c>
      <c r="AB98" s="61">
        <v>0</v>
      </c>
      <c r="AC98" s="55">
        <v>0</v>
      </c>
      <c r="AD98" s="58">
        <v>0</v>
      </c>
      <c r="AE98" s="67">
        <v>0</v>
      </c>
      <c r="AF98" s="55">
        <v>0</v>
      </c>
      <c r="AG98" s="55">
        <v>0</v>
      </c>
      <c r="AH98" s="182"/>
      <c r="AI98" s="182"/>
      <c r="AJ98" s="182"/>
      <c r="AK98" s="182"/>
      <c r="AL98" s="270"/>
      <c r="AM98" s="61">
        <v>0</v>
      </c>
      <c r="AN98" s="55">
        <v>0</v>
      </c>
      <c r="AO98" s="58">
        <v>0</v>
      </c>
      <c r="AP98" s="67">
        <v>0</v>
      </c>
      <c r="AQ98" s="55">
        <v>0</v>
      </c>
      <c r="AR98" s="63">
        <v>0</v>
      </c>
      <c r="AS98" s="61">
        <v>0</v>
      </c>
      <c r="AT98" s="55">
        <v>0</v>
      </c>
      <c r="AU98" s="58">
        <v>0</v>
      </c>
      <c r="AV98" s="273"/>
      <c r="AW98" s="182"/>
      <c r="AX98" s="182"/>
      <c r="AY98" s="182"/>
      <c r="AZ98" s="405"/>
      <c r="BA98" s="55">
        <v>0</v>
      </c>
      <c r="BB98" s="55">
        <v>0</v>
      </c>
      <c r="BC98" s="63">
        <v>0</v>
      </c>
      <c r="BD98" s="61">
        <v>0</v>
      </c>
      <c r="BE98" s="55">
        <v>0</v>
      </c>
      <c r="BF98" s="55"/>
      <c r="BG98" s="58">
        <v>0</v>
      </c>
      <c r="BH98" s="67">
        <v>0</v>
      </c>
      <c r="BI98" s="55">
        <v>0</v>
      </c>
      <c r="BJ98" s="186">
        <v>0</v>
      </c>
      <c r="BK98" s="391"/>
      <c r="BL98" s="409"/>
      <c r="BM98" s="382"/>
      <c r="BN98" s="590"/>
      <c r="BO98" s="559"/>
    </row>
    <row r="99" spans="1:67" ht="15" customHeight="1" x14ac:dyDescent="0.2">
      <c r="A99" s="562" t="s">
        <v>113</v>
      </c>
      <c r="B99" s="724" t="s">
        <v>112</v>
      </c>
      <c r="C99" s="587" t="s">
        <v>114</v>
      </c>
      <c r="D99" s="289"/>
      <c r="E99" s="281" t="s">
        <v>38</v>
      </c>
      <c r="F99" s="461">
        <f t="shared" si="28"/>
        <v>0</v>
      </c>
      <c r="G99" s="402">
        <v>0</v>
      </c>
      <c r="H99" s="403">
        <v>0</v>
      </c>
      <c r="I99" s="342"/>
      <c r="J99" s="395"/>
      <c r="K99" s="401">
        <v>0</v>
      </c>
      <c r="L99" s="402">
        <v>0</v>
      </c>
      <c r="M99" s="403">
        <v>0</v>
      </c>
      <c r="N99" s="401">
        <v>0</v>
      </c>
      <c r="O99" s="402">
        <v>0</v>
      </c>
      <c r="P99" s="403">
        <v>0</v>
      </c>
      <c r="Q99" s="342">
        <v>0</v>
      </c>
      <c r="R99" s="402">
        <v>0</v>
      </c>
      <c r="S99" s="402">
        <v>0</v>
      </c>
      <c r="T99" s="402">
        <v>0</v>
      </c>
      <c r="U99" s="402">
        <v>0</v>
      </c>
      <c r="V99" s="402">
        <v>0</v>
      </c>
      <c r="W99" s="402">
        <v>0</v>
      </c>
      <c r="X99" s="404">
        <v>0</v>
      </c>
      <c r="Y99" s="401">
        <v>0</v>
      </c>
      <c r="Z99" s="402">
        <v>0</v>
      </c>
      <c r="AA99" s="403">
        <v>0</v>
      </c>
      <c r="AB99" s="401">
        <v>0</v>
      </c>
      <c r="AC99" s="402">
        <v>0</v>
      </c>
      <c r="AD99" s="403">
        <v>0</v>
      </c>
      <c r="AE99" s="401">
        <v>0</v>
      </c>
      <c r="AF99" s="402">
        <v>0</v>
      </c>
      <c r="AG99" s="403">
        <v>0</v>
      </c>
      <c r="AH99" s="342">
        <v>0</v>
      </c>
      <c r="AI99" s="402">
        <v>0</v>
      </c>
      <c r="AJ99" s="402">
        <v>0</v>
      </c>
      <c r="AK99" s="402">
        <v>0</v>
      </c>
      <c r="AL99" s="404">
        <v>0</v>
      </c>
      <c r="AM99" s="401">
        <v>0</v>
      </c>
      <c r="AN99" s="402">
        <v>0</v>
      </c>
      <c r="AO99" s="403">
        <v>0</v>
      </c>
      <c r="AP99" s="401">
        <v>0</v>
      </c>
      <c r="AQ99" s="402">
        <v>0</v>
      </c>
      <c r="AR99" s="403">
        <v>0</v>
      </c>
      <c r="AS99" s="401">
        <v>0</v>
      </c>
      <c r="AT99" s="402">
        <v>0</v>
      </c>
      <c r="AU99" s="403">
        <v>0</v>
      </c>
      <c r="AV99" s="342">
        <v>0</v>
      </c>
      <c r="AW99" s="402">
        <v>0</v>
      </c>
      <c r="AX99" s="402">
        <v>0</v>
      </c>
      <c r="AY99" s="402">
        <v>0</v>
      </c>
      <c r="AZ99" s="404">
        <v>0</v>
      </c>
      <c r="BA99" s="401">
        <v>0</v>
      </c>
      <c r="BB99" s="402">
        <v>0</v>
      </c>
      <c r="BC99" s="403">
        <v>0</v>
      </c>
      <c r="BD99" s="401">
        <v>0</v>
      </c>
      <c r="BE99" s="402">
        <v>0</v>
      </c>
      <c r="BF99" s="402">
        <v>0</v>
      </c>
      <c r="BG99" s="403">
        <v>0</v>
      </c>
      <c r="BH99" s="401">
        <v>0</v>
      </c>
      <c r="BI99" s="402">
        <v>0</v>
      </c>
      <c r="BJ99" s="403">
        <v>0</v>
      </c>
      <c r="BK99" s="162"/>
      <c r="BL99" s="170"/>
      <c r="BM99" s="159">
        <f t="shared" si="6"/>
        <v>0</v>
      </c>
      <c r="BN99" s="571"/>
      <c r="BO99" s="557"/>
    </row>
    <row r="100" spans="1:67" ht="15" customHeight="1" x14ac:dyDescent="0.2">
      <c r="A100" s="563"/>
      <c r="B100" s="725"/>
      <c r="C100" s="588"/>
      <c r="D100" s="339"/>
      <c r="E100" s="264" t="s">
        <v>97</v>
      </c>
      <c r="F100" s="461">
        <v>0</v>
      </c>
      <c r="G100" s="402">
        <v>0</v>
      </c>
      <c r="H100" s="403">
        <v>0</v>
      </c>
      <c r="I100" s="342"/>
      <c r="J100" s="395"/>
      <c r="K100" s="401">
        <v>0</v>
      </c>
      <c r="L100" s="402">
        <v>0</v>
      </c>
      <c r="M100" s="403">
        <v>0</v>
      </c>
      <c r="N100" s="401">
        <v>0</v>
      </c>
      <c r="O100" s="402">
        <v>0</v>
      </c>
      <c r="P100" s="403">
        <v>0</v>
      </c>
      <c r="Q100" s="342">
        <v>0</v>
      </c>
      <c r="R100" s="402">
        <v>0</v>
      </c>
      <c r="S100" s="402">
        <v>0</v>
      </c>
      <c r="T100" s="402"/>
      <c r="U100" s="402"/>
      <c r="V100" s="402"/>
      <c r="W100" s="402"/>
      <c r="X100" s="404"/>
      <c r="Y100" s="401">
        <v>0</v>
      </c>
      <c r="Z100" s="402">
        <v>0</v>
      </c>
      <c r="AA100" s="403">
        <v>0</v>
      </c>
      <c r="AB100" s="401">
        <v>0</v>
      </c>
      <c r="AC100" s="402">
        <v>0</v>
      </c>
      <c r="AD100" s="403">
        <v>0</v>
      </c>
      <c r="AE100" s="401">
        <v>0</v>
      </c>
      <c r="AF100" s="402">
        <v>0</v>
      </c>
      <c r="AG100" s="403">
        <v>0</v>
      </c>
      <c r="AH100" s="342"/>
      <c r="AI100" s="402"/>
      <c r="AJ100" s="402"/>
      <c r="AK100" s="402"/>
      <c r="AL100" s="404"/>
      <c r="AM100" s="401">
        <v>0</v>
      </c>
      <c r="AN100" s="402">
        <v>0</v>
      </c>
      <c r="AO100" s="403">
        <v>0</v>
      </c>
      <c r="AP100" s="401">
        <v>0</v>
      </c>
      <c r="AQ100" s="402">
        <v>0</v>
      </c>
      <c r="AR100" s="403">
        <v>0</v>
      </c>
      <c r="AS100" s="401">
        <v>0</v>
      </c>
      <c r="AT100" s="402">
        <v>0</v>
      </c>
      <c r="AU100" s="403">
        <v>0</v>
      </c>
      <c r="AV100" s="342"/>
      <c r="AW100" s="402"/>
      <c r="AX100" s="402"/>
      <c r="AY100" s="402"/>
      <c r="AZ100" s="404"/>
      <c r="BA100" s="401">
        <v>0</v>
      </c>
      <c r="BB100" s="402">
        <v>0</v>
      </c>
      <c r="BC100" s="403">
        <v>0</v>
      </c>
      <c r="BD100" s="401">
        <v>0</v>
      </c>
      <c r="BE100" s="402">
        <v>0</v>
      </c>
      <c r="BF100" s="402"/>
      <c r="BG100" s="403">
        <v>0</v>
      </c>
      <c r="BH100" s="401">
        <v>0</v>
      </c>
      <c r="BI100" s="402">
        <v>0</v>
      </c>
      <c r="BJ100" s="403">
        <v>0</v>
      </c>
      <c r="BK100" s="162"/>
      <c r="BL100" s="170"/>
      <c r="BM100" s="159"/>
      <c r="BN100" s="572"/>
      <c r="BO100" s="558"/>
    </row>
    <row r="101" spans="1:67" ht="13.5" customHeight="1" x14ac:dyDescent="0.2">
      <c r="A101" s="563"/>
      <c r="B101" s="725"/>
      <c r="C101" s="588"/>
      <c r="D101" s="289"/>
      <c r="E101" s="264" t="s">
        <v>39</v>
      </c>
      <c r="F101" s="462">
        <f t="shared" si="28"/>
        <v>0</v>
      </c>
      <c r="G101" s="467">
        <v>0</v>
      </c>
      <c r="H101" s="185">
        <v>0</v>
      </c>
      <c r="I101" s="290"/>
      <c r="J101" s="193"/>
      <c r="K101" s="179">
        <v>0</v>
      </c>
      <c r="L101" s="294">
        <v>0</v>
      </c>
      <c r="M101" s="185">
        <v>0</v>
      </c>
      <c r="N101" s="179">
        <v>0</v>
      </c>
      <c r="O101" s="294">
        <v>0</v>
      </c>
      <c r="P101" s="185">
        <v>0</v>
      </c>
      <c r="Q101" s="290">
        <v>0</v>
      </c>
      <c r="R101" s="294">
        <v>0</v>
      </c>
      <c r="S101" s="294">
        <v>0</v>
      </c>
      <c r="T101" s="294">
        <v>0</v>
      </c>
      <c r="U101" s="294">
        <v>0</v>
      </c>
      <c r="V101" s="294">
        <v>0</v>
      </c>
      <c r="W101" s="294">
        <v>0</v>
      </c>
      <c r="X101" s="269">
        <v>0</v>
      </c>
      <c r="Y101" s="179">
        <v>0</v>
      </c>
      <c r="Z101" s="294">
        <v>0</v>
      </c>
      <c r="AA101" s="185">
        <v>0</v>
      </c>
      <c r="AB101" s="179">
        <v>0</v>
      </c>
      <c r="AC101" s="294">
        <v>0</v>
      </c>
      <c r="AD101" s="185">
        <v>0</v>
      </c>
      <c r="AE101" s="179">
        <v>0</v>
      </c>
      <c r="AF101" s="294">
        <v>0</v>
      </c>
      <c r="AG101" s="185">
        <v>0</v>
      </c>
      <c r="AH101" s="290">
        <v>0</v>
      </c>
      <c r="AI101" s="294">
        <v>0</v>
      </c>
      <c r="AJ101" s="294">
        <v>0</v>
      </c>
      <c r="AK101" s="294">
        <v>0</v>
      </c>
      <c r="AL101" s="269">
        <v>0</v>
      </c>
      <c r="AM101" s="179">
        <v>0</v>
      </c>
      <c r="AN101" s="294">
        <v>0</v>
      </c>
      <c r="AO101" s="185">
        <v>0</v>
      </c>
      <c r="AP101" s="179">
        <v>0</v>
      </c>
      <c r="AQ101" s="294">
        <v>0</v>
      </c>
      <c r="AR101" s="185">
        <v>0</v>
      </c>
      <c r="AS101" s="179">
        <v>0</v>
      </c>
      <c r="AT101" s="294">
        <v>0</v>
      </c>
      <c r="AU101" s="185">
        <v>0</v>
      </c>
      <c r="AV101" s="290">
        <v>0</v>
      </c>
      <c r="AW101" s="294">
        <v>0</v>
      </c>
      <c r="AX101" s="294">
        <v>0</v>
      </c>
      <c r="AY101" s="294">
        <v>0</v>
      </c>
      <c r="AZ101" s="269">
        <v>0</v>
      </c>
      <c r="BA101" s="179">
        <v>0</v>
      </c>
      <c r="BB101" s="294">
        <v>0</v>
      </c>
      <c r="BC101" s="185">
        <v>0</v>
      </c>
      <c r="BD101" s="179">
        <v>0</v>
      </c>
      <c r="BE101" s="294">
        <v>0</v>
      </c>
      <c r="BF101" s="294">
        <v>0</v>
      </c>
      <c r="BG101" s="185">
        <v>0</v>
      </c>
      <c r="BH101" s="179">
        <v>0</v>
      </c>
      <c r="BI101" s="294">
        <v>0</v>
      </c>
      <c r="BJ101" s="185">
        <v>0</v>
      </c>
      <c r="BK101" s="81"/>
      <c r="BL101" s="126"/>
      <c r="BM101" s="142">
        <f t="shared" si="6"/>
        <v>0</v>
      </c>
      <c r="BN101" s="572"/>
      <c r="BO101" s="558"/>
    </row>
    <row r="102" spans="1:67" ht="19.5" customHeight="1" x14ac:dyDescent="0.2">
      <c r="A102" s="563"/>
      <c r="B102" s="725"/>
      <c r="C102" s="588"/>
      <c r="D102" s="289"/>
      <c r="E102" s="264" t="s">
        <v>18</v>
      </c>
      <c r="F102" s="463">
        <v>0</v>
      </c>
      <c r="G102" s="138">
        <v>0</v>
      </c>
      <c r="H102" s="275">
        <v>0</v>
      </c>
      <c r="I102" s="291"/>
      <c r="J102" s="286"/>
      <c r="K102" s="285">
        <v>0</v>
      </c>
      <c r="L102" s="138">
        <v>0</v>
      </c>
      <c r="M102" s="275">
        <v>0</v>
      </c>
      <c r="N102" s="285">
        <v>0</v>
      </c>
      <c r="O102" s="138">
        <v>0</v>
      </c>
      <c r="P102" s="275">
        <v>0</v>
      </c>
      <c r="Q102" s="291">
        <v>0</v>
      </c>
      <c r="R102" s="138">
        <v>0</v>
      </c>
      <c r="S102" s="138">
        <v>0</v>
      </c>
      <c r="T102" s="138"/>
      <c r="U102" s="138"/>
      <c r="V102" s="138"/>
      <c r="W102" s="138"/>
      <c r="X102" s="287">
        <v>0</v>
      </c>
      <c r="Y102" s="285">
        <v>0</v>
      </c>
      <c r="Z102" s="138">
        <v>0</v>
      </c>
      <c r="AA102" s="275">
        <v>0</v>
      </c>
      <c r="AB102" s="285">
        <v>0</v>
      </c>
      <c r="AC102" s="138">
        <v>0</v>
      </c>
      <c r="AD102" s="275">
        <v>0</v>
      </c>
      <c r="AE102" s="285">
        <v>0</v>
      </c>
      <c r="AF102" s="138">
        <v>0</v>
      </c>
      <c r="AG102" s="275">
        <v>0</v>
      </c>
      <c r="AH102" s="291"/>
      <c r="AI102" s="138"/>
      <c r="AJ102" s="138"/>
      <c r="AK102" s="138"/>
      <c r="AL102" s="287">
        <v>0</v>
      </c>
      <c r="AM102" s="285">
        <v>0</v>
      </c>
      <c r="AN102" s="138">
        <v>0</v>
      </c>
      <c r="AO102" s="275">
        <v>0</v>
      </c>
      <c r="AP102" s="285">
        <v>0</v>
      </c>
      <c r="AQ102" s="138">
        <v>0</v>
      </c>
      <c r="AR102" s="275">
        <v>0</v>
      </c>
      <c r="AS102" s="285">
        <v>0</v>
      </c>
      <c r="AT102" s="138">
        <v>0</v>
      </c>
      <c r="AU102" s="275">
        <v>0</v>
      </c>
      <c r="AV102" s="291"/>
      <c r="AW102" s="138"/>
      <c r="AX102" s="138"/>
      <c r="AY102" s="138"/>
      <c r="AZ102" s="287">
        <v>0</v>
      </c>
      <c r="BA102" s="285">
        <v>0</v>
      </c>
      <c r="BB102" s="138">
        <v>0</v>
      </c>
      <c r="BC102" s="275">
        <v>0</v>
      </c>
      <c r="BD102" s="285">
        <v>0</v>
      </c>
      <c r="BE102" s="138">
        <v>0</v>
      </c>
      <c r="BF102" s="138"/>
      <c r="BG102" s="275">
        <v>0</v>
      </c>
      <c r="BH102" s="285">
        <v>0</v>
      </c>
      <c r="BI102" s="138">
        <v>0</v>
      </c>
      <c r="BJ102" s="275">
        <v>0</v>
      </c>
      <c r="BK102" s="81"/>
      <c r="BL102" s="126"/>
      <c r="BM102" s="142">
        <v>0</v>
      </c>
      <c r="BN102" s="572"/>
      <c r="BO102" s="558"/>
    </row>
    <row r="103" spans="1:67" ht="25.5" customHeight="1" thickBot="1" x14ac:dyDescent="0.25">
      <c r="A103" s="563"/>
      <c r="B103" s="725"/>
      <c r="C103" s="588"/>
      <c r="D103" s="339"/>
      <c r="E103" s="264" t="s">
        <v>98</v>
      </c>
      <c r="F103" s="463">
        <v>0</v>
      </c>
      <c r="G103" s="138">
        <v>0</v>
      </c>
      <c r="H103" s="275">
        <v>0</v>
      </c>
      <c r="I103" s="340"/>
      <c r="J103" s="286"/>
      <c r="K103" s="285">
        <v>0</v>
      </c>
      <c r="L103" s="138">
        <v>0</v>
      </c>
      <c r="M103" s="275">
        <v>0</v>
      </c>
      <c r="N103" s="285">
        <v>0</v>
      </c>
      <c r="O103" s="138">
        <v>0</v>
      </c>
      <c r="P103" s="275">
        <v>0</v>
      </c>
      <c r="Q103" s="340">
        <v>0</v>
      </c>
      <c r="R103" s="138">
        <v>0</v>
      </c>
      <c r="S103" s="138">
        <v>0</v>
      </c>
      <c r="T103" s="138"/>
      <c r="U103" s="138"/>
      <c r="V103" s="138"/>
      <c r="W103" s="138"/>
      <c r="X103" s="287"/>
      <c r="Y103" s="285">
        <v>0</v>
      </c>
      <c r="Z103" s="138">
        <v>0</v>
      </c>
      <c r="AA103" s="275">
        <v>0</v>
      </c>
      <c r="AB103" s="285">
        <v>0</v>
      </c>
      <c r="AC103" s="138">
        <v>0</v>
      </c>
      <c r="AD103" s="275">
        <v>0</v>
      </c>
      <c r="AE103" s="285">
        <v>0</v>
      </c>
      <c r="AF103" s="138">
        <v>0</v>
      </c>
      <c r="AG103" s="275">
        <v>0</v>
      </c>
      <c r="AH103" s="340"/>
      <c r="AI103" s="138"/>
      <c r="AJ103" s="138"/>
      <c r="AK103" s="138"/>
      <c r="AL103" s="287"/>
      <c r="AM103" s="285">
        <v>0</v>
      </c>
      <c r="AN103" s="138">
        <v>0</v>
      </c>
      <c r="AO103" s="275">
        <v>0</v>
      </c>
      <c r="AP103" s="285">
        <v>0</v>
      </c>
      <c r="AQ103" s="138">
        <v>0</v>
      </c>
      <c r="AR103" s="275">
        <v>0</v>
      </c>
      <c r="AS103" s="285">
        <v>0</v>
      </c>
      <c r="AT103" s="138">
        <v>0</v>
      </c>
      <c r="AU103" s="275">
        <v>0</v>
      </c>
      <c r="AV103" s="340"/>
      <c r="AW103" s="138"/>
      <c r="AX103" s="138"/>
      <c r="AY103" s="138"/>
      <c r="AZ103" s="287"/>
      <c r="BA103" s="285">
        <v>0</v>
      </c>
      <c r="BB103" s="138">
        <v>0</v>
      </c>
      <c r="BC103" s="275">
        <v>0</v>
      </c>
      <c r="BD103" s="285">
        <v>0</v>
      </c>
      <c r="BE103" s="138">
        <v>0</v>
      </c>
      <c r="BF103" s="138"/>
      <c r="BG103" s="275">
        <v>0</v>
      </c>
      <c r="BH103" s="285">
        <v>0</v>
      </c>
      <c r="BI103" s="138">
        <v>0</v>
      </c>
      <c r="BJ103" s="275">
        <v>0</v>
      </c>
      <c r="BK103" s="81"/>
      <c r="BL103" s="126"/>
      <c r="BM103" s="142"/>
      <c r="BN103" s="572"/>
      <c r="BO103" s="558"/>
    </row>
    <row r="104" spans="1:67" ht="45.75" customHeight="1" thickBot="1" x14ac:dyDescent="0.25">
      <c r="A104" s="564"/>
      <c r="B104" s="726"/>
      <c r="C104" s="589"/>
      <c r="D104" s="289"/>
      <c r="E104" s="387" t="s">
        <v>53</v>
      </c>
      <c r="F104" s="463">
        <f t="shared" si="28"/>
        <v>5451.6</v>
      </c>
      <c r="G104" s="138">
        <v>0</v>
      </c>
      <c r="H104" s="275">
        <v>0</v>
      </c>
      <c r="I104" s="340"/>
      <c r="J104" s="286"/>
      <c r="K104" s="285">
        <v>0</v>
      </c>
      <c r="L104" s="138">
        <v>0</v>
      </c>
      <c r="M104" s="275">
        <v>0</v>
      </c>
      <c r="N104" s="285">
        <v>0</v>
      </c>
      <c r="O104" s="138">
        <v>0</v>
      </c>
      <c r="P104" s="275">
        <v>0</v>
      </c>
      <c r="Q104" s="340">
        <v>0</v>
      </c>
      <c r="R104" s="138">
        <v>0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287">
        <v>0</v>
      </c>
      <c r="Y104" s="285">
        <f>904.9+0.1</f>
        <v>905</v>
      </c>
      <c r="Z104" s="138">
        <v>0</v>
      </c>
      <c r="AA104" s="275">
        <v>0</v>
      </c>
      <c r="AB104" s="285">
        <v>0</v>
      </c>
      <c r="AC104" s="138">
        <v>0</v>
      </c>
      <c r="AD104" s="275">
        <v>0</v>
      </c>
      <c r="AE104" s="285">
        <v>0</v>
      </c>
      <c r="AF104" s="138">
        <v>0</v>
      </c>
      <c r="AG104" s="275">
        <v>0</v>
      </c>
      <c r="AH104" s="340">
        <v>0</v>
      </c>
      <c r="AI104" s="138">
        <v>0</v>
      </c>
      <c r="AJ104" s="138">
        <v>0</v>
      </c>
      <c r="AK104" s="138">
        <v>0</v>
      </c>
      <c r="AL104" s="287">
        <f>Y104</f>
        <v>905</v>
      </c>
      <c r="AM104" s="285">
        <v>0</v>
      </c>
      <c r="AN104" s="138">
        <v>0</v>
      </c>
      <c r="AO104" s="275">
        <v>0</v>
      </c>
      <c r="AP104" s="285">
        <v>0</v>
      </c>
      <c r="AQ104" s="138">
        <v>0</v>
      </c>
      <c r="AR104" s="275">
        <v>0</v>
      </c>
      <c r="AS104" s="285">
        <v>0</v>
      </c>
      <c r="AT104" s="138">
        <v>0</v>
      </c>
      <c r="AU104" s="275">
        <v>0</v>
      </c>
      <c r="AV104" s="340">
        <v>0</v>
      </c>
      <c r="AW104" s="138">
        <v>0</v>
      </c>
      <c r="AX104" s="138">
        <v>0</v>
      </c>
      <c r="AY104" s="138">
        <v>0</v>
      </c>
      <c r="AZ104" s="287">
        <v>0</v>
      </c>
      <c r="BA104" s="285">
        <v>4546.6000000000004</v>
      </c>
      <c r="BB104" s="138">
        <v>0</v>
      </c>
      <c r="BC104" s="275">
        <v>0</v>
      </c>
      <c r="BD104" s="285">
        <v>0</v>
      </c>
      <c r="BE104" s="138">
        <v>0</v>
      </c>
      <c r="BF104" s="138">
        <v>0</v>
      </c>
      <c r="BG104" s="275">
        <v>0</v>
      </c>
      <c r="BH104" s="285">
        <v>0</v>
      </c>
      <c r="BI104" s="138">
        <v>0</v>
      </c>
      <c r="BJ104" s="275">
        <v>0</v>
      </c>
      <c r="BK104" s="81"/>
      <c r="BL104" s="126"/>
      <c r="BM104" s="384">
        <f t="shared" si="6"/>
        <v>4546.6000000000004</v>
      </c>
      <c r="BN104" s="484" t="s">
        <v>161</v>
      </c>
      <c r="BO104" s="485" t="s">
        <v>160</v>
      </c>
    </row>
    <row r="105" spans="1:67" ht="20.25" customHeight="1" x14ac:dyDescent="0.2">
      <c r="A105" s="562" t="s">
        <v>116</v>
      </c>
      <c r="B105" s="565" t="s">
        <v>115</v>
      </c>
      <c r="C105" s="587" t="s">
        <v>103</v>
      </c>
      <c r="D105" s="339"/>
      <c r="E105" s="263" t="s">
        <v>38</v>
      </c>
      <c r="F105" s="174">
        <f t="shared" si="28"/>
        <v>400</v>
      </c>
      <c r="G105" s="175">
        <f>R108</f>
        <v>400</v>
      </c>
      <c r="H105" s="184">
        <f>H108</f>
        <v>100</v>
      </c>
      <c r="I105" s="333"/>
      <c r="J105" s="196"/>
      <c r="K105" s="73">
        <f>K107+K108</f>
        <v>0</v>
      </c>
      <c r="L105" s="53">
        <f t="shared" ref="L105:BL105" si="29">L107+L108</f>
        <v>0</v>
      </c>
      <c r="M105" s="56">
        <f t="shared" si="29"/>
        <v>0</v>
      </c>
      <c r="N105" s="73">
        <f t="shared" si="29"/>
        <v>0</v>
      </c>
      <c r="O105" s="53">
        <f t="shared" si="29"/>
        <v>0</v>
      </c>
      <c r="P105" s="56">
        <f t="shared" si="29"/>
        <v>0</v>
      </c>
      <c r="Q105" s="73">
        <f t="shared" si="29"/>
        <v>400</v>
      </c>
      <c r="R105" s="53">
        <f t="shared" si="29"/>
        <v>400</v>
      </c>
      <c r="S105" s="56">
        <f t="shared" si="29"/>
        <v>100</v>
      </c>
      <c r="T105" s="74">
        <f t="shared" si="29"/>
        <v>0</v>
      </c>
      <c r="U105" s="53">
        <f t="shared" si="29"/>
        <v>0</v>
      </c>
      <c r="V105" s="53">
        <f t="shared" si="29"/>
        <v>0</v>
      </c>
      <c r="W105" s="53">
        <f t="shared" si="29"/>
        <v>0</v>
      </c>
      <c r="X105" s="75">
        <f>X108</f>
        <v>400</v>
      </c>
      <c r="Y105" s="73">
        <f t="shared" si="29"/>
        <v>0</v>
      </c>
      <c r="Z105" s="53">
        <f t="shared" si="29"/>
        <v>0</v>
      </c>
      <c r="AA105" s="56">
        <f t="shared" si="29"/>
        <v>0</v>
      </c>
      <c r="AB105" s="73">
        <f t="shared" si="29"/>
        <v>0</v>
      </c>
      <c r="AC105" s="53">
        <f t="shared" si="29"/>
        <v>0</v>
      </c>
      <c r="AD105" s="56">
        <f t="shared" si="29"/>
        <v>0</v>
      </c>
      <c r="AE105" s="73">
        <f t="shared" si="29"/>
        <v>0</v>
      </c>
      <c r="AF105" s="53">
        <f t="shared" si="29"/>
        <v>0</v>
      </c>
      <c r="AG105" s="56">
        <f t="shared" si="29"/>
        <v>0</v>
      </c>
      <c r="AH105" s="74">
        <f t="shared" si="29"/>
        <v>0</v>
      </c>
      <c r="AI105" s="53">
        <f t="shared" si="29"/>
        <v>0</v>
      </c>
      <c r="AJ105" s="53">
        <f t="shared" si="29"/>
        <v>0</v>
      </c>
      <c r="AK105" s="53">
        <f t="shared" si="29"/>
        <v>0</v>
      </c>
      <c r="AL105" s="75">
        <f t="shared" si="29"/>
        <v>0</v>
      </c>
      <c r="AM105" s="73">
        <f t="shared" si="29"/>
        <v>0</v>
      </c>
      <c r="AN105" s="53">
        <f t="shared" si="29"/>
        <v>0</v>
      </c>
      <c r="AO105" s="56">
        <f t="shared" si="29"/>
        <v>0</v>
      </c>
      <c r="AP105" s="73">
        <f t="shared" si="29"/>
        <v>0</v>
      </c>
      <c r="AQ105" s="53">
        <f t="shared" si="29"/>
        <v>0</v>
      </c>
      <c r="AR105" s="56">
        <f t="shared" si="29"/>
        <v>0</v>
      </c>
      <c r="AS105" s="73">
        <f t="shared" si="29"/>
        <v>0</v>
      </c>
      <c r="AT105" s="53">
        <f t="shared" si="29"/>
        <v>0</v>
      </c>
      <c r="AU105" s="56">
        <f t="shared" si="29"/>
        <v>0</v>
      </c>
      <c r="AV105" s="74">
        <f t="shared" si="29"/>
        <v>0</v>
      </c>
      <c r="AW105" s="53">
        <f t="shared" si="29"/>
        <v>0</v>
      </c>
      <c r="AX105" s="53">
        <f t="shared" si="29"/>
        <v>0</v>
      </c>
      <c r="AY105" s="53">
        <f t="shared" si="29"/>
        <v>0</v>
      </c>
      <c r="AZ105" s="75">
        <f t="shared" si="29"/>
        <v>0</v>
      </c>
      <c r="BA105" s="73">
        <f t="shared" si="29"/>
        <v>0</v>
      </c>
      <c r="BB105" s="53">
        <f t="shared" si="29"/>
        <v>0</v>
      </c>
      <c r="BC105" s="56">
        <f t="shared" si="29"/>
        <v>0</v>
      </c>
      <c r="BD105" s="73">
        <f t="shared" si="29"/>
        <v>0</v>
      </c>
      <c r="BE105" s="53">
        <f t="shared" si="29"/>
        <v>0</v>
      </c>
      <c r="BF105" s="53">
        <f t="shared" si="29"/>
        <v>0</v>
      </c>
      <c r="BG105" s="56">
        <f t="shared" si="29"/>
        <v>0</v>
      </c>
      <c r="BH105" s="73">
        <f t="shared" si="29"/>
        <v>0</v>
      </c>
      <c r="BI105" s="53">
        <f t="shared" si="29"/>
        <v>0</v>
      </c>
      <c r="BJ105" s="56">
        <f t="shared" si="29"/>
        <v>0</v>
      </c>
      <c r="BK105" s="66">
        <f t="shared" si="29"/>
        <v>0</v>
      </c>
      <c r="BL105" s="132">
        <f t="shared" si="29"/>
        <v>0</v>
      </c>
      <c r="BM105" s="142">
        <f t="shared" si="6"/>
        <v>0</v>
      </c>
      <c r="BN105" s="528" t="s">
        <v>128</v>
      </c>
      <c r="BO105" s="560"/>
    </row>
    <row r="106" spans="1:67" ht="16.5" customHeight="1" x14ac:dyDescent="0.2">
      <c r="A106" s="563"/>
      <c r="B106" s="566"/>
      <c r="C106" s="588"/>
      <c r="D106" s="339"/>
      <c r="E106" s="264" t="s">
        <v>97</v>
      </c>
      <c r="F106" s="179">
        <f>K106+N106+Q106+Y106+AB106+AE106+AM106+AP106+AS106+BA106+BD106+BH106</f>
        <v>0</v>
      </c>
      <c r="G106" s="467">
        <v>0</v>
      </c>
      <c r="H106" s="185">
        <v>0</v>
      </c>
      <c r="I106" s="334"/>
      <c r="J106" s="193"/>
      <c r="K106" s="60">
        <v>0</v>
      </c>
      <c r="L106" s="336">
        <v>0</v>
      </c>
      <c r="M106" s="57">
        <v>0</v>
      </c>
      <c r="N106" s="60">
        <v>0</v>
      </c>
      <c r="O106" s="336">
        <v>0</v>
      </c>
      <c r="P106" s="57">
        <v>0</v>
      </c>
      <c r="Q106" s="60">
        <v>0</v>
      </c>
      <c r="R106" s="336">
        <v>0</v>
      </c>
      <c r="S106" s="57">
        <v>0</v>
      </c>
      <c r="T106" s="272"/>
      <c r="U106" s="332"/>
      <c r="V106" s="332"/>
      <c r="W106" s="332"/>
      <c r="X106" s="269">
        <v>0</v>
      </c>
      <c r="Y106" s="60">
        <v>0</v>
      </c>
      <c r="Z106" s="336">
        <v>0</v>
      </c>
      <c r="AA106" s="57">
        <v>0</v>
      </c>
      <c r="AB106" s="60">
        <v>0</v>
      </c>
      <c r="AC106" s="336">
        <v>0</v>
      </c>
      <c r="AD106" s="57">
        <v>0</v>
      </c>
      <c r="AE106" s="60">
        <v>0</v>
      </c>
      <c r="AF106" s="336">
        <v>0</v>
      </c>
      <c r="AG106" s="57">
        <v>0</v>
      </c>
      <c r="AH106" s="272"/>
      <c r="AI106" s="332"/>
      <c r="AJ106" s="332"/>
      <c r="AK106" s="332"/>
      <c r="AL106" s="269">
        <v>0</v>
      </c>
      <c r="AM106" s="60">
        <v>0</v>
      </c>
      <c r="AN106" s="336">
        <v>0</v>
      </c>
      <c r="AO106" s="57">
        <v>0</v>
      </c>
      <c r="AP106" s="60">
        <v>0</v>
      </c>
      <c r="AQ106" s="336">
        <v>0</v>
      </c>
      <c r="AR106" s="57">
        <v>0</v>
      </c>
      <c r="AS106" s="60">
        <v>0</v>
      </c>
      <c r="AT106" s="336">
        <v>0</v>
      </c>
      <c r="AU106" s="57">
        <v>0</v>
      </c>
      <c r="AV106" s="272"/>
      <c r="AW106" s="332"/>
      <c r="AX106" s="332"/>
      <c r="AY106" s="332"/>
      <c r="AZ106" s="269">
        <v>0</v>
      </c>
      <c r="BA106" s="60">
        <v>0</v>
      </c>
      <c r="BB106" s="336">
        <v>0</v>
      </c>
      <c r="BC106" s="57">
        <v>0</v>
      </c>
      <c r="BD106" s="60">
        <v>0</v>
      </c>
      <c r="BE106" s="336">
        <v>0</v>
      </c>
      <c r="BF106" s="336"/>
      <c r="BG106" s="57">
        <v>0</v>
      </c>
      <c r="BH106" s="60">
        <v>0</v>
      </c>
      <c r="BI106" s="336">
        <v>0</v>
      </c>
      <c r="BJ106" s="185">
        <v>0</v>
      </c>
      <c r="BK106" s="66"/>
      <c r="BL106" s="336"/>
      <c r="BM106" s="142"/>
      <c r="BN106" s="528"/>
      <c r="BO106" s="560"/>
    </row>
    <row r="107" spans="1:67" ht="14.25" customHeight="1" x14ac:dyDescent="0.2">
      <c r="A107" s="563"/>
      <c r="B107" s="566"/>
      <c r="C107" s="588"/>
      <c r="D107" s="339"/>
      <c r="E107" s="264" t="s">
        <v>39</v>
      </c>
      <c r="F107" s="179">
        <f t="shared" si="28"/>
        <v>0</v>
      </c>
      <c r="G107" s="467">
        <v>0</v>
      </c>
      <c r="H107" s="185">
        <v>0</v>
      </c>
      <c r="I107" s="334"/>
      <c r="J107" s="193"/>
      <c r="K107" s="60">
        <v>0</v>
      </c>
      <c r="L107" s="336">
        <v>0</v>
      </c>
      <c r="M107" s="57">
        <v>0</v>
      </c>
      <c r="N107" s="60">
        <v>0</v>
      </c>
      <c r="O107" s="336">
        <v>0</v>
      </c>
      <c r="P107" s="57">
        <v>0</v>
      </c>
      <c r="Q107" s="60">
        <v>0</v>
      </c>
      <c r="R107" s="336">
        <v>0</v>
      </c>
      <c r="S107" s="57">
        <v>0</v>
      </c>
      <c r="T107" s="272"/>
      <c r="U107" s="332"/>
      <c r="V107" s="332"/>
      <c r="W107" s="332"/>
      <c r="X107" s="269">
        <v>0</v>
      </c>
      <c r="Y107" s="60">
        <v>0</v>
      </c>
      <c r="Z107" s="336">
        <v>0</v>
      </c>
      <c r="AA107" s="57">
        <v>0</v>
      </c>
      <c r="AB107" s="60">
        <v>0</v>
      </c>
      <c r="AC107" s="336">
        <v>0</v>
      </c>
      <c r="AD107" s="57">
        <v>0</v>
      </c>
      <c r="AE107" s="60">
        <v>0</v>
      </c>
      <c r="AF107" s="336">
        <v>0</v>
      </c>
      <c r="AG107" s="57">
        <v>0</v>
      </c>
      <c r="AH107" s="272"/>
      <c r="AI107" s="332"/>
      <c r="AJ107" s="332"/>
      <c r="AK107" s="332"/>
      <c r="AL107" s="269">
        <v>0</v>
      </c>
      <c r="AM107" s="60">
        <v>0</v>
      </c>
      <c r="AN107" s="336">
        <v>0</v>
      </c>
      <c r="AO107" s="57">
        <v>0</v>
      </c>
      <c r="AP107" s="60">
        <v>0</v>
      </c>
      <c r="AQ107" s="336">
        <v>0</v>
      </c>
      <c r="AR107" s="57">
        <v>0</v>
      </c>
      <c r="AS107" s="60">
        <v>0</v>
      </c>
      <c r="AT107" s="336">
        <v>0</v>
      </c>
      <c r="AU107" s="57">
        <v>0</v>
      </c>
      <c r="AV107" s="272"/>
      <c r="AW107" s="332"/>
      <c r="AX107" s="332"/>
      <c r="AY107" s="332"/>
      <c r="AZ107" s="269">
        <v>0</v>
      </c>
      <c r="BA107" s="60">
        <v>0</v>
      </c>
      <c r="BB107" s="336">
        <v>0</v>
      </c>
      <c r="BC107" s="57">
        <v>0</v>
      </c>
      <c r="BD107" s="60">
        <v>0</v>
      </c>
      <c r="BE107" s="336">
        <v>0</v>
      </c>
      <c r="BF107" s="336"/>
      <c r="BG107" s="57">
        <v>0</v>
      </c>
      <c r="BH107" s="60">
        <v>0</v>
      </c>
      <c r="BI107" s="336">
        <v>0</v>
      </c>
      <c r="BJ107" s="185">
        <v>0</v>
      </c>
      <c r="BK107" s="283"/>
      <c r="BL107" s="126"/>
      <c r="BM107" s="142">
        <f t="shared" si="6"/>
        <v>0</v>
      </c>
      <c r="BN107" s="528"/>
      <c r="BO107" s="560"/>
    </row>
    <row r="108" spans="1:67" ht="22.5" customHeight="1" x14ac:dyDescent="0.2">
      <c r="A108" s="563"/>
      <c r="B108" s="566"/>
      <c r="C108" s="588"/>
      <c r="D108" s="339"/>
      <c r="E108" s="264" t="s">
        <v>18</v>
      </c>
      <c r="F108" s="179">
        <f t="shared" si="28"/>
        <v>400</v>
      </c>
      <c r="G108" s="467">
        <f>R108</f>
        <v>400</v>
      </c>
      <c r="H108" s="185">
        <f>G108/F108*100</f>
        <v>100</v>
      </c>
      <c r="I108" s="334"/>
      <c r="J108" s="193"/>
      <c r="K108" s="60">
        <v>0</v>
      </c>
      <c r="L108" s="336">
        <v>0</v>
      </c>
      <c r="M108" s="57">
        <v>0</v>
      </c>
      <c r="N108" s="60">
        <v>0</v>
      </c>
      <c r="O108" s="336">
        <v>0</v>
      </c>
      <c r="P108" s="57">
        <v>0</v>
      </c>
      <c r="Q108" s="60">
        <v>400</v>
      </c>
      <c r="R108" s="336">
        <v>400</v>
      </c>
      <c r="S108" s="57">
        <f>R108/Q108*100</f>
        <v>100</v>
      </c>
      <c r="T108" s="272"/>
      <c r="U108" s="332"/>
      <c r="V108" s="332"/>
      <c r="W108" s="332"/>
      <c r="X108" s="269">
        <f>Q108</f>
        <v>400</v>
      </c>
      <c r="Y108" s="60">
        <v>0</v>
      </c>
      <c r="Z108" s="336">
        <v>0</v>
      </c>
      <c r="AA108" s="57">
        <v>0</v>
      </c>
      <c r="AB108" s="60">
        <v>0</v>
      </c>
      <c r="AC108" s="336">
        <v>0</v>
      </c>
      <c r="AD108" s="57">
        <v>0</v>
      </c>
      <c r="AE108" s="60">
        <v>0</v>
      </c>
      <c r="AF108" s="336">
        <v>0</v>
      </c>
      <c r="AG108" s="57">
        <v>0</v>
      </c>
      <c r="AH108" s="272"/>
      <c r="AI108" s="332"/>
      <c r="AJ108" s="332"/>
      <c r="AK108" s="332"/>
      <c r="AL108" s="269">
        <v>0</v>
      </c>
      <c r="AM108" s="60">
        <v>0</v>
      </c>
      <c r="AN108" s="336">
        <v>0</v>
      </c>
      <c r="AO108" s="57">
        <v>0</v>
      </c>
      <c r="AP108" s="60">
        <v>0</v>
      </c>
      <c r="AQ108" s="336">
        <v>0</v>
      </c>
      <c r="AR108" s="57">
        <v>0</v>
      </c>
      <c r="AS108" s="60">
        <v>0</v>
      </c>
      <c r="AT108" s="336">
        <v>0</v>
      </c>
      <c r="AU108" s="57">
        <v>0</v>
      </c>
      <c r="AV108" s="272"/>
      <c r="AW108" s="332"/>
      <c r="AX108" s="332"/>
      <c r="AY108" s="332"/>
      <c r="AZ108" s="269">
        <v>0</v>
      </c>
      <c r="BA108" s="60">
        <v>0</v>
      </c>
      <c r="BB108" s="336">
        <v>0</v>
      </c>
      <c r="BC108" s="57">
        <v>0</v>
      </c>
      <c r="BD108" s="60">
        <v>0</v>
      </c>
      <c r="BE108" s="336">
        <v>0</v>
      </c>
      <c r="BF108" s="336"/>
      <c r="BG108" s="57">
        <v>0</v>
      </c>
      <c r="BH108" s="60">
        <v>0</v>
      </c>
      <c r="BI108" s="336">
        <v>0</v>
      </c>
      <c r="BJ108" s="185">
        <v>0</v>
      </c>
      <c r="BK108" s="283"/>
      <c r="BL108" s="126"/>
      <c r="BM108" s="142">
        <f t="shared" si="6"/>
        <v>0</v>
      </c>
      <c r="BN108" s="528"/>
      <c r="BO108" s="560"/>
    </row>
    <row r="109" spans="1:67" ht="27.75" customHeight="1" thickBot="1" x14ac:dyDescent="0.25">
      <c r="A109" s="563"/>
      <c r="B109" s="566"/>
      <c r="C109" s="589"/>
      <c r="D109" s="339"/>
      <c r="E109" s="387" t="s">
        <v>98</v>
      </c>
      <c r="F109" s="179">
        <f>K109+N109+Q109+Y109+AB109+AE109+AM109+AP109+AS109+BA109+BD109+BH109</f>
        <v>0</v>
      </c>
      <c r="G109" s="467">
        <v>0</v>
      </c>
      <c r="H109" s="185">
        <v>0</v>
      </c>
      <c r="I109" s="334"/>
      <c r="J109" s="193"/>
      <c r="K109" s="60">
        <v>0</v>
      </c>
      <c r="L109" s="336">
        <v>0</v>
      </c>
      <c r="M109" s="57">
        <v>0</v>
      </c>
      <c r="N109" s="60">
        <v>0</v>
      </c>
      <c r="O109" s="336">
        <v>0</v>
      </c>
      <c r="P109" s="57">
        <v>0</v>
      </c>
      <c r="Q109" s="60">
        <v>0</v>
      </c>
      <c r="R109" s="336">
        <v>0</v>
      </c>
      <c r="S109" s="57">
        <v>0</v>
      </c>
      <c r="T109" s="272"/>
      <c r="U109" s="332"/>
      <c r="V109" s="332"/>
      <c r="W109" s="332"/>
      <c r="X109" s="269">
        <v>0</v>
      </c>
      <c r="Y109" s="60">
        <v>0</v>
      </c>
      <c r="Z109" s="336">
        <v>0</v>
      </c>
      <c r="AA109" s="57">
        <v>0</v>
      </c>
      <c r="AB109" s="60">
        <v>0</v>
      </c>
      <c r="AC109" s="336">
        <v>0</v>
      </c>
      <c r="AD109" s="57">
        <v>0</v>
      </c>
      <c r="AE109" s="60">
        <v>0</v>
      </c>
      <c r="AF109" s="336">
        <v>0</v>
      </c>
      <c r="AG109" s="57">
        <v>0</v>
      </c>
      <c r="AH109" s="272"/>
      <c r="AI109" s="332"/>
      <c r="AJ109" s="332"/>
      <c r="AK109" s="332"/>
      <c r="AL109" s="269">
        <v>0</v>
      </c>
      <c r="AM109" s="60">
        <v>0</v>
      </c>
      <c r="AN109" s="336">
        <v>0</v>
      </c>
      <c r="AO109" s="57">
        <v>0</v>
      </c>
      <c r="AP109" s="60">
        <v>0</v>
      </c>
      <c r="AQ109" s="336">
        <v>0</v>
      </c>
      <c r="AR109" s="57">
        <v>0</v>
      </c>
      <c r="AS109" s="60">
        <v>0</v>
      </c>
      <c r="AT109" s="336">
        <v>0</v>
      </c>
      <c r="AU109" s="57">
        <v>0</v>
      </c>
      <c r="AV109" s="272"/>
      <c r="AW109" s="332"/>
      <c r="AX109" s="332"/>
      <c r="AY109" s="332"/>
      <c r="AZ109" s="269">
        <v>0</v>
      </c>
      <c r="BA109" s="60">
        <v>0</v>
      </c>
      <c r="BB109" s="336">
        <v>0</v>
      </c>
      <c r="BC109" s="57">
        <v>0</v>
      </c>
      <c r="BD109" s="60">
        <v>0</v>
      </c>
      <c r="BE109" s="336">
        <v>0</v>
      </c>
      <c r="BF109" s="336"/>
      <c r="BG109" s="57">
        <v>0</v>
      </c>
      <c r="BH109" s="60">
        <v>0</v>
      </c>
      <c r="BI109" s="336">
        <v>0</v>
      </c>
      <c r="BJ109" s="185">
        <v>0</v>
      </c>
      <c r="BK109" s="283"/>
      <c r="BL109" s="126"/>
      <c r="BM109" s="142"/>
      <c r="BN109" s="529"/>
      <c r="BO109" s="561"/>
    </row>
    <row r="110" spans="1:67" ht="19.5" customHeight="1" x14ac:dyDescent="0.2">
      <c r="A110" s="562" t="s">
        <v>118</v>
      </c>
      <c r="B110" s="565" t="s">
        <v>117</v>
      </c>
      <c r="C110" s="587" t="s">
        <v>103</v>
      </c>
      <c r="D110" s="289"/>
      <c r="E110" s="263" t="s">
        <v>38</v>
      </c>
      <c r="F110" s="174">
        <v>0</v>
      </c>
      <c r="G110" s="175">
        <v>0</v>
      </c>
      <c r="H110" s="184">
        <v>0</v>
      </c>
      <c r="I110" s="333"/>
      <c r="J110" s="196"/>
      <c r="K110" s="73">
        <v>0</v>
      </c>
      <c r="L110" s="53">
        <v>0</v>
      </c>
      <c r="M110" s="56">
        <v>0</v>
      </c>
      <c r="N110" s="73">
        <v>0</v>
      </c>
      <c r="O110" s="53">
        <v>0</v>
      </c>
      <c r="P110" s="184">
        <v>0</v>
      </c>
      <c r="Q110" s="174">
        <v>0</v>
      </c>
      <c r="R110" s="175">
        <v>0</v>
      </c>
      <c r="S110" s="184">
        <v>0</v>
      </c>
      <c r="T110" s="333"/>
      <c r="U110" s="53">
        <v>0</v>
      </c>
      <c r="V110" s="53">
        <v>0</v>
      </c>
      <c r="W110" s="53">
        <v>0</v>
      </c>
      <c r="X110" s="268">
        <v>0</v>
      </c>
      <c r="Y110" s="73">
        <v>0</v>
      </c>
      <c r="Z110" s="53">
        <v>0</v>
      </c>
      <c r="AA110" s="184">
        <v>0</v>
      </c>
      <c r="AB110" s="174">
        <v>0</v>
      </c>
      <c r="AC110" s="175">
        <v>0</v>
      </c>
      <c r="AD110" s="184">
        <v>0</v>
      </c>
      <c r="AE110" s="174">
        <v>0</v>
      </c>
      <c r="AF110" s="53">
        <v>0</v>
      </c>
      <c r="AG110" s="56">
        <v>0</v>
      </c>
      <c r="AH110" s="74">
        <v>0</v>
      </c>
      <c r="AI110" s="53">
        <v>0</v>
      </c>
      <c r="AJ110" s="53">
        <v>0</v>
      </c>
      <c r="AK110" s="175">
        <v>0</v>
      </c>
      <c r="AL110" s="268">
        <v>0</v>
      </c>
      <c r="AM110" s="174">
        <v>0</v>
      </c>
      <c r="AN110" s="175">
        <v>0</v>
      </c>
      <c r="AO110" s="184">
        <v>0</v>
      </c>
      <c r="AP110" s="73">
        <v>0</v>
      </c>
      <c r="AQ110" s="53">
        <v>0</v>
      </c>
      <c r="AR110" s="56">
        <v>0</v>
      </c>
      <c r="AS110" s="73">
        <v>0</v>
      </c>
      <c r="AT110" s="53">
        <v>0</v>
      </c>
      <c r="AU110" s="56">
        <v>0</v>
      </c>
      <c r="AV110" s="271"/>
      <c r="AW110" s="176"/>
      <c r="AX110" s="176"/>
      <c r="AY110" s="176"/>
      <c r="AZ110" s="268">
        <v>0</v>
      </c>
      <c r="BA110" s="73">
        <v>0</v>
      </c>
      <c r="BB110" s="53">
        <v>0</v>
      </c>
      <c r="BC110" s="56">
        <v>0</v>
      </c>
      <c r="BD110" s="73">
        <v>0</v>
      </c>
      <c r="BE110" s="53">
        <v>0</v>
      </c>
      <c r="BF110" s="53"/>
      <c r="BG110" s="56">
        <v>0</v>
      </c>
      <c r="BH110" s="73">
        <v>0</v>
      </c>
      <c r="BI110" s="53">
        <v>0</v>
      </c>
      <c r="BJ110" s="184">
        <v>0</v>
      </c>
      <c r="BK110" s="283"/>
      <c r="BL110" s="126"/>
      <c r="BM110" s="143">
        <v>0</v>
      </c>
      <c r="BN110" s="571"/>
      <c r="BO110" s="557"/>
    </row>
    <row r="111" spans="1:67" ht="19.5" customHeight="1" x14ac:dyDescent="0.2">
      <c r="A111" s="563"/>
      <c r="B111" s="566"/>
      <c r="C111" s="588"/>
      <c r="D111" s="339"/>
      <c r="E111" s="264" t="s">
        <v>97</v>
      </c>
      <c r="F111" s="179">
        <f>K111+N111+Q111+Y111+AB111+AE111+AM111+AP111+AS111+BA111+BD111+BH111</f>
        <v>0</v>
      </c>
      <c r="G111" s="467">
        <v>0</v>
      </c>
      <c r="H111" s="185">
        <v>0</v>
      </c>
      <c r="I111" s="334"/>
      <c r="J111" s="193"/>
      <c r="K111" s="60">
        <v>0</v>
      </c>
      <c r="L111" s="336">
        <v>0</v>
      </c>
      <c r="M111" s="57">
        <v>0</v>
      </c>
      <c r="N111" s="60">
        <v>0</v>
      </c>
      <c r="O111" s="336">
        <v>0</v>
      </c>
      <c r="P111" s="57">
        <v>0</v>
      </c>
      <c r="Q111" s="60">
        <v>0</v>
      </c>
      <c r="R111" s="336">
        <v>0</v>
      </c>
      <c r="S111" s="57">
        <v>0</v>
      </c>
      <c r="T111" s="272"/>
      <c r="U111" s="332"/>
      <c r="V111" s="332"/>
      <c r="W111" s="332"/>
      <c r="X111" s="269">
        <v>0</v>
      </c>
      <c r="Y111" s="60">
        <v>0</v>
      </c>
      <c r="Z111" s="336">
        <v>0</v>
      </c>
      <c r="AA111" s="57">
        <v>0</v>
      </c>
      <c r="AB111" s="60">
        <v>0</v>
      </c>
      <c r="AC111" s="336">
        <v>0</v>
      </c>
      <c r="AD111" s="57">
        <v>0</v>
      </c>
      <c r="AE111" s="60">
        <v>0</v>
      </c>
      <c r="AF111" s="336">
        <v>0</v>
      </c>
      <c r="AG111" s="57">
        <v>0</v>
      </c>
      <c r="AH111" s="272"/>
      <c r="AI111" s="332"/>
      <c r="AJ111" s="332"/>
      <c r="AK111" s="332"/>
      <c r="AL111" s="269">
        <v>0</v>
      </c>
      <c r="AM111" s="60">
        <v>0</v>
      </c>
      <c r="AN111" s="336">
        <v>0</v>
      </c>
      <c r="AO111" s="57">
        <v>0</v>
      </c>
      <c r="AP111" s="60">
        <v>0</v>
      </c>
      <c r="AQ111" s="336">
        <v>0</v>
      </c>
      <c r="AR111" s="57">
        <v>0</v>
      </c>
      <c r="AS111" s="60">
        <v>0</v>
      </c>
      <c r="AT111" s="336">
        <v>0</v>
      </c>
      <c r="AU111" s="57">
        <v>0</v>
      </c>
      <c r="AV111" s="272"/>
      <c r="AW111" s="332"/>
      <c r="AX111" s="332"/>
      <c r="AY111" s="332"/>
      <c r="AZ111" s="269">
        <v>0</v>
      </c>
      <c r="BA111" s="60">
        <v>0</v>
      </c>
      <c r="BB111" s="336">
        <v>0</v>
      </c>
      <c r="BC111" s="57">
        <v>0</v>
      </c>
      <c r="BD111" s="60">
        <v>0</v>
      </c>
      <c r="BE111" s="336">
        <v>0</v>
      </c>
      <c r="BF111" s="336"/>
      <c r="BG111" s="57">
        <v>0</v>
      </c>
      <c r="BH111" s="60">
        <v>0</v>
      </c>
      <c r="BI111" s="336">
        <v>0</v>
      </c>
      <c r="BJ111" s="185">
        <v>0</v>
      </c>
      <c r="BK111" s="283"/>
      <c r="BL111" s="126"/>
      <c r="BM111" s="143"/>
      <c r="BN111" s="572"/>
      <c r="BO111" s="558"/>
    </row>
    <row r="112" spans="1:67" ht="16.5" customHeight="1" x14ac:dyDescent="0.2">
      <c r="A112" s="563"/>
      <c r="B112" s="566"/>
      <c r="C112" s="588"/>
      <c r="D112" s="289"/>
      <c r="E112" s="264" t="s">
        <v>39</v>
      </c>
      <c r="F112" s="179">
        <v>0</v>
      </c>
      <c r="G112" s="467">
        <v>0</v>
      </c>
      <c r="H112" s="185">
        <v>0</v>
      </c>
      <c r="I112" s="334"/>
      <c r="J112" s="193"/>
      <c r="K112" s="60">
        <v>0</v>
      </c>
      <c r="L112" s="336">
        <v>0</v>
      </c>
      <c r="M112" s="57">
        <v>0</v>
      </c>
      <c r="N112" s="60">
        <v>0</v>
      </c>
      <c r="O112" s="336">
        <v>0</v>
      </c>
      <c r="P112" s="185">
        <v>0</v>
      </c>
      <c r="Q112" s="179">
        <v>0</v>
      </c>
      <c r="R112" s="338">
        <v>0</v>
      </c>
      <c r="S112" s="185">
        <v>0</v>
      </c>
      <c r="T112" s="334"/>
      <c r="U112" s="336">
        <v>0</v>
      </c>
      <c r="V112" s="336">
        <v>0</v>
      </c>
      <c r="W112" s="336">
        <v>0</v>
      </c>
      <c r="X112" s="269">
        <v>0</v>
      </c>
      <c r="Y112" s="60">
        <v>0</v>
      </c>
      <c r="Z112" s="336">
        <v>0</v>
      </c>
      <c r="AA112" s="185">
        <v>0</v>
      </c>
      <c r="AB112" s="179">
        <v>0</v>
      </c>
      <c r="AC112" s="338">
        <v>0</v>
      </c>
      <c r="AD112" s="185">
        <v>0</v>
      </c>
      <c r="AE112" s="179">
        <v>0</v>
      </c>
      <c r="AF112" s="336">
        <v>0</v>
      </c>
      <c r="AG112" s="57">
        <v>0</v>
      </c>
      <c r="AH112" s="66">
        <v>0</v>
      </c>
      <c r="AI112" s="336">
        <v>0</v>
      </c>
      <c r="AJ112" s="336">
        <v>0</v>
      </c>
      <c r="AK112" s="338">
        <v>0</v>
      </c>
      <c r="AL112" s="269">
        <v>0</v>
      </c>
      <c r="AM112" s="179">
        <v>0</v>
      </c>
      <c r="AN112" s="338">
        <v>0</v>
      </c>
      <c r="AO112" s="185">
        <v>0</v>
      </c>
      <c r="AP112" s="60">
        <v>0</v>
      </c>
      <c r="AQ112" s="336">
        <v>0</v>
      </c>
      <c r="AR112" s="57">
        <v>0</v>
      </c>
      <c r="AS112" s="60">
        <v>0</v>
      </c>
      <c r="AT112" s="336">
        <v>0</v>
      </c>
      <c r="AU112" s="57">
        <v>0</v>
      </c>
      <c r="AV112" s="272"/>
      <c r="AW112" s="332"/>
      <c r="AX112" s="332"/>
      <c r="AY112" s="332"/>
      <c r="AZ112" s="269">
        <v>0</v>
      </c>
      <c r="BA112" s="60">
        <v>0</v>
      </c>
      <c r="BB112" s="336">
        <v>0</v>
      </c>
      <c r="BC112" s="57">
        <v>0</v>
      </c>
      <c r="BD112" s="60">
        <v>0</v>
      </c>
      <c r="BE112" s="336">
        <v>0</v>
      </c>
      <c r="BF112" s="336"/>
      <c r="BG112" s="57">
        <v>0</v>
      </c>
      <c r="BH112" s="60">
        <v>0</v>
      </c>
      <c r="BI112" s="336">
        <v>0</v>
      </c>
      <c r="BJ112" s="185">
        <v>0</v>
      </c>
      <c r="BK112" s="283"/>
      <c r="BL112" s="126"/>
      <c r="BM112" s="143">
        <v>0</v>
      </c>
      <c r="BN112" s="572"/>
      <c r="BO112" s="558"/>
    </row>
    <row r="113" spans="1:67" ht="18" customHeight="1" x14ac:dyDescent="0.2">
      <c r="A113" s="563"/>
      <c r="B113" s="566"/>
      <c r="C113" s="588"/>
      <c r="D113" s="266"/>
      <c r="E113" s="264" t="s">
        <v>18</v>
      </c>
      <c r="F113" s="179">
        <v>0</v>
      </c>
      <c r="G113" s="467">
        <v>0</v>
      </c>
      <c r="H113" s="185">
        <v>0</v>
      </c>
      <c r="I113" s="334"/>
      <c r="J113" s="193"/>
      <c r="K113" s="60">
        <v>0</v>
      </c>
      <c r="L113" s="336">
        <v>0</v>
      </c>
      <c r="M113" s="57">
        <v>0</v>
      </c>
      <c r="N113" s="60">
        <v>0</v>
      </c>
      <c r="O113" s="336">
        <v>0</v>
      </c>
      <c r="P113" s="185">
        <v>0</v>
      </c>
      <c r="Q113" s="179">
        <v>0</v>
      </c>
      <c r="R113" s="338">
        <v>0</v>
      </c>
      <c r="S113" s="185">
        <v>0</v>
      </c>
      <c r="T113" s="334"/>
      <c r="U113" s="336">
        <v>0</v>
      </c>
      <c r="V113" s="336">
        <v>0</v>
      </c>
      <c r="W113" s="336">
        <v>0</v>
      </c>
      <c r="X113" s="269">
        <v>0</v>
      </c>
      <c r="Y113" s="60">
        <v>0</v>
      </c>
      <c r="Z113" s="336">
        <v>0</v>
      </c>
      <c r="AA113" s="185">
        <v>0</v>
      </c>
      <c r="AB113" s="179">
        <v>0</v>
      </c>
      <c r="AC113" s="338">
        <v>0</v>
      </c>
      <c r="AD113" s="185">
        <v>0</v>
      </c>
      <c r="AE113" s="179">
        <v>0</v>
      </c>
      <c r="AF113" s="336">
        <v>0</v>
      </c>
      <c r="AG113" s="57">
        <v>0</v>
      </c>
      <c r="AH113" s="66">
        <v>0</v>
      </c>
      <c r="AI113" s="336">
        <v>0</v>
      </c>
      <c r="AJ113" s="336">
        <v>0</v>
      </c>
      <c r="AK113" s="338">
        <v>0</v>
      </c>
      <c r="AL113" s="269">
        <v>0</v>
      </c>
      <c r="AM113" s="179">
        <v>0</v>
      </c>
      <c r="AN113" s="338">
        <v>0</v>
      </c>
      <c r="AO113" s="185">
        <v>0</v>
      </c>
      <c r="AP113" s="60">
        <v>0</v>
      </c>
      <c r="AQ113" s="336">
        <v>0</v>
      </c>
      <c r="AR113" s="57">
        <v>0</v>
      </c>
      <c r="AS113" s="60">
        <v>0</v>
      </c>
      <c r="AT113" s="336">
        <v>0</v>
      </c>
      <c r="AU113" s="57">
        <v>0</v>
      </c>
      <c r="AV113" s="272"/>
      <c r="AW113" s="332"/>
      <c r="AX113" s="332"/>
      <c r="AY113" s="332"/>
      <c r="AZ113" s="269">
        <v>0</v>
      </c>
      <c r="BA113" s="60">
        <v>0</v>
      </c>
      <c r="BB113" s="336">
        <v>0</v>
      </c>
      <c r="BC113" s="57">
        <v>0</v>
      </c>
      <c r="BD113" s="60">
        <v>0</v>
      </c>
      <c r="BE113" s="336">
        <v>0</v>
      </c>
      <c r="BF113" s="336"/>
      <c r="BG113" s="57">
        <v>0</v>
      </c>
      <c r="BH113" s="60">
        <v>0</v>
      </c>
      <c r="BI113" s="336">
        <v>0</v>
      </c>
      <c r="BJ113" s="185">
        <v>0</v>
      </c>
      <c r="BK113" s="283"/>
      <c r="BL113" s="126"/>
      <c r="BM113" s="143">
        <v>0</v>
      </c>
      <c r="BN113" s="572"/>
      <c r="BO113" s="558"/>
    </row>
    <row r="114" spans="1:67" ht="29.25" customHeight="1" thickBot="1" x14ac:dyDescent="0.25">
      <c r="A114" s="564"/>
      <c r="B114" s="567"/>
      <c r="C114" s="589"/>
      <c r="D114" s="383"/>
      <c r="E114" s="265" t="s">
        <v>98</v>
      </c>
      <c r="F114" s="180">
        <f>K114+N114+Q114+Y114+AB114+AE114+AM114+AP114+AS114+BA114+BD114+BH114</f>
        <v>0</v>
      </c>
      <c r="G114" s="181">
        <v>0</v>
      </c>
      <c r="H114" s="186">
        <v>0</v>
      </c>
      <c r="I114" s="334"/>
      <c r="J114" s="193"/>
      <c r="K114" s="61">
        <v>0</v>
      </c>
      <c r="L114" s="55">
        <v>0</v>
      </c>
      <c r="M114" s="58">
        <v>0</v>
      </c>
      <c r="N114" s="61">
        <v>0</v>
      </c>
      <c r="O114" s="55">
        <v>0</v>
      </c>
      <c r="P114" s="58">
        <v>0</v>
      </c>
      <c r="Q114" s="61">
        <v>0</v>
      </c>
      <c r="R114" s="55">
        <v>0</v>
      </c>
      <c r="S114" s="58">
        <v>0</v>
      </c>
      <c r="T114" s="272"/>
      <c r="U114" s="332"/>
      <c r="V114" s="332"/>
      <c r="W114" s="332"/>
      <c r="X114" s="269">
        <v>0</v>
      </c>
      <c r="Y114" s="61">
        <v>0</v>
      </c>
      <c r="Z114" s="55">
        <v>0</v>
      </c>
      <c r="AA114" s="58">
        <v>0</v>
      </c>
      <c r="AB114" s="61">
        <v>0</v>
      </c>
      <c r="AC114" s="55">
        <v>0</v>
      </c>
      <c r="AD114" s="58">
        <v>0</v>
      </c>
      <c r="AE114" s="61">
        <v>0</v>
      </c>
      <c r="AF114" s="55">
        <v>0</v>
      </c>
      <c r="AG114" s="58">
        <v>0</v>
      </c>
      <c r="AH114" s="272"/>
      <c r="AI114" s="332"/>
      <c r="AJ114" s="332"/>
      <c r="AK114" s="332"/>
      <c r="AL114" s="269">
        <v>0</v>
      </c>
      <c r="AM114" s="61">
        <v>0</v>
      </c>
      <c r="AN114" s="55">
        <v>0</v>
      </c>
      <c r="AO114" s="58">
        <v>0</v>
      </c>
      <c r="AP114" s="61">
        <v>0</v>
      </c>
      <c r="AQ114" s="55">
        <v>0</v>
      </c>
      <c r="AR114" s="58">
        <v>0</v>
      </c>
      <c r="AS114" s="61">
        <v>0</v>
      </c>
      <c r="AT114" s="55">
        <v>0</v>
      </c>
      <c r="AU114" s="58">
        <v>0</v>
      </c>
      <c r="AV114" s="272"/>
      <c r="AW114" s="332"/>
      <c r="AX114" s="332"/>
      <c r="AY114" s="332"/>
      <c r="AZ114" s="269">
        <v>0</v>
      </c>
      <c r="BA114" s="61">
        <v>0</v>
      </c>
      <c r="BB114" s="55">
        <v>0</v>
      </c>
      <c r="BC114" s="58">
        <v>0</v>
      </c>
      <c r="BD114" s="61">
        <v>0</v>
      </c>
      <c r="BE114" s="55">
        <v>0</v>
      </c>
      <c r="BF114" s="55"/>
      <c r="BG114" s="58">
        <v>0</v>
      </c>
      <c r="BH114" s="61">
        <v>0</v>
      </c>
      <c r="BI114" s="55">
        <v>0</v>
      </c>
      <c r="BJ114" s="186">
        <v>0</v>
      </c>
      <c r="BK114" s="283"/>
      <c r="BL114" s="126"/>
      <c r="BM114" s="143"/>
      <c r="BN114" s="590"/>
      <c r="BO114" s="559"/>
    </row>
    <row r="115" spans="1:67" ht="66" customHeight="1" thickBot="1" x14ac:dyDescent="0.25">
      <c r="A115" s="350" t="s">
        <v>120</v>
      </c>
      <c r="B115" s="351" t="s">
        <v>119</v>
      </c>
      <c r="C115" s="261" t="s">
        <v>103</v>
      </c>
      <c r="D115" s="260"/>
      <c r="E115" s="374" t="s">
        <v>31</v>
      </c>
      <c r="F115" s="406" t="s">
        <v>121</v>
      </c>
      <c r="G115" s="376" t="s">
        <v>32</v>
      </c>
      <c r="H115" s="393" t="s">
        <v>32</v>
      </c>
      <c r="I115" s="414"/>
      <c r="J115" s="415"/>
      <c r="K115" s="375" t="s">
        <v>32</v>
      </c>
      <c r="L115" s="376" t="s">
        <v>32</v>
      </c>
      <c r="M115" s="377" t="s">
        <v>32</v>
      </c>
      <c r="N115" s="375" t="s">
        <v>32</v>
      </c>
      <c r="O115" s="376" t="s">
        <v>32</v>
      </c>
      <c r="P115" s="377" t="s">
        <v>32</v>
      </c>
      <c r="Q115" s="379" t="s">
        <v>32</v>
      </c>
      <c r="R115" s="376" t="s">
        <v>32</v>
      </c>
      <c r="S115" s="376" t="s">
        <v>32</v>
      </c>
      <c r="T115" s="376"/>
      <c r="U115" s="376"/>
      <c r="V115" s="376"/>
      <c r="W115" s="376"/>
      <c r="X115" s="378"/>
      <c r="Y115" s="406" t="s">
        <v>32</v>
      </c>
      <c r="Z115" s="407" t="s">
        <v>32</v>
      </c>
      <c r="AA115" s="408" t="s">
        <v>32</v>
      </c>
      <c r="AB115" s="406" t="s">
        <v>32</v>
      </c>
      <c r="AC115" s="407" t="s">
        <v>32</v>
      </c>
      <c r="AD115" s="408" t="s">
        <v>32</v>
      </c>
      <c r="AE115" s="406" t="s">
        <v>32</v>
      </c>
      <c r="AF115" s="407" t="s">
        <v>32</v>
      </c>
      <c r="AG115" s="408" t="s">
        <v>32</v>
      </c>
      <c r="AH115" s="379"/>
      <c r="AI115" s="396"/>
      <c r="AJ115" s="396"/>
      <c r="AK115" s="396"/>
      <c r="AL115" s="415"/>
      <c r="AM115" s="406" t="s">
        <v>32</v>
      </c>
      <c r="AN115" s="407" t="s">
        <v>32</v>
      </c>
      <c r="AO115" s="408" t="s">
        <v>32</v>
      </c>
      <c r="AP115" s="406" t="s">
        <v>32</v>
      </c>
      <c r="AQ115" s="407" t="s">
        <v>32</v>
      </c>
      <c r="AR115" s="408" t="s">
        <v>32</v>
      </c>
      <c r="AS115" s="406" t="s">
        <v>32</v>
      </c>
      <c r="AT115" s="407" t="s">
        <v>32</v>
      </c>
      <c r="AU115" s="408" t="s">
        <v>32</v>
      </c>
      <c r="AV115" s="379"/>
      <c r="AW115" s="396"/>
      <c r="AX115" s="396"/>
      <c r="AY115" s="396"/>
      <c r="AZ115" s="415"/>
      <c r="BA115" s="406" t="s">
        <v>32</v>
      </c>
      <c r="BB115" s="407" t="s">
        <v>32</v>
      </c>
      <c r="BC115" s="408" t="s">
        <v>32</v>
      </c>
      <c r="BD115" s="406" t="s">
        <v>32</v>
      </c>
      <c r="BE115" s="407" t="s">
        <v>32</v>
      </c>
      <c r="BF115" s="416"/>
      <c r="BG115" s="408" t="s">
        <v>32</v>
      </c>
      <c r="BH115" s="406" t="s">
        <v>32</v>
      </c>
      <c r="BI115" s="407" t="s">
        <v>32</v>
      </c>
      <c r="BJ115" s="408" t="s">
        <v>32</v>
      </c>
      <c r="BK115" s="81"/>
      <c r="BL115" s="126"/>
      <c r="BM115" s="143"/>
      <c r="BN115" s="121"/>
      <c r="BO115" s="49"/>
    </row>
    <row r="116" spans="1:67" ht="18" customHeight="1" thickBot="1" x14ac:dyDescent="0.25">
      <c r="A116" s="562" t="s">
        <v>138</v>
      </c>
      <c r="B116" s="565" t="s">
        <v>139</v>
      </c>
      <c r="C116" s="568" t="s">
        <v>137</v>
      </c>
      <c r="D116" s="413"/>
      <c r="E116" s="244" t="s">
        <v>38</v>
      </c>
      <c r="F116" s="174">
        <f>K116+N116+Q116+Y116+AB116+AE116+AM116+AP116+AS116+BA116+BD116+BH116</f>
        <v>244.29999999999998</v>
      </c>
      <c r="G116" s="175">
        <f>AC116+AF116</f>
        <v>43.3</v>
      </c>
      <c r="H116" s="184">
        <f>G116/F116*100</f>
        <v>17.724109701187064</v>
      </c>
      <c r="I116" s="460">
        <v>0</v>
      </c>
      <c r="J116" s="196">
        <v>0</v>
      </c>
      <c r="K116" s="174">
        <v>0</v>
      </c>
      <c r="L116" s="175">
        <v>0</v>
      </c>
      <c r="M116" s="184">
        <v>0</v>
      </c>
      <c r="N116" s="174">
        <f>N118+N119</f>
        <v>19.3</v>
      </c>
      <c r="O116" s="175">
        <v>0</v>
      </c>
      <c r="P116" s="184">
        <v>0</v>
      </c>
      <c r="Q116" s="174">
        <f>Q118+Q119</f>
        <v>19.3</v>
      </c>
      <c r="R116" s="175">
        <v>0</v>
      </c>
      <c r="S116" s="184">
        <v>0</v>
      </c>
      <c r="T116" s="334">
        <v>0</v>
      </c>
      <c r="U116" s="338">
        <v>0</v>
      </c>
      <c r="V116" s="338">
        <v>0</v>
      </c>
      <c r="W116" s="338">
        <v>0</v>
      </c>
      <c r="X116" s="470">
        <f>N116+Q116</f>
        <v>38.6</v>
      </c>
      <c r="Y116" s="174">
        <f>Y119+Y118</f>
        <v>19.3</v>
      </c>
      <c r="Z116" s="175">
        <f>Z118+Z119</f>
        <v>0</v>
      </c>
      <c r="AA116" s="184">
        <v>100</v>
      </c>
      <c r="AB116" s="174">
        <f>AB117+AB118+AB119</f>
        <v>19.3</v>
      </c>
      <c r="AC116" s="175">
        <f>AC118+AC119</f>
        <v>10.8</v>
      </c>
      <c r="AD116" s="184">
        <f>AC116/AB116*100</f>
        <v>55.958549222797927</v>
      </c>
      <c r="AE116" s="174">
        <f>AE118+AE119</f>
        <v>19.3</v>
      </c>
      <c r="AF116" s="175">
        <f>AF118+AF119</f>
        <v>32.5</v>
      </c>
      <c r="AG116" s="184">
        <v>100</v>
      </c>
      <c r="AH116" s="334">
        <v>0</v>
      </c>
      <c r="AI116" s="338">
        <v>0</v>
      </c>
      <c r="AJ116" s="338">
        <v>0</v>
      </c>
      <c r="AK116" s="338">
        <v>0</v>
      </c>
      <c r="AL116" s="470">
        <f>Y116+AB116+AE116</f>
        <v>57.900000000000006</v>
      </c>
      <c r="AM116" s="174">
        <f>AM119+AM118</f>
        <v>19.3</v>
      </c>
      <c r="AN116" s="175">
        <v>0</v>
      </c>
      <c r="AO116" s="184">
        <v>0</v>
      </c>
      <c r="AP116" s="174">
        <f>AP117+AP118+AP119</f>
        <v>19.3</v>
      </c>
      <c r="AQ116" s="175">
        <v>0</v>
      </c>
      <c r="AR116" s="184">
        <v>0</v>
      </c>
      <c r="AS116" s="174">
        <f>AS118+AS119</f>
        <v>19.3</v>
      </c>
      <c r="AT116" s="175">
        <v>0</v>
      </c>
      <c r="AU116" s="184">
        <v>0</v>
      </c>
      <c r="AV116" s="334">
        <v>0</v>
      </c>
      <c r="AW116" s="338">
        <v>0</v>
      </c>
      <c r="AX116" s="338">
        <v>0</v>
      </c>
      <c r="AY116" s="338">
        <v>0</v>
      </c>
      <c r="AZ116" s="470">
        <f>AM116+AP116+AS116</f>
        <v>57.900000000000006</v>
      </c>
      <c r="BA116" s="174">
        <f>BA118+BA119</f>
        <v>21.2</v>
      </c>
      <c r="BB116" s="175">
        <v>0</v>
      </c>
      <c r="BC116" s="184">
        <v>0</v>
      </c>
      <c r="BD116" s="174">
        <f>BD118+BD119</f>
        <v>21.2</v>
      </c>
      <c r="BE116" s="175">
        <v>0</v>
      </c>
      <c r="BF116" s="175">
        <v>0</v>
      </c>
      <c r="BG116" s="184">
        <v>0</v>
      </c>
      <c r="BH116" s="174">
        <f>BH118+BH119</f>
        <v>47.5</v>
      </c>
      <c r="BI116" s="175">
        <v>0</v>
      </c>
      <c r="BJ116" s="184">
        <v>0</v>
      </c>
      <c r="BK116" s="283"/>
      <c r="BL116" s="126"/>
      <c r="BM116" s="143">
        <f>BA116+BD116+BH116</f>
        <v>89.9</v>
      </c>
      <c r="BN116" s="527" t="s">
        <v>156</v>
      </c>
      <c r="BO116" s="530" t="s">
        <v>157</v>
      </c>
    </row>
    <row r="117" spans="1:67" ht="15" customHeight="1" thickBot="1" x14ac:dyDescent="0.25">
      <c r="A117" s="563"/>
      <c r="B117" s="566"/>
      <c r="C117" s="569"/>
      <c r="D117" s="413"/>
      <c r="E117" s="245" t="s">
        <v>97</v>
      </c>
      <c r="F117" s="179">
        <f>K117+N117+Q117+Y117+AB117+AE117+AM117+AP117+AS117+BA117+BD117+BH117</f>
        <v>0</v>
      </c>
      <c r="G117" s="467">
        <v>0</v>
      </c>
      <c r="H117" s="185">
        <v>0</v>
      </c>
      <c r="I117" s="462">
        <f>N117+Q117+T117+AB117+AE117+AH117+AP117+AS117+AV117+BD117+BG117+BK117</f>
        <v>0</v>
      </c>
      <c r="J117" s="193">
        <v>0</v>
      </c>
      <c r="K117" s="179">
        <v>0</v>
      </c>
      <c r="L117" s="338">
        <f>Q117+T117+W117+AE117+AH117+AK117+AS117+AV117+AY117+BG117+BJ117+BN117</f>
        <v>0</v>
      </c>
      <c r="M117" s="185">
        <v>0</v>
      </c>
      <c r="N117" s="179">
        <v>0</v>
      </c>
      <c r="O117" s="338">
        <f>T117+W117+Z117+AH117+AK117+AN117+AV117+AY117+BB117+BJ117+BM117+BQ117</f>
        <v>0</v>
      </c>
      <c r="P117" s="185">
        <v>0</v>
      </c>
      <c r="Q117" s="179">
        <v>0</v>
      </c>
      <c r="R117" s="338">
        <f>W117+Z117+AC117+AK117+AN117+AQ117+AY117+BB117+BE117+BM117+BP117+BT117</f>
        <v>0</v>
      </c>
      <c r="S117" s="185">
        <v>0</v>
      </c>
      <c r="T117" s="334">
        <v>0</v>
      </c>
      <c r="U117" s="338">
        <f>Z117+AC117+AF117+AN117+AQ117+AT117+BB117+BE117+BH117+BP117+BS117+BW117</f>
        <v>0</v>
      </c>
      <c r="V117" s="338">
        <v>0</v>
      </c>
      <c r="W117" s="338">
        <v>0</v>
      </c>
      <c r="X117" s="470">
        <f>N117+Q117</f>
        <v>0</v>
      </c>
      <c r="Y117" s="179">
        <v>0</v>
      </c>
      <c r="Z117" s="338">
        <v>0</v>
      </c>
      <c r="AA117" s="185">
        <f>AF117+AI117+AL117+AT117+AW117+AZ117+BH117+BK117+BN117+BV117+BY117+CC117</f>
        <v>0</v>
      </c>
      <c r="AB117" s="179">
        <v>0</v>
      </c>
      <c r="AC117" s="338">
        <v>0</v>
      </c>
      <c r="AD117" s="185">
        <f>AI117+AL117+AO117+AW117+AZ117+BC117+BK117+BN117+BQ117+BY117+CB117+CF117</f>
        <v>0</v>
      </c>
      <c r="AE117" s="179">
        <v>0</v>
      </c>
      <c r="AF117" s="338">
        <v>0</v>
      </c>
      <c r="AG117" s="185">
        <f>AL117+AO117+AR117+AZ117+BC117+BF117+BN117+BQ117+BT117+CB117+CE117+CI117</f>
        <v>0</v>
      </c>
      <c r="AH117" s="334">
        <v>0</v>
      </c>
      <c r="AI117" s="338">
        <v>0</v>
      </c>
      <c r="AJ117" s="338">
        <f>AO117+AR117+AU117+BC117+BF117+BI117+BQ117+BT117+BW117+CE117+CH117+CL117</f>
        <v>0</v>
      </c>
      <c r="AK117" s="338">
        <v>0</v>
      </c>
      <c r="AL117" s="470">
        <v>0</v>
      </c>
      <c r="AM117" s="179">
        <v>0</v>
      </c>
      <c r="AN117" s="467">
        <v>0</v>
      </c>
      <c r="AO117" s="185">
        <f>AT117+AW117+AZ117+BH117+BK117+BN117+BV117+BY117+CB117+CJ117+CM117+CQ117</f>
        <v>0</v>
      </c>
      <c r="AP117" s="179">
        <v>0</v>
      </c>
      <c r="AQ117" s="467">
        <v>0</v>
      </c>
      <c r="AR117" s="185">
        <f>AW117+AZ117+BC117+BK117+BN117+BQ117+BY117+CB117+CE117+CM117+CP117+CT117</f>
        <v>0</v>
      </c>
      <c r="AS117" s="179">
        <v>0</v>
      </c>
      <c r="AT117" s="467">
        <v>0</v>
      </c>
      <c r="AU117" s="185">
        <f>AZ117+BC117+BF117+BN117+BQ117+BT117+CB117+CE117+CH117+CP117+CS117+CW117</f>
        <v>0</v>
      </c>
      <c r="AV117" s="334">
        <f>BA117+BD117+BG117+BO117+BR117+BU117+CC117+CF117+CI117+CQ117+CT117+CX117</f>
        <v>0</v>
      </c>
      <c r="AW117" s="338">
        <v>0</v>
      </c>
      <c r="AX117" s="338">
        <v>0</v>
      </c>
      <c r="AY117" s="338">
        <f>BD117+BG117+BJ117+BR117+BU117+BX117+CF117+CI117+CL117+CT117+CW117+DA117</f>
        <v>0</v>
      </c>
      <c r="AZ117" s="470">
        <f>AM117+AP117+AS117</f>
        <v>0</v>
      </c>
      <c r="BA117" s="179">
        <v>0</v>
      </c>
      <c r="BB117" s="338">
        <f>BG117+BJ117+BM117+BU117+BX117+CA117+CI117+CL117+CO117+CW117+CZ117+DD117</f>
        <v>0</v>
      </c>
      <c r="BC117" s="185">
        <v>0</v>
      </c>
      <c r="BD117" s="179">
        <v>0</v>
      </c>
      <c r="BE117" s="338">
        <f>BJ117+BM117+BP117+BX117+CA117+CD117+CL117+CO117+CR117+CZ117+DC117+DG117</f>
        <v>0</v>
      </c>
      <c r="BF117" s="338">
        <v>0</v>
      </c>
      <c r="BG117" s="185">
        <v>0</v>
      </c>
      <c r="BH117" s="179">
        <f>BM117+BP117+BS117+CA117+CD117+CG117+CO117+CR117+CU117+DC117+DF117+DJ117</f>
        <v>0</v>
      </c>
      <c r="BI117" s="338">
        <v>0</v>
      </c>
      <c r="BJ117" s="185">
        <v>0</v>
      </c>
      <c r="BK117" s="283"/>
      <c r="BL117" s="126"/>
      <c r="BM117" s="143">
        <v>0</v>
      </c>
      <c r="BN117" s="528"/>
      <c r="BO117" s="531"/>
    </row>
    <row r="118" spans="1:67" ht="17.25" customHeight="1" thickBot="1" x14ac:dyDescent="0.25">
      <c r="A118" s="563"/>
      <c r="B118" s="566"/>
      <c r="C118" s="569"/>
      <c r="D118" s="413"/>
      <c r="E118" s="245" t="s">
        <v>39</v>
      </c>
      <c r="F118" s="179">
        <f>K118+N118+Q118+Y118+AB118+AE118+AM118+AP118+AS118+BA118+BD118+BH118</f>
        <v>146.6</v>
      </c>
      <c r="G118" s="467">
        <f>AF118</f>
        <v>26</v>
      </c>
      <c r="H118" s="185">
        <f>G118/F118*100</f>
        <v>17.735334242837656</v>
      </c>
      <c r="I118" s="462">
        <v>0</v>
      </c>
      <c r="J118" s="193">
        <v>0</v>
      </c>
      <c r="K118" s="179">
        <v>0</v>
      </c>
      <c r="L118" s="338">
        <v>0</v>
      </c>
      <c r="M118" s="185">
        <v>0</v>
      </c>
      <c r="N118" s="179">
        <v>11.6</v>
      </c>
      <c r="O118" s="338">
        <v>0</v>
      </c>
      <c r="P118" s="185">
        <v>0</v>
      </c>
      <c r="Q118" s="179">
        <v>11.6</v>
      </c>
      <c r="R118" s="338">
        <v>0</v>
      </c>
      <c r="S118" s="185">
        <v>0</v>
      </c>
      <c r="T118" s="334">
        <v>0</v>
      </c>
      <c r="U118" s="338">
        <v>0</v>
      </c>
      <c r="V118" s="338">
        <v>0</v>
      </c>
      <c r="W118" s="338">
        <v>0</v>
      </c>
      <c r="X118" s="470">
        <f>N118+Q118</f>
        <v>23.2</v>
      </c>
      <c r="Y118" s="179">
        <v>11.6</v>
      </c>
      <c r="Z118" s="338">
        <v>0</v>
      </c>
      <c r="AA118" s="185">
        <v>100</v>
      </c>
      <c r="AB118" s="179">
        <v>11.6</v>
      </c>
      <c r="AC118" s="338">
        <v>0</v>
      </c>
      <c r="AD118" s="185">
        <v>0</v>
      </c>
      <c r="AE118" s="179">
        <v>11.6</v>
      </c>
      <c r="AF118" s="338">
        <v>26</v>
      </c>
      <c r="AG118" s="185">
        <v>100</v>
      </c>
      <c r="AH118" s="334">
        <v>0</v>
      </c>
      <c r="AI118" s="338">
        <v>0</v>
      </c>
      <c r="AJ118" s="338">
        <v>0</v>
      </c>
      <c r="AK118" s="338">
        <v>0</v>
      </c>
      <c r="AL118" s="470">
        <v>0</v>
      </c>
      <c r="AM118" s="179">
        <v>11.6</v>
      </c>
      <c r="AN118" s="467">
        <v>0</v>
      </c>
      <c r="AO118" s="185">
        <v>0</v>
      </c>
      <c r="AP118" s="179">
        <v>11.6</v>
      </c>
      <c r="AQ118" s="467">
        <v>0</v>
      </c>
      <c r="AR118" s="185">
        <v>0</v>
      </c>
      <c r="AS118" s="179">
        <v>11.6</v>
      </c>
      <c r="AT118" s="467">
        <v>0</v>
      </c>
      <c r="AU118" s="185">
        <v>0</v>
      </c>
      <c r="AV118" s="334">
        <v>0</v>
      </c>
      <c r="AW118" s="338">
        <v>0</v>
      </c>
      <c r="AX118" s="338">
        <v>0</v>
      </c>
      <c r="AY118" s="338">
        <v>0</v>
      </c>
      <c r="AZ118" s="470">
        <f>AM118+AP118+AS118</f>
        <v>34.799999999999997</v>
      </c>
      <c r="BA118" s="179">
        <v>13.5</v>
      </c>
      <c r="BB118" s="338">
        <v>0</v>
      </c>
      <c r="BC118" s="185">
        <v>0</v>
      </c>
      <c r="BD118" s="179">
        <v>13.5</v>
      </c>
      <c r="BE118" s="338">
        <v>0</v>
      </c>
      <c r="BF118" s="338">
        <v>0</v>
      </c>
      <c r="BG118" s="185">
        <v>0</v>
      </c>
      <c r="BH118" s="179">
        <v>26.8</v>
      </c>
      <c r="BI118" s="338">
        <v>0</v>
      </c>
      <c r="BJ118" s="185">
        <v>0</v>
      </c>
      <c r="BK118" s="283"/>
      <c r="BL118" s="126"/>
      <c r="BM118" s="143">
        <f>BA118+BD118+BH118</f>
        <v>53.8</v>
      </c>
      <c r="BN118" s="528"/>
      <c r="BO118" s="531"/>
    </row>
    <row r="119" spans="1:67" ht="14.25" customHeight="1" thickBot="1" x14ac:dyDescent="0.25">
      <c r="A119" s="563"/>
      <c r="B119" s="566"/>
      <c r="C119" s="569"/>
      <c r="D119" s="413"/>
      <c r="E119" s="245" t="s">
        <v>18</v>
      </c>
      <c r="F119" s="179">
        <f>K119+N119+Q119+Y119+AB119+AE119+AM119+AP119+AS119+BA119+BD119+BH119</f>
        <v>97.700000000000017</v>
      </c>
      <c r="G119" s="467">
        <f>AF119+AC119</f>
        <v>17.3</v>
      </c>
      <c r="H119" s="185">
        <f>G119/F119*100</f>
        <v>17.707267144319342</v>
      </c>
      <c r="I119" s="462">
        <v>0</v>
      </c>
      <c r="J119" s="193">
        <v>0</v>
      </c>
      <c r="K119" s="179">
        <v>0</v>
      </c>
      <c r="L119" s="338">
        <v>0</v>
      </c>
      <c r="M119" s="185">
        <v>0</v>
      </c>
      <c r="N119" s="179">
        <v>7.7</v>
      </c>
      <c r="O119" s="338">
        <v>0</v>
      </c>
      <c r="P119" s="185">
        <v>0</v>
      </c>
      <c r="Q119" s="179">
        <v>7.7</v>
      </c>
      <c r="R119" s="338">
        <v>0</v>
      </c>
      <c r="S119" s="185">
        <v>0</v>
      </c>
      <c r="T119" s="334">
        <v>0</v>
      </c>
      <c r="U119" s="338">
        <v>0</v>
      </c>
      <c r="V119" s="338">
        <v>0</v>
      </c>
      <c r="W119" s="338">
        <v>0</v>
      </c>
      <c r="X119" s="470">
        <f>N119+Q119</f>
        <v>15.4</v>
      </c>
      <c r="Y119" s="179">
        <v>7.7</v>
      </c>
      <c r="Z119" s="338">
        <v>0</v>
      </c>
      <c r="AA119" s="185">
        <v>100</v>
      </c>
      <c r="AB119" s="179">
        <v>7.7</v>
      </c>
      <c r="AC119" s="338">
        <v>10.8</v>
      </c>
      <c r="AD119" s="185">
        <v>100</v>
      </c>
      <c r="AE119" s="179">
        <v>7.7</v>
      </c>
      <c r="AF119" s="338">
        <v>6.5</v>
      </c>
      <c r="AG119" s="185">
        <f>AF119/AE119*100</f>
        <v>84.415584415584405</v>
      </c>
      <c r="AH119" s="334">
        <v>0</v>
      </c>
      <c r="AI119" s="338">
        <v>0</v>
      </c>
      <c r="AJ119" s="338">
        <v>0</v>
      </c>
      <c r="AK119" s="338">
        <v>0</v>
      </c>
      <c r="AL119" s="470">
        <v>0</v>
      </c>
      <c r="AM119" s="179">
        <v>7.7</v>
      </c>
      <c r="AN119" s="467">
        <v>0</v>
      </c>
      <c r="AO119" s="185">
        <v>0</v>
      </c>
      <c r="AP119" s="179">
        <v>7.7</v>
      </c>
      <c r="AQ119" s="467">
        <v>0</v>
      </c>
      <c r="AR119" s="185">
        <v>0</v>
      </c>
      <c r="AS119" s="179">
        <v>7.7</v>
      </c>
      <c r="AT119" s="467">
        <v>0</v>
      </c>
      <c r="AU119" s="185">
        <v>0</v>
      </c>
      <c r="AV119" s="334">
        <v>0</v>
      </c>
      <c r="AW119" s="338">
        <v>0</v>
      </c>
      <c r="AX119" s="338">
        <v>0</v>
      </c>
      <c r="AY119" s="338">
        <v>0</v>
      </c>
      <c r="AZ119" s="470">
        <f>AM119+AP119+AS119</f>
        <v>23.1</v>
      </c>
      <c r="BA119" s="179">
        <v>7.7</v>
      </c>
      <c r="BB119" s="338">
        <v>0</v>
      </c>
      <c r="BC119" s="185">
        <v>0</v>
      </c>
      <c r="BD119" s="179">
        <v>7.7</v>
      </c>
      <c r="BE119" s="338">
        <v>0</v>
      </c>
      <c r="BF119" s="338">
        <v>0</v>
      </c>
      <c r="BG119" s="185">
        <v>0</v>
      </c>
      <c r="BH119" s="179">
        <v>20.7</v>
      </c>
      <c r="BI119" s="338">
        <v>0</v>
      </c>
      <c r="BJ119" s="185">
        <v>0</v>
      </c>
      <c r="BK119" s="283"/>
      <c r="BL119" s="126"/>
      <c r="BM119" s="143">
        <f>BA119+BD119+BH119</f>
        <v>36.1</v>
      </c>
      <c r="BN119" s="528"/>
      <c r="BO119" s="531"/>
    </row>
    <row r="120" spans="1:67" ht="42" customHeight="1" thickBot="1" x14ac:dyDescent="0.25">
      <c r="A120" s="564"/>
      <c r="B120" s="567"/>
      <c r="C120" s="570"/>
      <c r="D120" s="413"/>
      <c r="E120" s="397" t="s">
        <v>98</v>
      </c>
      <c r="F120" s="180">
        <f>K120+N120+Q120+Y120+AB120+AE120+AM120+AP120+AS120+BA120+BD120+BH120</f>
        <v>0</v>
      </c>
      <c r="G120" s="181">
        <v>0</v>
      </c>
      <c r="H120" s="186">
        <v>0</v>
      </c>
      <c r="I120" s="464">
        <f>N120+Q120+T120+AB120+AE120+AH120+AP120+AS120+AV120+BD120+BG120+BK120</f>
        <v>0</v>
      </c>
      <c r="J120" s="197">
        <v>0</v>
      </c>
      <c r="K120" s="180">
        <v>0</v>
      </c>
      <c r="L120" s="181">
        <f>Q120+T120+W120+AE120+AH120+AK120+AS120+AV120+AY120+BG120+BJ120+BN120</f>
        <v>0</v>
      </c>
      <c r="M120" s="186">
        <v>0</v>
      </c>
      <c r="N120" s="180">
        <v>0</v>
      </c>
      <c r="O120" s="181">
        <f>T120+W120+Z120+AH120+AK120+AN120+AV120+AY120+BB120+BJ120+BM120+BQ120</f>
        <v>0</v>
      </c>
      <c r="P120" s="186">
        <v>0</v>
      </c>
      <c r="Q120" s="180">
        <v>0</v>
      </c>
      <c r="R120" s="181">
        <f>W120+Z120+AC120+AK120+AN120+AQ120+AY120+BB120+BE120+BM120+BP120+BT120</f>
        <v>0</v>
      </c>
      <c r="S120" s="186">
        <v>0</v>
      </c>
      <c r="T120" s="334">
        <v>0</v>
      </c>
      <c r="U120" s="338">
        <f>Z120+AC120+AF120+AN120+AQ120+AT120+BB120+BE120+BH120+BP120+BS120+BW120</f>
        <v>0</v>
      </c>
      <c r="V120" s="338">
        <v>0</v>
      </c>
      <c r="W120" s="338">
        <v>0</v>
      </c>
      <c r="X120" s="470">
        <f>N120+Q120</f>
        <v>0</v>
      </c>
      <c r="Y120" s="180">
        <v>0</v>
      </c>
      <c r="Z120" s="181">
        <v>0</v>
      </c>
      <c r="AA120" s="186">
        <f>AF120+AI120+AL120+AT120+AW120+AZ120+BH120+BK120+BN120+BV120+BY120+CC120</f>
        <v>0</v>
      </c>
      <c r="AB120" s="180">
        <v>0</v>
      </c>
      <c r="AC120" s="181">
        <v>0</v>
      </c>
      <c r="AD120" s="186">
        <f>AI120+AL120+AO120+AW120+AZ120+BC120+BK120+BN120+BQ120+BY120+CB120+CF120</f>
        <v>0</v>
      </c>
      <c r="AE120" s="180">
        <v>0</v>
      </c>
      <c r="AF120" s="181">
        <v>0</v>
      </c>
      <c r="AG120" s="186">
        <f>AL120+AO120+AR120+AZ120+BC120+BF120+BN120+BQ120+BT120+CB120+CE120+CI120</f>
        <v>0</v>
      </c>
      <c r="AH120" s="334">
        <v>0</v>
      </c>
      <c r="AI120" s="338">
        <v>0</v>
      </c>
      <c r="AJ120" s="338">
        <f>AO120+AR120+AU120+BC120+BF120+BI120+BQ120+BT120+BW120+CE120+CH120+CL120</f>
        <v>0</v>
      </c>
      <c r="AK120" s="338">
        <v>0</v>
      </c>
      <c r="AL120" s="470">
        <v>0</v>
      </c>
      <c r="AM120" s="180">
        <v>0</v>
      </c>
      <c r="AN120" s="181">
        <v>0</v>
      </c>
      <c r="AO120" s="186">
        <f>AT120+AW120+AZ120+BH120+BK120+BN120+BV120+BY120+CB120+CJ120+CM120+CQ120</f>
        <v>0</v>
      </c>
      <c r="AP120" s="180">
        <v>0</v>
      </c>
      <c r="AQ120" s="181">
        <v>0</v>
      </c>
      <c r="AR120" s="186">
        <f>AW120+AZ120+BC120+BK120+BN120+BQ120+BY120+CB120+CE120+CM120+CP120+CT120</f>
        <v>0</v>
      </c>
      <c r="AS120" s="180">
        <v>0</v>
      </c>
      <c r="AT120" s="181">
        <v>0</v>
      </c>
      <c r="AU120" s="186">
        <f>AZ120+BC120+BF120+BN120+BQ120+BT120+CB120+CE120+CH120+CP120+CS120+CW120</f>
        <v>0</v>
      </c>
      <c r="AV120" s="334">
        <f>BA120+BD120+BG120+BO120+BR120+BU120+CC120+CF120+CI120+CQ120+CT120+CX120</f>
        <v>0</v>
      </c>
      <c r="AW120" s="338">
        <v>0</v>
      </c>
      <c r="AX120" s="338">
        <v>0</v>
      </c>
      <c r="AY120" s="338">
        <f>BD120+BG120+BJ120+BR120+BU120+BX120+CF120+CI120+CL120+CT120+CW120+DA120</f>
        <v>0</v>
      </c>
      <c r="AZ120" s="470">
        <f>AM120+AP120+AS120</f>
        <v>0</v>
      </c>
      <c r="BA120" s="180">
        <v>0</v>
      </c>
      <c r="BB120" s="181">
        <f>BG120+BJ120+BM120+BU120+BX120+CA120+CI120+CL120+CO120+CW120+CZ120+DD120</f>
        <v>0</v>
      </c>
      <c r="BC120" s="186">
        <v>0</v>
      </c>
      <c r="BD120" s="180">
        <v>0</v>
      </c>
      <c r="BE120" s="181">
        <f>BJ120+BM120+BP120+BX120+CA120+CD120+CL120+CO120+CR120+CZ120+DC120+DG120</f>
        <v>0</v>
      </c>
      <c r="BF120" s="181">
        <v>0</v>
      </c>
      <c r="BG120" s="186">
        <v>0</v>
      </c>
      <c r="BH120" s="180">
        <f>BM120+BP120+BS120+CA120+CD120+CG120+CO120+CR120+CU120+DC120+DF120+DJ120</f>
        <v>0</v>
      </c>
      <c r="BI120" s="181">
        <v>0</v>
      </c>
      <c r="BJ120" s="186">
        <v>0</v>
      </c>
      <c r="BK120" s="283"/>
      <c r="BL120" s="126"/>
      <c r="BM120" s="143">
        <v>0</v>
      </c>
      <c r="BN120" s="529"/>
      <c r="BO120" s="532"/>
    </row>
    <row r="121" spans="1:67" ht="26.25" customHeight="1" x14ac:dyDescent="0.2">
      <c r="A121" s="687" t="s">
        <v>43</v>
      </c>
      <c r="B121" s="696" t="s">
        <v>48</v>
      </c>
      <c r="C121" s="701" t="s">
        <v>103</v>
      </c>
      <c r="D121" s="744"/>
      <c r="E121" s="587" t="s">
        <v>140</v>
      </c>
      <c r="F121" s="727" t="s">
        <v>121</v>
      </c>
      <c r="G121" s="729" t="s">
        <v>121</v>
      </c>
      <c r="H121" s="699" t="s">
        <v>121</v>
      </c>
      <c r="I121" s="202"/>
      <c r="J121" s="199"/>
      <c r="K121" s="740" t="s">
        <v>121</v>
      </c>
      <c r="L121" s="747" t="s">
        <v>121</v>
      </c>
      <c r="M121" s="748" t="s">
        <v>121</v>
      </c>
      <c r="N121" s="740" t="s">
        <v>121</v>
      </c>
      <c r="O121" s="747" t="s">
        <v>121</v>
      </c>
      <c r="P121" s="748" t="s">
        <v>121</v>
      </c>
      <c r="Q121" s="740" t="s">
        <v>121</v>
      </c>
      <c r="R121" s="747" t="s">
        <v>121</v>
      </c>
      <c r="S121" s="748" t="s">
        <v>121</v>
      </c>
      <c r="T121" s="202" t="e">
        <f>#REF!+#REF!</f>
        <v>#REF!</v>
      </c>
      <c r="U121" s="167" t="e">
        <f>#REF!+#REF!</f>
        <v>#REF!</v>
      </c>
      <c r="V121" s="167" t="e">
        <f>#REF!+#REF!</f>
        <v>#REF!</v>
      </c>
      <c r="W121" s="167"/>
      <c r="X121" s="199">
        <v>0</v>
      </c>
      <c r="Y121" s="740" t="s">
        <v>121</v>
      </c>
      <c r="Z121" s="747" t="s">
        <v>121</v>
      </c>
      <c r="AA121" s="748" t="s">
        <v>121</v>
      </c>
      <c r="AB121" s="740" t="s">
        <v>121</v>
      </c>
      <c r="AC121" s="747" t="s">
        <v>121</v>
      </c>
      <c r="AD121" s="748" t="s">
        <v>121</v>
      </c>
      <c r="AE121" s="740" t="s">
        <v>121</v>
      </c>
      <c r="AF121" s="747" t="s">
        <v>121</v>
      </c>
      <c r="AG121" s="748" t="s">
        <v>121</v>
      </c>
      <c r="AH121" s="202" t="e">
        <f>#REF!+#REF!</f>
        <v>#REF!</v>
      </c>
      <c r="AI121" s="167" t="e">
        <f>#REF!+#REF!</f>
        <v>#REF!</v>
      </c>
      <c r="AJ121" s="167" t="e">
        <f>#REF!+#REF!</f>
        <v>#REF!</v>
      </c>
      <c r="AK121" s="167"/>
      <c r="AL121" s="199">
        <v>0</v>
      </c>
      <c r="AM121" s="740" t="s">
        <v>121</v>
      </c>
      <c r="AN121" s="747" t="s">
        <v>121</v>
      </c>
      <c r="AO121" s="748" t="s">
        <v>121</v>
      </c>
      <c r="AP121" s="740" t="s">
        <v>121</v>
      </c>
      <c r="AQ121" s="747" t="s">
        <v>121</v>
      </c>
      <c r="AR121" s="748" t="s">
        <v>121</v>
      </c>
      <c r="AS121" s="740" t="s">
        <v>121</v>
      </c>
      <c r="AT121" s="747" t="s">
        <v>121</v>
      </c>
      <c r="AU121" s="749" t="s">
        <v>121</v>
      </c>
      <c r="AV121" s="202" t="e">
        <f>#REF!+#REF!</f>
        <v>#REF!</v>
      </c>
      <c r="AW121" s="167" t="e">
        <f>#REF!+#REF!</f>
        <v>#REF!</v>
      </c>
      <c r="AX121" s="167" t="e">
        <f>#REF!+#REF!</f>
        <v>#REF!</v>
      </c>
      <c r="AY121" s="167"/>
      <c r="AZ121" s="199"/>
      <c r="BA121" s="740" t="s">
        <v>121</v>
      </c>
      <c r="BB121" s="747" t="s">
        <v>121</v>
      </c>
      <c r="BC121" s="748" t="s">
        <v>121</v>
      </c>
      <c r="BD121" s="740" t="s">
        <v>121</v>
      </c>
      <c r="BE121" s="747" t="s">
        <v>121</v>
      </c>
      <c r="BF121" s="167" t="e">
        <f>#REF!+#REF!</f>
        <v>#REF!</v>
      </c>
      <c r="BG121" s="748" t="s">
        <v>121</v>
      </c>
      <c r="BH121" s="740" t="s">
        <v>121</v>
      </c>
      <c r="BI121" s="747" t="s">
        <v>121</v>
      </c>
      <c r="BJ121" s="748" t="s">
        <v>121</v>
      </c>
      <c r="BK121" s="127" t="e">
        <f>AW121+BB121+BE121+BI121</f>
        <v>#REF!</v>
      </c>
      <c r="BL121" s="127"/>
      <c r="BM121" s="144"/>
      <c r="BN121" s="539"/>
      <c r="BO121" s="578"/>
    </row>
    <row r="122" spans="1:67" ht="12.75" customHeight="1" x14ac:dyDescent="0.2">
      <c r="A122" s="688"/>
      <c r="B122" s="697"/>
      <c r="C122" s="702"/>
      <c r="D122" s="745"/>
      <c r="E122" s="588"/>
      <c r="F122" s="727"/>
      <c r="G122" s="729"/>
      <c r="H122" s="699"/>
      <c r="I122" s="203"/>
      <c r="J122" s="200"/>
      <c r="K122" s="727"/>
      <c r="L122" s="729"/>
      <c r="M122" s="699"/>
      <c r="N122" s="727"/>
      <c r="O122" s="729"/>
      <c r="P122" s="699"/>
      <c r="Q122" s="727"/>
      <c r="R122" s="729"/>
      <c r="S122" s="699"/>
      <c r="T122" s="203" t="e">
        <f>#REF!+#REF!</f>
        <v>#REF!</v>
      </c>
      <c r="U122" s="52" t="e">
        <f>#REF!+#REF!</f>
        <v>#REF!</v>
      </c>
      <c r="V122" s="52" t="e">
        <f>#REF!+#REF!</f>
        <v>#REF!</v>
      </c>
      <c r="W122" s="52"/>
      <c r="X122" s="200">
        <v>0</v>
      </c>
      <c r="Y122" s="727"/>
      <c r="Z122" s="729"/>
      <c r="AA122" s="699"/>
      <c r="AB122" s="727"/>
      <c r="AC122" s="729"/>
      <c r="AD122" s="699"/>
      <c r="AE122" s="727"/>
      <c r="AF122" s="729"/>
      <c r="AG122" s="699"/>
      <c r="AH122" s="203" t="e">
        <f>#REF!+#REF!</f>
        <v>#REF!</v>
      </c>
      <c r="AI122" s="52" t="e">
        <f>#REF!+#REF!</f>
        <v>#REF!</v>
      </c>
      <c r="AJ122" s="52" t="e">
        <f>#REF!+#REF!</f>
        <v>#REF!</v>
      </c>
      <c r="AK122" s="52"/>
      <c r="AL122" s="200">
        <v>0</v>
      </c>
      <c r="AM122" s="727"/>
      <c r="AN122" s="729"/>
      <c r="AO122" s="699"/>
      <c r="AP122" s="727"/>
      <c r="AQ122" s="729"/>
      <c r="AR122" s="699"/>
      <c r="AS122" s="727"/>
      <c r="AT122" s="729"/>
      <c r="AU122" s="750"/>
      <c r="AV122" s="203" t="e">
        <f>#REF!+#REF!</f>
        <v>#REF!</v>
      </c>
      <c r="AW122" s="52" t="e">
        <f>#REF!+#REF!</f>
        <v>#REF!</v>
      </c>
      <c r="AX122" s="52" t="e">
        <f>#REF!+#REF!</f>
        <v>#REF!</v>
      </c>
      <c r="AY122" s="52"/>
      <c r="AZ122" s="200"/>
      <c r="BA122" s="727"/>
      <c r="BB122" s="729"/>
      <c r="BC122" s="699"/>
      <c r="BD122" s="727"/>
      <c r="BE122" s="729"/>
      <c r="BF122" s="52" t="e">
        <f>#REF!+#REF!</f>
        <v>#REF!</v>
      </c>
      <c r="BG122" s="699"/>
      <c r="BH122" s="727"/>
      <c r="BI122" s="729"/>
      <c r="BJ122" s="699"/>
      <c r="BK122" s="128" t="e">
        <f>#REF!+#REF!</f>
        <v>#REF!</v>
      </c>
      <c r="BL122" s="128"/>
      <c r="BM122" s="145"/>
      <c r="BN122" s="540"/>
      <c r="BO122" s="579"/>
    </row>
    <row r="123" spans="1:67" ht="13.5" thickBot="1" x14ac:dyDescent="0.25">
      <c r="A123" s="689"/>
      <c r="B123" s="698"/>
      <c r="C123" s="703"/>
      <c r="D123" s="746"/>
      <c r="E123" s="589"/>
      <c r="F123" s="728"/>
      <c r="G123" s="730"/>
      <c r="H123" s="700"/>
      <c r="I123" s="206"/>
      <c r="J123" s="207"/>
      <c r="K123" s="728"/>
      <c r="L123" s="730"/>
      <c r="M123" s="700"/>
      <c r="N123" s="728"/>
      <c r="O123" s="730"/>
      <c r="P123" s="700"/>
      <c r="Q123" s="728"/>
      <c r="R123" s="730"/>
      <c r="S123" s="700"/>
      <c r="T123" s="206" t="e">
        <f>#REF!</f>
        <v>#REF!</v>
      </c>
      <c r="U123" s="164" t="e">
        <f>#REF!</f>
        <v>#REF!</v>
      </c>
      <c r="V123" s="164" t="e">
        <f>#REF!</f>
        <v>#REF!</v>
      </c>
      <c r="W123" s="164"/>
      <c r="X123" s="207">
        <v>0</v>
      </c>
      <c r="Y123" s="728"/>
      <c r="Z123" s="730"/>
      <c r="AA123" s="700"/>
      <c r="AB123" s="728"/>
      <c r="AC123" s="730"/>
      <c r="AD123" s="700"/>
      <c r="AE123" s="728"/>
      <c r="AF123" s="730"/>
      <c r="AG123" s="700"/>
      <c r="AH123" s="206" t="e">
        <f>#REF!</f>
        <v>#REF!</v>
      </c>
      <c r="AI123" s="164" t="e">
        <f>#REF!</f>
        <v>#REF!</v>
      </c>
      <c r="AJ123" s="164" t="e">
        <f>#REF!</f>
        <v>#REF!</v>
      </c>
      <c r="AK123" s="164"/>
      <c r="AL123" s="207">
        <v>0</v>
      </c>
      <c r="AM123" s="728"/>
      <c r="AN123" s="730"/>
      <c r="AO123" s="700"/>
      <c r="AP123" s="728"/>
      <c r="AQ123" s="730"/>
      <c r="AR123" s="700"/>
      <c r="AS123" s="728"/>
      <c r="AT123" s="730"/>
      <c r="AU123" s="751"/>
      <c r="AV123" s="206" t="e">
        <f>#REF!</f>
        <v>#REF!</v>
      </c>
      <c r="AW123" s="164" t="e">
        <f>#REF!</f>
        <v>#REF!</v>
      </c>
      <c r="AX123" s="164" t="e">
        <f>#REF!</f>
        <v>#REF!</v>
      </c>
      <c r="AY123" s="164"/>
      <c r="AZ123" s="207"/>
      <c r="BA123" s="728"/>
      <c r="BB123" s="730"/>
      <c r="BC123" s="700"/>
      <c r="BD123" s="728"/>
      <c r="BE123" s="730"/>
      <c r="BF123" s="164" t="e">
        <f>#REF!</f>
        <v>#REF!</v>
      </c>
      <c r="BG123" s="700"/>
      <c r="BH123" s="728"/>
      <c r="BI123" s="730"/>
      <c r="BJ123" s="700"/>
      <c r="BK123" s="127"/>
      <c r="BL123" s="127"/>
      <c r="BM123" s="144"/>
      <c r="BN123" s="541"/>
      <c r="BO123" s="580"/>
    </row>
    <row r="124" spans="1:67" ht="52.5" customHeight="1" thickBot="1" x14ac:dyDescent="0.25">
      <c r="A124" s="352" t="s">
        <v>68</v>
      </c>
      <c r="B124" s="353" t="s">
        <v>82</v>
      </c>
      <c r="C124" s="260" t="s">
        <v>103</v>
      </c>
      <c r="D124" s="277" t="s">
        <v>73</v>
      </c>
      <c r="E124" s="261" t="s">
        <v>140</v>
      </c>
      <c r="F124" s="187" t="s">
        <v>32</v>
      </c>
      <c r="G124" s="188" t="s">
        <v>32</v>
      </c>
      <c r="H124" s="195" t="s">
        <v>32</v>
      </c>
      <c r="I124" s="194"/>
      <c r="J124" s="198"/>
      <c r="K124" s="204" t="s">
        <v>32</v>
      </c>
      <c r="L124" s="188" t="s">
        <v>32</v>
      </c>
      <c r="M124" s="205" t="s">
        <v>32</v>
      </c>
      <c r="N124" s="204" t="s">
        <v>32</v>
      </c>
      <c r="O124" s="188" t="s">
        <v>32</v>
      </c>
      <c r="P124" s="205" t="s">
        <v>32</v>
      </c>
      <c r="Q124" s="204" t="s">
        <v>32</v>
      </c>
      <c r="R124" s="188" t="s">
        <v>32</v>
      </c>
      <c r="S124" s="205" t="s">
        <v>32</v>
      </c>
      <c r="T124" s="201"/>
      <c r="U124" s="188"/>
      <c r="V124" s="188"/>
      <c r="W124" s="188"/>
      <c r="X124" s="274"/>
      <c r="Y124" s="187" t="s">
        <v>32</v>
      </c>
      <c r="Z124" s="190" t="s">
        <v>32</v>
      </c>
      <c r="AA124" s="192" t="s">
        <v>32</v>
      </c>
      <c r="AB124" s="187" t="s">
        <v>32</v>
      </c>
      <c r="AC124" s="190" t="s">
        <v>32</v>
      </c>
      <c r="AD124" s="192" t="s">
        <v>32</v>
      </c>
      <c r="AE124" s="187" t="s">
        <v>32</v>
      </c>
      <c r="AF124" s="190" t="s">
        <v>32</v>
      </c>
      <c r="AG124" s="192" t="s">
        <v>32</v>
      </c>
      <c r="AH124" s="201"/>
      <c r="AI124" s="189"/>
      <c r="AJ124" s="189"/>
      <c r="AK124" s="189"/>
      <c r="AL124" s="198"/>
      <c r="AM124" s="187" t="s">
        <v>32</v>
      </c>
      <c r="AN124" s="190" t="s">
        <v>32</v>
      </c>
      <c r="AO124" s="192" t="s">
        <v>32</v>
      </c>
      <c r="AP124" s="187" t="s">
        <v>32</v>
      </c>
      <c r="AQ124" s="190" t="s">
        <v>32</v>
      </c>
      <c r="AR124" s="192" t="s">
        <v>32</v>
      </c>
      <c r="AS124" s="187" t="s">
        <v>32</v>
      </c>
      <c r="AT124" s="190" t="s">
        <v>32</v>
      </c>
      <c r="AU124" s="192" t="s">
        <v>32</v>
      </c>
      <c r="AV124" s="201"/>
      <c r="AW124" s="189"/>
      <c r="AX124" s="189"/>
      <c r="AY124" s="189"/>
      <c r="AZ124" s="198"/>
      <c r="BA124" s="187" t="s">
        <v>32</v>
      </c>
      <c r="BB124" s="190" t="s">
        <v>32</v>
      </c>
      <c r="BC124" s="192" t="s">
        <v>32</v>
      </c>
      <c r="BD124" s="187" t="s">
        <v>32</v>
      </c>
      <c r="BE124" s="190" t="s">
        <v>32</v>
      </c>
      <c r="BF124" s="191"/>
      <c r="BG124" s="192" t="s">
        <v>32</v>
      </c>
      <c r="BH124" s="187" t="s">
        <v>32</v>
      </c>
      <c r="BI124" s="190" t="s">
        <v>32</v>
      </c>
      <c r="BJ124" s="192" t="s">
        <v>32</v>
      </c>
      <c r="BK124" s="129"/>
      <c r="BL124" s="129"/>
      <c r="BM124" s="146"/>
      <c r="BN124" s="122"/>
      <c r="BO124" s="46"/>
    </row>
    <row r="125" spans="1:67" ht="99" customHeight="1" thickBot="1" x14ac:dyDescent="0.25">
      <c r="A125" s="350" t="s">
        <v>69</v>
      </c>
      <c r="B125" s="354" t="s">
        <v>83</v>
      </c>
      <c r="C125" s="276" t="s">
        <v>79</v>
      </c>
      <c r="D125" s="278" t="s">
        <v>74</v>
      </c>
      <c r="E125" s="279" t="s">
        <v>140</v>
      </c>
      <c r="F125" s="250" t="s">
        <v>32</v>
      </c>
      <c r="G125" s="251" t="s">
        <v>32</v>
      </c>
      <c r="H125" s="252" t="s">
        <v>32</v>
      </c>
      <c r="I125" s="253"/>
      <c r="J125" s="254"/>
      <c r="K125" s="250" t="s">
        <v>32</v>
      </c>
      <c r="L125" s="255" t="s">
        <v>32</v>
      </c>
      <c r="M125" s="256" t="s">
        <v>32</v>
      </c>
      <c r="N125" s="250" t="s">
        <v>32</v>
      </c>
      <c r="O125" s="255" t="s">
        <v>32</v>
      </c>
      <c r="P125" s="256" t="s">
        <v>32</v>
      </c>
      <c r="Q125" s="250" t="s">
        <v>32</v>
      </c>
      <c r="R125" s="255" t="s">
        <v>32</v>
      </c>
      <c r="S125" s="256" t="s">
        <v>32</v>
      </c>
      <c r="T125" s="319"/>
      <c r="U125" s="255"/>
      <c r="V125" s="255"/>
      <c r="W125" s="255"/>
      <c r="X125" s="320"/>
      <c r="Y125" s="250" t="s">
        <v>32</v>
      </c>
      <c r="Z125" s="251" t="s">
        <v>32</v>
      </c>
      <c r="AA125" s="252" t="s">
        <v>32</v>
      </c>
      <c r="AB125" s="321" t="s">
        <v>32</v>
      </c>
      <c r="AC125" s="251" t="s">
        <v>32</v>
      </c>
      <c r="AD125" s="252" t="s">
        <v>32</v>
      </c>
      <c r="AE125" s="321" t="s">
        <v>32</v>
      </c>
      <c r="AF125" s="251" t="s">
        <v>32</v>
      </c>
      <c r="AG125" s="252" t="s">
        <v>32</v>
      </c>
      <c r="AH125" s="319"/>
      <c r="AI125" s="322"/>
      <c r="AJ125" s="322"/>
      <c r="AK125" s="322"/>
      <c r="AL125" s="323"/>
      <c r="AM125" s="321" t="s">
        <v>32</v>
      </c>
      <c r="AN125" s="251" t="s">
        <v>32</v>
      </c>
      <c r="AO125" s="252" t="s">
        <v>32</v>
      </c>
      <c r="AP125" s="321" t="s">
        <v>32</v>
      </c>
      <c r="AQ125" s="251" t="s">
        <v>32</v>
      </c>
      <c r="AR125" s="252" t="s">
        <v>32</v>
      </c>
      <c r="AS125" s="321" t="s">
        <v>32</v>
      </c>
      <c r="AT125" s="251" t="s">
        <v>32</v>
      </c>
      <c r="AU125" s="252" t="s">
        <v>32</v>
      </c>
      <c r="AV125" s="319"/>
      <c r="AW125" s="322"/>
      <c r="AX125" s="322"/>
      <c r="AY125" s="322"/>
      <c r="AZ125" s="323"/>
      <c r="BA125" s="321" t="s">
        <v>32</v>
      </c>
      <c r="BB125" s="251" t="s">
        <v>32</v>
      </c>
      <c r="BC125" s="252" t="s">
        <v>32</v>
      </c>
      <c r="BD125" s="321" t="s">
        <v>32</v>
      </c>
      <c r="BE125" s="251" t="s">
        <v>32</v>
      </c>
      <c r="BF125" s="324"/>
      <c r="BG125" s="252" t="s">
        <v>32</v>
      </c>
      <c r="BH125" s="321" t="s">
        <v>32</v>
      </c>
      <c r="BI125" s="251" t="s">
        <v>32</v>
      </c>
      <c r="BJ125" s="252" t="s">
        <v>32</v>
      </c>
      <c r="BK125" s="129"/>
      <c r="BL125" s="129"/>
      <c r="BM125" s="146"/>
      <c r="BN125" s="123"/>
      <c r="BO125" s="50"/>
    </row>
    <row r="126" spans="1:67" x14ac:dyDescent="0.2">
      <c r="A126" s="542" t="s">
        <v>41</v>
      </c>
      <c r="B126" s="543"/>
      <c r="C126" s="543"/>
      <c r="D126" s="544"/>
      <c r="E126" s="355" t="s">
        <v>38</v>
      </c>
      <c r="F126" s="356">
        <f>F15</f>
        <v>268553</v>
      </c>
      <c r="G126" s="357">
        <f t="shared" ref="G126:BM126" si="30">G15</f>
        <v>102047.3</v>
      </c>
      <c r="H126" s="358">
        <f t="shared" si="30"/>
        <v>37.998942480627662</v>
      </c>
      <c r="I126" s="359">
        <f t="shared" si="30"/>
        <v>1361.5</v>
      </c>
      <c r="J126" s="360">
        <f t="shared" si="30"/>
        <v>23.760558207858978</v>
      </c>
      <c r="K126" s="356">
        <f t="shared" si="30"/>
        <v>622.4</v>
      </c>
      <c r="L126" s="357">
        <f t="shared" si="30"/>
        <v>406.8</v>
      </c>
      <c r="M126" s="358">
        <f t="shared" si="30"/>
        <v>65.359897172236501</v>
      </c>
      <c r="N126" s="356">
        <f t="shared" si="30"/>
        <v>25772.999999999996</v>
      </c>
      <c r="O126" s="357">
        <f t="shared" si="30"/>
        <v>24067.799999999996</v>
      </c>
      <c r="P126" s="358">
        <f t="shared" si="30"/>
        <v>94.489505877179894</v>
      </c>
      <c r="Q126" s="356">
        <f t="shared" si="30"/>
        <v>26963.4</v>
      </c>
      <c r="R126" s="357">
        <f t="shared" si="30"/>
        <v>23080.6</v>
      </c>
      <c r="S126" s="358">
        <f t="shared" si="30"/>
        <v>85.599738905330923</v>
      </c>
      <c r="T126" s="359">
        <f t="shared" si="30"/>
        <v>0</v>
      </c>
      <c r="U126" s="357">
        <f t="shared" si="30"/>
        <v>0</v>
      </c>
      <c r="V126" s="357">
        <f t="shared" si="30"/>
        <v>0</v>
      </c>
      <c r="W126" s="357">
        <f t="shared" si="30"/>
        <v>0</v>
      </c>
      <c r="X126" s="360">
        <f t="shared" si="30"/>
        <v>53358.799999999996</v>
      </c>
      <c r="Y126" s="356">
        <f t="shared" si="30"/>
        <v>21826.7</v>
      </c>
      <c r="Z126" s="357">
        <f t="shared" si="30"/>
        <v>21158.399999999998</v>
      </c>
      <c r="AA126" s="358">
        <f t="shared" si="30"/>
        <v>780.30587154419152</v>
      </c>
      <c r="AB126" s="359">
        <f t="shared" si="30"/>
        <v>15747.3</v>
      </c>
      <c r="AC126" s="357">
        <f t="shared" si="30"/>
        <v>15734.2</v>
      </c>
      <c r="AD126" s="360">
        <f t="shared" si="30"/>
        <v>734.60365128842523</v>
      </c>
      <c r="AE126" s="356">
        <f t="shared" si="30"/>
        <v>20688.499999999996</v>
      </c>
      <c r="AF126" s="357">
        <f t="shared" si="30"/>
        <v>17599.5</v>
      </c>
      <c r="AG126" s="358">
        <f t="shared" si="30"/>
        <v>697.22528355944178</v>
      </c>
      <c r="AH126" s="359">
        <f t="shared" si="30"/>
        <v>0</v>
      </c>
      <c r="AI126" s="357">
        <f t="shared" si="30"/>
        <v>0</v>
      </c>
      <c r="AJ126" s="357">
        <f t="shared" si="30"/>
        <v>0</v>
      </c>
      <c r="AK126" s="357">
        <f t="shared" si="30"/>
        <v>0</v>
      </c>
      <c r="AL126" s="360">
        <f t="shared" si="30"/>
        <v>58262.5</v>
      </c>
      <c r="AM126" s="356">
        <f t="shared" si="30"/>
        <v>26791.8</v>
      </c>
      <c r="AN126" s="357">
        <f t="shared" si="30"/>
        <v>0</v>
      </c>
      <c r="AO126" s="358">
        <f t="shared" si="30"/>
        <v>0</v>
      </c>
      <c r="AP126" s="356">
        <f t="shared" si="30"/>
        <v>20318.100000000002</v>
      </c>
      <c r="AQ126" s="357">
        <f t="shared" si="30"/>
        <v>0</v>
      </c>
      <c r="AR126" s="358">
        <f t="shared" si="30"/>
        <v>0</v>
      </c>
      <c r="AS126" s="359">
        <f t="shared" si="30"/>
        <v>20692.5</v>
      </c>
      <c r="AT126" s="357">
        <f t="shared" si="30"/>
        <v>0</v>
      </c>
      <c r="AU126" s="357">
        <f t="shared" si="30"/>
        <v>0</v>
      </c>
      <c r="AV126" s="357">
        <f t="shared" si="30"/>
        <v>0</v>
      </c>
      <c r="AW126" s="357">
        <f t="shared" si="30"/>
        <v>0</v>
      </c>
      <c r="AX126" s="357">
        <f t="shared" si="30"/>
        <v>0</v>
      </c>
      <c r="AY126" s="357">
        <f t="shared" si="30"/>
        <v>0</v>
      </c>
      <c r="AZ126" s="360">
        <f t="shared" si="30"/>
        <v>67802.399999999994</v>
      </c>
      <c r="BA126" s="356">
        <f t="shared" si="30"/>
        <v>14382.000000000002</v>
      </c>
      <c r="BB126" s="357">
        <f t="shared" si="30"/>
        <v>0</v>
      </c>
      <c r="BC126" s="358">
        <f t="shared" si="30"/>
        <v>0</v>
      </c>
      <c r="BD126" s="356">
        <f>BD15</f>
        <v>44926.5</v>
      </c>
      <c r="BE126" s="357">
        <f t="shared" si="30"/>
        <v>0</v>
      </c>
      <c r="BF126" s="357">
        <f t="shared" si="30"/>
        <v>0</v>
      </c>
      <c r="BG126" s="358">
        <f t="shared" si="30"/>
        <v>0</v>
      </c>
      <c r="BH126" s="359">
        <f t="shared" si="30"/>
        <v>29820.799999999999</v>
      </c>
      <c r="BI126" s="357">
        <f t="shared" si="30"/>
        <v>0</v>
      </c>
      <c r="BJ126" s="358">
        <f t="shared" si="30"/>
        <v>0</v>
      </c>
      <c r="BK126" s="318">
        <f t="shared" si="30"/>
        <v>0</v>
      </c>
      <c r="BL126" s="95">
        <f t="shared" si="30"/>
        <v>58673</v>
      </c>
      <c r="BM126" s="147">
        <f t="shared" si="30"/>
        <v>89129.299999999988</v>
      </c>
      <c r="BN126" s="519"/>
      <c r="BO126" s="486"/>
    </row>
    <row r="127" spans="1:67" x14ac:dyDescent="0.2">
      <c r="A127" s="545"/>
      <c r="B127" s="546"/>
      <c r="C127" s="546"/>
      <c r="D127" s="547"/>
      <c r="E127" s="425" t="s">
        <v>97</v>
      </c>
      <c r="F127" s="426">
        <v>0</v>
      </c>
      <c r="G127" s="427">
        <v>0</v>
      </c>
      <c r="H127" s="428">
        <v>0</v>
      </c>
      <c r="I127" s="429"/>
      <c r="J127" s="430"/>
      <c r="K127" s="426">
        <v>0</v>
      </c>
      <c r="L127" s="427">
        <v>0</v>
      </c>
      <c r="M127" s="428">
        <v>0</v>
      </c>
      <c r="N127" s="426">
        <v>0</v>
      </c>
      <c r="O127" s="427">
        <v>0</v>
      </c>
      <c r="P127" s="428">
        <v>0</v>
      </c>
      <c r="Q127" s="426">
        <v>0</v>
      </c>
      <c r="R127" s="427">
        <v>0</v>
      </c>
      <c r="S127" s="428">
        <v>0</v>
      </c>
      <c r="T127" s="429"/>
      <c r="U127" s="427"/>
      <c r="V127" s="427"/>
      <c r="W127" s="427"/>
      <c r="X127" s="430"/>
      <c r="Y127" s="426">
        <v>0</v>
      </c>
      <c r="Z127" s="427">
        <v>0</v>
      </c>
      <c r="AA127" s="428">
        <v>0</v>
      </c>
      <c r="AB127" s="429">
        <v>0</v>
      </c>
      <c r="AC127" s="427">
        <v>0</v>
      </c>
      <c r="AD127" s="430">
        <v>0</v>
      </c>
      <c r="AE127" s="426">
        <v>0</v>
      </c>
      <c r="AF127" s="427">
        <v>0</v>
      </c>
      <c r="AG127" s="428">
        <v>0</v>
      </c>
      <c r="AH127" s="429"/>
      <c r="AI127" s="427"/>
      <c r="AJ127" s="427"/>
      <c r="AK127" s="427"/>
      <c r="AL127" s="430"/>
      <c r="AM127" s="426">
        <v>0</v>
      </c>
      <c r="AN127" s="427">
        <v>0</v>
      </c>
      <c r="AO127" s="428">
        <v>0</v>
      </c>
      <c r="AP127" s="426">
        <v>0</v>
      </c>
      <c r="AQ127" s="427">
        <v>0</v>
      </c>
      <c r="AR127" s="428">
        <v>0</v>
      </c>
      <c r="AS127" s="429">
        <v>0</v>
      </c>
      <c r="AT127" s="427">
        <v>0</v>
      </c>
      <c r="AU127" s="427">
        <v>0</v>
      </c>
      <c r="AV127" s="427"/>
      <c r="AW127" s="427"/>
      <c r="AX127" s="427"/>
      <c r="AY127" s="427"/>
      <c r="AZ127" s="430"/>
      <c r="BA127" s="426">
        <v>0</v>
      </c>
      <c r="BB127" s="427">
        <v>0</v>
      </c>
      <c r="BC127" s="428">
        <v>0</v>
      </c>
      <c r="BD127" s="426">
        <v>0</v>
      </c>
      <c r="BE127" s="427">
        <v>0</v>
      </c>
      <c r="BF127" s="427"/>
      <c r="BG127" s="428">
        <v>0</v>
      </c>
      <c r="BH127" s="429">
        <v>0</v>
      </c>
      <c r="BI127" s="427">
        <v>0</v>
      </c>
      <c r="BJ127" s="428">
        <v>0</v>
      </c>
      <c r="BK127" s="318"/>
      <c r="BL127" s="95"/>
      <c r="BM127" s="147"/>
      <c r="BN127" s="520"/>
      <c r="BO127" s="487"/>
    </row>
    <row r="128" spans="1:67" ht="16.5" customHeight="1" x14ac:dyDescent="0.2">
      <c r="A128" s="548"/>
      <c r="B128" s="549"/>
      <c r="C128" s="549"/>
      <c r="D128" s="550"/>
      <c r="E128" s="361" t="s">
        <v>39</v>
      </c>
      <c r="F128" s="209">
        <f>F17</f>
        <v>33765.699999999997</v>
      </c>
      <c r="G128" s="130">
        <f t="shared" ref="G128:BM128" si="31">G17</f>
        <v>465.3</v>
      </c>
      <c r="H128" s="148">
        <f t="shared" si="31"/>
        <v>1.3780256295589903</v>
      </c>
      <c r="I128" s="208">
        <f t="shared" si="31"/>
        <v>1361.5</v>
      </c>
      <c r="J128" s="216">
        <f t="shared" si="31"/>
        <v>23.760558207858978</v>
      </c>
      <c r="K128" s="209">
        <f t="shared" si="31"/>
        <v>0</v>
      </c>
      <c r="L128" s="130">
        <f t="shared" si="31"/>
        <v>0</v>
      </c>
      <c r="M128" s="148">
        <f t="shared" si="31"/>
        <v>0</v>
      </c>
      <c r="N128" s="209">
        <f t="shared" si="31"/>
        <v>301.60000000000002</v>
      </c>
      <c r="O128" s="130">
        <f t="shared" si="31"/>
        <v>0</v>
      </c>
      <c r="P128" s="148">
        <f t="shared" si="31"/>
        <v>0</v>
      </c>
      <c r="Q128" s="209">
        <f t="shared" si="31"/>
        <v>301.60000000000002</v>
      </c>
      <c r="R128" s="130">
        <f t="shared" si="31"/>
        <v>115.8</v>
      </c>
      <c r="S128" s="148">
        <f t="shared" si="31"/>
        <v>38.395225464190979</v>
      </c>
      <c r="T128" s="208">
        <f t="shared" si="31"/>
        <v>0</v>
      </c>
      <c r="U128" s="130">
        <f t="shared" si="31"/>
        <v>0</v>
      </c>
      <c r="V128" s="130">
        <f t="shared" si="31"/>
        <v>0</v>
      </c>
      <c r="W128" s="130">
        <f t="shared" si="31"/>
        <v>0</v>
      </c>
      <c r="X128" s="216">
        <f t="shared" si="31"/>
        <v>603.20000000000005</v>
      </c>
      <c r="Y128" s="209">
        <f t="shared" si="31"/>
        <v>319.60000000000002</v>
      </c>
      <c r="Z128" s="130">
        <f t="shared" si="31"/>
        <v>323.5</v>
      </c>
      <c r="AA128" s="148">
        <f t="shared" si="31"/>
        <v>200</v>
      </c>
      <c r="AB128" s="208">
        <f t="shared" si="31"/>
        <v>319.60000000000002</v>
      </c>
      <c r="AC128" s="130">
        <f t="shared" si="31"/>
        <v>0</v>
      </c>
      <c r="AD128" s="216">
        <f t="shared" si="31"/>
        <v>0</v>
      </c>
      <c r="AE128" s="209">
        <f t="shared" si="31"/>
        <v>319.60000000000002</v>
      </c>
      <c r="AF128" s="130">
        <f t="shared" si="31"/>
        <v>26</v>
      </c>
      <c r="AG128" s="148">
        <f t="shared" si="31"/>
        <v>100</v>
      </c>
      <c r="AH128" s="208">
        <f t="shared" si="31"/>
        <v>0</v>
      </c>
      <c r="AI128" s="130">
        <f t="shared" si="31"/>
        <v>0</v>
      </c>
      <c r="AJ128" s="130">
        <f t="shared" si="31"/>
        <v>0</v>
      </c>
      <c r="AK128" s="130">
        <f t="shared" si="31"/>
        <v>0</v>
      </c>
      <c r="AL128" s="216">
        <f>Y128+AB128+AE128</f>
        <v>958.80000000000007</v>
      </c>
      <c r="AM128" s="209">
        <f t="shared" si="31"/>
        <v>364.1</v>
      </c>
      <c r="AN128" s="130">
        <f t="shared" si="31"/>
        <v>0</v>
      </c>
      <c r="AO128" s="148">
        <f t="shared" si="31"/>
        <v>0</v>
      </c>
      <c r="AP128" s="209">
        <f t="shared" si="31"/>
        <v>3289.6</v>
      </c>
      <c r="AQ128" s="130">
        <f t="shared" si="31"/>
        <v>0</v>
      </c>
      <c r="AR128" s="148">
        <f t="shared" si="31"/>
        <v>0</v>
      </c>
      <c r="AS128" s="208">
        <f t="shared" si="31"/>
        <v>337.3</v>
      </c>
      <c r="AT128" s="130">
        <f t="shared" si="31"/>
        <v>0</v>
      </c>
      <c r="AU128" s="130">
        <f t="shared" si="31"/>
        <v>0</v>
      </c>
      <c r="AV128" s="130">
        <f t="shared" si="31"/>
        <v>0</v>
      </c>
      <c r="AW128" s="130">
        <f t="shared" si="31"/>
        <v>0</v>
      </c>
      <c r="AX128" s="130">
        <f t="shared" si="31"/>
        <v>0</v>
      </c>
      <c r="AY128" s="130">
        <f t="shared" si="31"/>
        <v>0</v>
      </c>
      <c r="AZ128" s="216">
        <f t="shared" si="31"/>
        <v>3991</v>
      </c>
      <c r="BA128" s="209">
        <f t="shared" si="31"/>
        <v>283.5</v>
      </c>
      <c r="BB128" s="130">
        <f t="shared" si="31"/>
        <v>0</v>
      </c>
      <c r="BC128" s="148">
        <f t="shared" si="31"/>
        <v>0</v>
      </c>
      <c r="BD128" s="209">
        <f t="shared" si="31"/>
        <v>27613.3</v>
      </c>
      <c r="BE128" s="130">
        <f t="shared" si="31"/>
        <v>0</v>
      </c>
      <c r="BF128" s="130">
        <f t="shared" si="31"/>
        <v>0</v>
      </c>
      <c r="BG128" s="148">
        <f t="shared" si="31"/>
        <v>0</v>
      </c>
      <c r="BH128" s="208">
        <f t="shared" si="31"/>
        <v>315.90000000000003</v>
      </c>
      <c r="BI128" s="130">
        <f t="shared" si="31"/>
        <v>0</v>
      </c>
      <c r="BJ128" s="148">
        <f t="shared" si="31"/>
        <v>0</v>
      </c>
      <c r="BK128" s="208">
        <f t="shared" si="31"/>
        <v>0</v>
      </c>
      <c r="BL128" s="130">
        <f t="shared" si="31"/>
        <v>829.1</v>
      </c>
      <c r="BM128" s="148">
        <f t="shared" si="31"/>
        <v>28212.699999999997</v>
      </c>
      <c r="BN128" s="520"/>
      <c r="BO128" s="487"/>
    </row>
    <row r="129" spans="1:67" ht="17.25" customHeight="1" x14ac:dyDescent="0.2">
      <c r="A129" s="548"/>
      <c r="B129" s="549"/>
      <c r="C129" s="549"/>
      <c r="D129" s="550"/>
      <c r="E129" s="361" t="s">
        <v>18</v>
      </c>
      <c r="F129" s="209">
        <f>F18</f>
        <v>234787.30000000005</v>
      </c>
      <c r="G129" s="130">
        <f t="shared" ref="G129:BM129" si="32">G18</f>
        <v>101582</v>
      </c>
      <c r="H129" s="148">
        <f t="shared" si="32"/>
        <v>43.265542897763197</v>
      </c>
      <c r="I129" s="208">
        <f t="shared" si="32"/>
        <v>0</v>
      </c>
      <c r="J129" s="216" t="e">
        <f t="shared" si="32"/>
        <v>#DIV/0!</v>
      </c>
      <c r="K129" s="209">
        <f>K18</f>
        <v>622.4</v>
      </c>
      <c r="L129" s="130">
        <f t="shared" si="32"/>
        <v>406.8</v>
      </c>
      <c r="M129" s="148">
        <f t="shared" si="32"/>
        <v>65.359897172236501</v>
      </c>
      <c r="N129" s="209">
        <f t="shared" si="32"/>
        <v>25471.399999999998</v>
      </c>
      <c r="O129" s="130">
        <f t="shared" si="32"/>
        <v>24067.799999999996</v>
      </c>
      <c r="P129" s="148">
        <f t="shared" si="32"/>
        <v>94.489505877179894</v>
      </c>
      <c r="Q129" s="209">
        <f t="shared" si="32"/>
        <v>26661.800000000003</v>
      </c>
      <c r="R129" s="130">
        <f t="shared" si="32"/>
        <v>22964.799999999999</v>
      </c>
      <c r="S129" s="148">
        <f t="shared" si="32"/>
        <v>86.133719403791176</v>
      </c>
      <c r="T129" s="208">
        <f t="shared" si="32"/>
        <v>0</v>
      </c>
      <c r="U129" s="130">
        <f t="shared" si="32"/>
        <v>0</v>
      </c>
      <c r="V129" s="130">
        <f t="shared" si="32"/>
        <v>0</v>
      </c>
      <c r="W129" s="130">
        <f t="shared" si="32"/>
        <v>0</v>
      </c>
      <c r="X129" s="216">
        <f t="shared" si="32"/>
        <v>52755.6</v>
      </c>
      <c r="Y129" s="209">
        <f t="shared" si="32"/>
        <v>21507.100000000002</v>
      </c>
      <c r="Z129" s="130">
        <f t="shared" si="32"/>
        <v>20834.899999999998</v>
      </c>
      <c r="AA129" s="148">
        <f t="shared" si="32"/>
        <v>680.30587154419152</v>
      </c>
      <c r="AB129" s="208">
        <f t="shared" si="32"/>
        <v>15427.7</v>
      </c>
      <c r="AC129" s="130">
        <f t="shared" si="32"/>
        <v>15734.2</v>
      </c>
      <c r="AD129" s="216">
        <f t="shared" si="32"/>
        <v>778.64510206562727</v>
      </c>
      <c r="AE129" s="209">
        <f t="shared" si="32"/>
        <v>20368.899999999998</v>
      </c>
      <c r="AF129" s="130">
        <f t="shared" si="32"/>
        <v>17573.5</v>
      </c>
      <c r="AG129" s="148">
        <f t="shared" si="32"/>
        <v>681.64086797502614</v>
      </c>
      <c r="AH129" s="208">
        <f t="shared" si="32"/>
        <v>0</v>
      </c>
      <c r="AI129" s="130">
        <f t="shared" si="32"/>
        <v>0</v>
      </c>
      <c r="AJ129" s="130">
        <f t="shared" si="32"/>
        <v>0</v>
      </c>
      <c r="AK129" s="130">
        <f t="shared" si="32"/>
        <v>0</v>
      </c>
      <c r="AL129" s="216">
        <f>AL126-AL128</f>
        <v>57303.7</v>
      </c>
      <c r="AM129" s="209">
        <f t="shared" si="32"/>
        <v>26427.7</v>
      </c>
      <c r="AN129" s="130">
        <f t="shared" si="32"/>
        <v>0</v>
      </c>
      <c r="AO129" s="148">
        <f t="shared" si="32"/>
        <v>0</v>
      </c>
      <c r="AP129" s="209">
        <f t="shared" si="32"/>
        <v>17028.500000000004</v>
      </c>
      <c r="AQ129" s="130">
        <f t="shared" si="32"/>
        <v>0</v>
      </c>
      <c r="AR129" s="148">
        <f t="shared" si="32"/>
        <v>0</v>
      </c>
      <c r="AS129" s="208">
        <f t="shared" si="32"/>
        <v>20355.2</v>
      </c>
      <c r="AT129" s="130">
        <f t="shared" si="32"/>
        <v>0</v>
      </c>
      <c r="AU129" s="130">
        <f t="shared" si="32"/>
        <v>0</v>
      </c>
      <c r="AV129" s="130">
        <f t="shared" si="32"/>
        <v>0</v>
      </c>
      <c r="AW129" s="130">
        <f t="shared" si="32"/>
        <v>0</v>
      </c>
      <c r="AX129" s="130">
        <f t="shared" si="32"/>
        <v>0</v>
      </c>
      <c r="AY129" s="130">
        <f t="shared" si="32"/>
        <v>0</v>
      </c>
      <c r="AZ129" s="216">
        <f t="shared" si="32"/>
        <v>63811.400000000009</v>
      </c>
      <c r="BA129" s="209">
        <f t="shared" si="32"/>
        <v>14098.500000000002</v>
      </c>
      <c r="BB129" s="130">
        <f t="shared" si="32"/>
        <v>0</v>
      </c>
      <c r="BC129" s="148">
        <f t="shared" si="32"/>
        <v>0</v>
      </c>
      <c r="BD129" s="209">
        <f t="shared" si="32"/>
        <v>17313.2</v>
      </c>
      <c r="BE129" s="130">
        <f t="shared" si="32"/>
        <v>0</v>
      </c>
      <c r="BF129" s="130">
        <f t="shared" si="32"/>
        <v>0</v>
      </c>
      <c r="BG129" s="148">
        <f t="shared" si="32"/>
        <v>0</v>
      </c>
      <c r="BH129" s="208">
        <f t="shared" si="32"/>
        <v>29504.9</v>
      </c>
      <c r="BI129" s="130">
        <f t="shared" si="32"/>
        <v>0</v>
      </c>
      <c r="BJ129" s="148">
        <f t="shared" si="32"/>
        <v>0</v>
      </c>
      <c r="BK129" s="318">
        <f t="shared" si="32"/>
        <v>0</v>
      </c>
      <c r="BL129" s="95">
        <f t="shared" si="32"/>
        <v>57843.9</v>
      </c>
      <c r="BM129" s="147">
        <f t="shared" si="32"/>
        <v>60916.6</v>
      </c>
      <c r="BN129" s="520"/>
      <c r="BO129" s="487"/>
    </row>
    <row r="130" spans="1:67" ht="27.75" customHeight="1" x14ac:dyDescent="0.2">
      <c r="A130" s="551"/>
      <c r="B130" s="552"/>
      <c r="C130" s="552"/>
      <c r="D130" s="553"/>
      <c r="E130" s="417" t="s">
        <v>98</v>
      </c>
      <c r="F130" s="418">
        <v>0</v>
      </c>
      <c r="G130" s="419">
        <v>0</v>
      </c>
      <c r="H130" s="420">
        <v>0</v>
      </c>
      <c r="I130" s="421"/>
      <c r="J130" s="422"/>
      <c r="K130" s="418">
        <v>0</v>
      </c>
      <c r="L130" s="419">
        <v>0</v>
      </c>
      <c r="M130" s="420">
        <v>0</v>
      </c>
      <c r="N130" s="418">
        <v>0</v>
      </c>
      <c r="O130" s="419">
        <v>0</v>
      </c>
      <c r="P130" s="420">
        <v>0</v>
      </c>
      <c r="Q130" s="418">
        <v>0</v>
      </c>
      <c r="R130" s="419">
        <v>0</v>
      </c>
      <c r="S130" s="420">
        <v>0</v>
      </c>
      <c r="T130" s="421"/>
      <c r="U130" s="419"/>
      <c r="V130" s="419"/>
      <c r="W130" s="419"/>
      <c r="X130" s="422"/>
      <c r="Y130" s="418">
        <v>0</v>
      </c>
      <c r="Z130" s="419">
        <v>0</v>
      </c>
      <c r="AA130" s="420">
        <v>0</v>
      </c>
      <c r="AB130" s="421">
        <v>0</v>
      </c>
      <c r="AC130" s="419">
        <v>0</v>
      </c>
      <c r="AD130" s="422">
        <v>0</v>
      </c>
      <c r="AE130" s="418">
        <v>0</v>
      </c>
      <c r="AF130" s="419">
        <v>0</v>
      </c>
      <c r="AG130" s="420">
        <v>0</v>
      </c>
      <c r="AH130" s="421"/>
      <c r="AI130" s="419"/>
      <c r="AJ130" s="419"/>
      <c r="AK130" s="419"/>
      <c r="AL130" s="422">
        <f>Y129+AB129+AE129</f>
        <v>57303.7</v>
      </c>
      <c r="AM130" s="418">
        <v>0</v>
      </c>
      <c r="AN130" s="419">
        <v>0</v>
      </c>
      <c r="AO130" s="420">
        <v>0</v>
      </c>
      <c r="AP130" s="418">
        <v>0</v>
      </c>
      <c r="AQ130" s="419">
        <v>0</v>
      </c>
      <c r="AR130" s="420">
        <v>0</v>
      </c>
      <c r="AS130" s="421">
        <v>0</v>
      </c>
      <c r="AT130" s="419">
        <v>0</v>
      </c>
      <c r="AU130" s="419">
        <v>0</v>
      </c>
      <c r="AV130" s="419"/>
      <c r="AW130" s="419"/>
      <c r="AX130" s="419"/>
      <c r="AY130" s="419"/>
      <c r="AZ130" s="422"/>
      <c r="BA130" s="418">
        <v>0</v>
      </c>
      <c r="BB130" s="419">
        <v>0</v>
      </c>
      <c r="BC130" s="420">
        <v>0</v>
      </c>
      <c r="BD130" s="418">
        <v>0</v>
      </c>
      <c r="BE130" s="419">
        <v>0</v>
      </c>
      <c r="BF130" s="419"/>
      <c r="BG130" s="420">
        <v>0</v>
      </c>
      <c r="BH130" s="421">
        <v>0</v>
      </c>
      <c r="BI130" s="419">
        <v>0</v>
      </c>
      <c r="BJ130" s="420">
        <v>0</v>
      </c>
      <c r="BK130" s="423"/>
      <c r="BL130" s="423"/>
      <c r="BM130" s="424"/>
      <c r="BN130" s="520"/>
      <c r="BO130" s="487"/>
    </row>
    <row r="131" spans="1:67" ht="24" customHeight="1" thickBot="1" x14ac:dyDescent="0.25">
      <c r="A131" s="554"/>
      <c r="B131" s="555"/>
      <c r="C131" s="555"/>
      <c r="D131" s="556"/>
      <c r="E131" s="362" t="s">
        <v>53</v>
      </c>
      <c r="F131" s="363">
        <f>F20</f>
        <v>7060.9</v>
      </c>
      <c r="G131" s="364">
        <f t="shared" ref="G131:BL131" si="33">G20</f>
        <v>1494</v>
      </c>
      <c r="H131" s="365">
        <f t="shared" si="33"/>
        <v>21.158775793454094</v>
      </c>
      <c r="I131" s="366">
        <f t="shared" si="33"/>
        <v>0</v>
      </c>
      <c r="J131" s="367">
        <f t="shared" si="33"/>
        <v>0</v>
      </c>
      <c r="K131" s="363">
        <f t="shared" si="33"/>
        <v>0</v>
      </c>
      <c r="L131" s="364">
        <f t="shared" si="33"/>
        <v>0</v>
      </c>
      <c r="M131" s="365">
        <f t="shared" si="33"/>
        <v>0</v>
      </c>
      <c r="N131" s="363">
        <f t="shared" si="33"/>
        <v>0</v>
      </c>
      <c r="O131" s="364">
        <f t="shared" si="33"/>
        <v>0</v>
      </c>
      <c r="P131" s="365">
        <f t="shared" si="33"/>
        <v>0</v>
      </c>
      <c r="Q131" s="363">
        <f t="shared" si="33"/>
        <v>540</v>
      </c>
      <c r="R131" s="364">
        <f t="shared" si="33"/>
        <v>390.4</v>
      </c>
      <c r="S131" s="365">
        <f t="shared" si="33"/>
        <v>72.296296296296291</v>
      </c>
      <c r="T131" s="366">
        <f t="shared" si="33"/>
        <v>0</v>
      </c>
      <c r="U131" s="364">
        <f t="shared" si="33"/>
        <v>0</v>
      </c>
      <c r="V131" s="364">
        <f t="shared" si="33"/>
        <v>0</v>
      </c>
      <c r="W131" s="364">
        <f t="shared" si="33"/>
        <v>0</v>
      </c>
      <c r="X131" s="367">
        <f t="shared" si="33"/>
        <v>540</v>
      </c>
      <c r="Y131" s="363">
        <f t="shared" si="33"/>
        <v>1974.3</v>
      </c>
      <c r="Z131" s="364">
        <f t="shared" si="33"/>
        <v>0</v>
      </c>
      <c r="AA131" s="365">
        <f t="shared" si="33"/>
        <v>0</v>
      </c>
      <c r="AB131" s="366">
        <f t="shared" si="33"/>
        <v>0</v>
      </c>
      <c r="AC131" s="364">
        <f t="shared" si="33"/>
        <v>149.6</v>
      </c>
      <c r="AD131" s="367">
        <f t="shared" si="33"/>
        <v>100</v>
      </c>
      <c r="AE131" s="363">
        <f t="shared" si="33"/>
        <v>0</v>
      </c>
      <c r="AF131" s="364">
        <f t="shared" si="33"/>
        <v>954</v>
      </c>
      <c r="AG131" s="365">
        <f t="shared" si="33"/>
        <v>100</v>
      </c>
      <c r="AH131" s="366">
        <f t="shared" si="33"/>
        <v>0</v>
      </c>
      <c r="AI131" s="364">
        <f t="shared" si="33"/>
        <v>0</v>
      </c>
      <c r="AJ131" s="364">
        <f t="shared" si="33"/>
        <v>0</v>
      </c>
      <c r="AK131" s="364">
        <f t="shared" si="33"/>
        <v>0</v>
      </c>
      <c r="AL131" s="367">
        <f t="shared" si="33"/>
        <v>1974.3</v>
      </c>
      <c r="AM131" s="363">
        <f t="shared" si="33"/>
        <v>0</v>
      </c>
      <c r="AN131" s="364">
        <f t="shared" si="33"/>
        <v>0</v>
      </c>
      <c r="AO131" s="365">
        <f t="shared" si="33"/>
        <v>0</v>
      </c>
      <c r="AP131" s="363">
        <f t="shared" si="33"/>
        <v>0</v>
      </c>
      <c r="AQ131" s="364">
        <f t="shared" si="33"/>
        <v>0</v>
      </c>
      <c r="AR131" s="365">
        <f t="shared" si="33"/>
        <v>0</v>
      </c>
      <c r="AS131" s="366">
        <f t="shared" si="33"/>
        <v>0</v>
      </c>
      <c r="AT131" s="364">
        <f t="shared" si="33"/>
        <v>0</v>
      </c>
      <c r="AU131" s="364">
        <f t="shared" si="33"/>
        <v>0</v>
      </c>
      <c r="AV131" s="364">
        <f t="shared" si="33"/>
        <v>0</v>
      </c>
      <c r="AW131" s="364">
        <f t="shared" si="33"/>
        <v>0</v>
      </c>
      <c r="AX131" s="364">
        <f t="shared" si="33"/>
        <v>0</v>
      </c>
      <c r="AY131" s="364">
        <f t="shared" si="33"/>
        <v>0</v>
      </c>
      <c r="AZ131" s="367">
        <f t="shared" si="33"/>
        <v>0</v>
      </c>
      <c r="BA131" s="363">
        <f t="shared" si="33"/>
        <v>4546.6000000000004</v>
      </c>
      <c r="BB131" s="364">
        <f t="shared" si="33"/>
        <v>0</v>
      </c>
      <c r="BC131" s="365">
        <f t="shared" si="33"/>
        <v>0</v>
      </c>
      <c r="BD131" s="363">
        <f t="shared" si="33"/>
        <v>0</v>
      </c>
      <c r="BE131" s="364">
        <f t="shared" si="33"/>
        <v>0</v>
      </c>
      <c r="BF131" s="364">
        <f t="shared" si="33"/>
        <v>0</v>
      </c>
      <c r="BG131" s="365">
        <f t="shared" si="33"/>
        <v>0</v>
      </c>
      <c r="BH131" s="366">
        <f t="shared" si="33"/>
        <v>0</v>
      </c>
      <c r="BI131" s="364">
        <f t="shared" si="33"/>
        <v>0</v>
      </c>
      <c r="BJ131" s="365">
        <f t="shared" si="33"/>
        <v>0</v>
      </c>
      <c r="BK131" s="258" t="e">
        <f t="shared" si="33"/>
        <v>#REF!</v>
      </c>
      <c r="BL131" s="257" t="e">
        <f t="shared" si="33"/>
        <v>#REF!</v>
      </c>
      <c r="BM131" s="257">
        <f>BA131</f>
        <v>4546.6000000000004</v>
      </c>
      <c r="BN131" s="521"/>
      <c r="BO131" s="488"/>
    </row>
    <row r="132" spans="1:67" x14ac:dyDescent="0.2">
      <c r="A132" s="533" t="s">
        <v>95</v>
      </c>
      <c r="B132" s="534"/>
      <c r="C132" s="534"/>
      <c r="D132" s="304"/>
      <c r="E132" s="307" t="s">
        <v>38</v>
      </c>
      <c r="F132" s="219">
        <f>F135</f>
        <v>3782.4</v>
      </c>
      <c r="G132" s="211">
        <f>G135</f>
        <v>150</v>
      </c>
      <c r="H132" s="220">
        <f>H135</f>
        <v>3.9657360406091371</v>
      </c>
      <c r="I132" s="221"/>
      <c r="J132" s="222"/>
      <c r="K132" s="219">
        <v>0</v>
      </c>
      <c r="L132" s="211">
        <v>0</v>
      </c>
      <c r="M132" s="220">
        <v>0</v>
      </c>
      <c r="N132" s="219">
        <v>0</v>
      </c>
      <c r="O132" s="211">
        <v>0</v>
      </c>
      <c r="P132" s="220">
        <v>0</v>
      </c>
      <c r="Q132" s="219">
        <v>0</v>
      </c>
      <c r="R132" s="211">
        <v>0</v>
      </c>
      <c r="S132" s="220">
        <v>0</v>
      </c>
      <c r="T132" s="221">
        <v>0</v>
      </c>
      <c r="U132" s="211">
        <v>0</v>
      </c>
      <c r="V132" s="211">
        <v>0</v>
      </c>
      <c r="W132" s="211">
        <v>0</v>
      </c>
      <c r="X132" s="325">
        <v>0</v>
      </c>
      <c r="Y132" s="447">
        <v>0</v>
      </c>
      <c r="Z132" s="211">
        <v>0</v>
      </c>
      <c r="AA132" s="220">
        <v>0</v>
      </c>
      <c r="AB132" s="221">
        <v>0</v>
      </c>
      <c r="AC132" s="211">
        <v>0</v>
      </c>
      <c r="AD132" s="222">
        <v>0</v>
      </c>
      <c r="AE132" s="219">
        <f>AE135</f>
        <v>150</v>
      </c>
      <c r="AF132" s="211">
        <f>AF135</f>
        <v>150</v>
      </c>
      <c r="AG132" s="220">
        <v>100</v>
      </c>
      <c r="AH132" s="221">
        <v>0</v>
      </c>
      <c r="AI132" s="211">
        <v>0</v>
      </c>
      <c r="AJ132" s="211">
        <v>0</v>
      </c>
      <c r="AK132" s="211">
        <v>0</v>
      </c>
      <c r="AL132" s="325">
        <v>0</v>
      </c>
      <c r="AM132" s="219">
        <f>AM135</f>
        <v>1852.4</v>
      </c>
      <c r="AN132" s="211">
        <v>0</v>
      </c>
      <c r="AO132" s="220">
        <v>0</v>
      </c>
      <c r="AP132" s="219">
        <f>AP135</f>
        <v>1780</v>
      </c>
      <c r="AQ132" s="211">
        <v>0</v>
      </c>
      <c r="AR132" s="220">
        <v>0</v>
      </c>
      <c r="AS132" s="221">
        <v>0</v>
      </c>
      <c r="AT132" s="211">
        <v>0</v>
      </c>
      <c r="AU132" s="220">
        <v>0</v>
      </c>
      <c r="AV132" s="221">
        <v>0</v>
      </c>
      <c r="AW132" s="211">
        <v>0</v>
      </c>
      <c r="AX132" s="211">
        <v>0</v>
      </c>
      <c r="AY132" s="211">
        <v>0</v>
      </c>
      <c r="AZ132" s="326">
        <v>0</v>
      </c>
      <c r="BA132" s="219">
        <v>0</v>
      </c>
      <c r="BB132" s="211">
        <v>0</v>
      </c>
      <c r="BC132" s="220">
        <v>0</v>
      </c>
      <c r="BD132" s="219">
        <v>0</v>
      </c>
      <c r="BE132" s="211">
        <v>0</v>
      </c>
      <c r="BF132" s="211">
        <v>0</v>
      </c>
      <c r="BG132" s="220">
        <v>0</v>
      </c>
      <c r="BH132" s="221">
        <v>0</v>
      </c>
      <c r="BI132" s="211">
        <f>BI135</f>
        <v>0</v>
      </c>
      <c r="BJ132" s="220">
        <v>0</v>
      </c>
      <c r="BK132" s="109"/>
      <c r="BL132" s="109"/>
      <c r="BM132" s="149">
        <f t="shared" ref="BM132:BM137" si="34">BA132+BD132+BH132</f>
        <v>0</v>
      </c>
      <c r="BN132" s="486"/>
      <c r="BO132" s="486"/>
    </row>
    <row r="133" spans="1:67" x14ac:dyDescent="0.2">
      <c r="A133" s="535"/>
      <c r="B133" s="536"/>
      <c r="C133" s="536"/>
      <c r="D133" s="305"/>
      <c r="E133" s="308" t="s">
        <v>97</v>
      </c>
      <c r="F133" s="212">
        <v>0</v>
      </c>
      <c r="G133" s="92">
        <v>0</v>
      </c>
      <c r="H133" s="150">
        <v>0</v>
      </c>
      <c r="I133" s="210"/>
      <c r="J133" s="217"/>
      <c r="K133" s="212">
        <v>0</v>
      </c>
      <c r="L133" s="92">
        <v>0</v>
      </c>
      <c r="M133" s="150">
        <v>0</v>
      </c>
      <c r="N133" s="212">
        <v>0</v>
      </c>
      <c r="O133" s="92">
        <v>0</v>
      </c>
      <c r="P133" s="150">
        <v>0</v>
      </c>
      <c r="Q133" s="212">
        <v>0</v>
      </c>
      <c r="R133" s="92">
        <v>0</v>
      </c>
      <c r="S133" s="150">
        <v>0</v>
      </c>
      <c r="T133" s="210"/>
      <c r="U133" s="92"/>
      <c r="V133" s="92"/>
      <c r="W133" s="92"/>
      <c r="X133" s="218">
        <f>K133+N133+Q133</f>
        <v>0</v>
      </c>
      <c r="Y133" s="448">
        <v>0</v>
      </c>
      <c r="Z133" s="92">
        <v>0</v>
      </c>
      <c r="AA133" s="150">
        <v>0</v>
      </c>
      <c r="AB133" s="210">
        <v>0</v>
      </c>
      <c r="AC133" s="92">
        <v>0</v>
      </c>
      <c r="AD133" s="217">
        <v>0</v>
      </c>
      <c r="AE133" s="212">
        <v>0</v>
      </c>
      <c r="AF133" s="92">
        <v>0</v>
      </c>
      <c r="AG133" s="150">
        <v>0</v>
      </c>
      <c r="AH133" s="210"/>
      <c r="AI133" s="92"/>
      <c r="AJ133" s="92"/>
      <c r="AK133" s="92"/>
      <c r="AL133" s="218">
        <f>Y133+AB133+AE133</f>
        <v>0</v>
      </c>
      <c r="AM133" s="212">
        <v>0</v>
      </c>
      <c r="AN133" s="92">
        <v>0</v>
      </c>
      <c r="AO133" s="150">
        <v>0</v>
      </c>
      <c r="AP133" s="212">
        <v>0</v>
      </c>
      <c r="AQ133" s="92">
        <v>0</v>
      </c>
      <c r="AR133" s="150">
        <v>0</v>
      </c>
      <c r="AS133" s="210">
        <v>0</v>
      </c>
      <c r="AT133" s="92">
        <v>0</v>
      </c>
      <c r="AU133" s="150">
        <v>0</v>
      </c>
      <c r="AV133" s="210"/>
      <c r="AW133" s="92"/>
      <c r="AX133" s="92"/>
      <c r="AY133" s="92"/>
      <c r="AZ133" s="232"/>
      <c r="BA133" s="212">
        <v>0</v>
      </c>
      <c r="BB133" s="92">
        <v>0</v>
      </c>
      <c r="BC133" s="150">
        <v>0</v>
      </c>
      <c r="BD133" s="212">
        <v>0</v>
      </c>
      <c r="BE133" s="92">
        <v>0</v>
      </c>
      <c r="BF133" s="92"/>
      <c r="BG133" s="150">
        <v>0</v>
      </c>
      <c r="BH133" s="210">
        <v>0</v>
      </c>
      <c r="BI133" s="92">
        <v>0</v>
      </c>
      <c r="BJ133" s="150">
        <v>0</v>
      </c>
      <c r="BK133" s="109"/>
      <c r="BL133" s="109"/>
      <c r="BM133" s="149">
        <f t="shared" si="34"/>
        <v>0</v>
      </c>
      <c r="BN133" s="487"/>
      <c r="BO133" s="487"/>
    </row>
    <row r="134" spans="1:67" x14ac:dyDescent="0.2">
      <c r="A134" s="535"/>
      <c r="B134" s="536"/>
      <c r="C134" s="536"/>
      <c r="D134" s="305"/>
      <c r="E134" s="308" t="s">
        <v>39</v>
      </c>
      <c r="F134" s="212">
        <v>0</v>
      </c>
      <c r="G134" s="92">
        <v>0</v>
      </c>
      <c r="H134" s="150">
        <v>0</v>
      </c>
      <c r="I134" s="210"/>
      <c r="J134" s="217"/>
      <c r="K134" s="212">
        <v>0</v>
      </c>
      <c r="L134" s="92">
        <v>0</v>
      </c>
      <c r="M134" s="150">
        <v>0</v>
      </c>
      <c r="N134" s="212">
        <v>0</v>
      </c>
      <c r="O134" s="92">
        <v>0</v>
      </c>
      <c r="P134" s="150">
        <v>0</v>
      </c>
      <c r="Q134" s="212">
        <v>0</v>
      </c>
      <c r="R134" s="92">
        <v>0</v>
      </c>
      <c r="S134" s="150">
        <v>0</v>
      </c>
      <c r="T134" s="210">
        <v>0</v>
      </c>
      <c r="U134" s="92">
        <v>0</v>
      </c>
      <c r="V134" s="92">
        <v>0</v>
      </c>
      <c r="W134" s="92">
        <v>0</v>
      </c>
      <c r="X134" s="218">
        <f>K134+N134+Q134</f>
        <v>0</v>
      </c>
      <c r="Y134" s="448">
        <v>0</v>
      </c>
      <c r="Z134" s="92">
        <v>0</v>
      </c>
      <c r="AA134" s="150">
        <v>0</v>
      </c>
      <c r="AB134" s="210">
        <v>0</v>
      </c>
      <c r="AC134" s="92">
        <v>0</v>
      </c>
      <c r="AD134" s="217">
        <v>0</v>
      </c>
      <c r="AE134" s="212">
        <v>0</v>
      </c>
      <c r="AF134" s="92">
        <v>0</v>
      </c>
      <c r="AG134" s="150">
        <v>0</v>
      </c>
      <c r="AH134" s="210">
        <v>0</v>
      </c>
      <c r="AI134" s="92">
        <v>0</v>
      </c>
      <c r="AJ134" s="92">
        <v>0</v>
      </c>
      <c r="AK134" s="92">
        <v>0</v>
      </c>
      <c r="AL134" s="218">
        <f>Y134+AB134+AE134</f>
        <v>0</v>
      </c>
      <c r="AM134" s="212">
        <v>0</v>
      </c>
      <c r="AN134" s="92">
        <v>0</v>
      </c>
      <c r="AO134" s="150">
        <v>0</v>
      </c>
      <c r="AP134" s="212">
        <v>0</v>
      </c>
      <c r="AQ134" s="92">
        <v>0</v>
      </c>
      <c r="AR134" s="150">
        <v>0</v>
      </c>
      <c r="AS134" s="210">
        <v>0</v>
      </c>
      <c r="AT134" s="92">
        <v>0</v>
      </c>
      <c r="AU134" s="150">
        <v>0</v>
      </c>
      <c r="AV134" s="210">
        <v>0</v>
      </c>
      <c r="AW134" s="92">
        <v>0</v>
      </c>
      <c r="AX134" s="92">
        <v>0</v>
      </c>
      <c r="AY134" s="92">
        <v>0</v>
      </c>
      <c r="AZ134" s="232">
        <v>0</v>
      </c>
      <c r="BA134" s="212">
        <v>0</v>
      </c>
      <c r="BB134" s="92">
        <v>0</v>
      </c>
      <c r="BC134" s="150">
        <v>0</v>
      </c>
      <c r="BD134" s="212">
        <v>0</v>
      </c>
      <c r="BE134" s="92">
        <v>0</v>
      </c>
      <c r="BF134" s="92">
        <v>0</v>
      </c>
      <c r="BG134" s="150">
        <v>0</v>
      </c>
      <c r="BH134" s="210">
        <v>0</v>
      </c>
      <c r="BI134" s="92">
        <v>0</v>
      </c>
      <c r="BJ134" s="150">
        <v>0</v>
      </c>
      <c r="BK134" s="109"/>
      <c r="BL134" s="109"/>
      <c r="BM134" s="149">
        <f t="shared" si="34"/>
        <v>0</v>
      </c>
      <c r="BN134" s="487"/>
      <c r="BO134" s="487"/>
    </row>
    <row r="135" spans="1:67" x14ac:dyDescent="0.2">
      <c r="A135" s="535"/>
      <c r="B135" s="536"/>
      <c r="C135" s="536"/>
      <c r="D135" s="305"/>
      <c r="E135" s="308" t="s">
        <v>18</v>
      </c>
      <c r="F135" s="212">
        <f>AM135+AP135+AE135</f>
        <v>3782.4</v>
      </c>
      <c r="G135" s="92">
        <f>AF135</f>
        <v>150</v>
      </c>
      <c r="H135" s="150">
        <f>G135/F135*100</f>
        <v>3.9657360406091371</v>
      </c>
      <c r="I135" s="210"/>
      <c r="J135" s="217"/>
      <c r="K135" s="212">
        <v>0</v>
      </c>
      <c r="L135" s="92">
        <v>0</v>
      </c>
      <c r="M135" s="150">
        <v>0</v>
      </c>
      <c r="N135" s="212">
        <v>0</v>
      </c>
      <c r="O135" s="92">
        <v>0</v>
      </c>
      <c r="P135" s="150">
        <v>0</v>
      </c>
      <c r="Q135" s="212">
        <v>0</v>
      </c>
      <c r="R135" s="92">
        <v>0</v>
      </c>
      <c r="S135" s="150">
        <v>0</v>
      </c>
      <c r="T135" s="210">
        <v>0</v>
      </c>
      <c r="U135" s="92">
        <v>0</v>
      </c>
      <c r="V135" s="92">
        <v>0</v>
      </c>
      <c r="W135" s="92">
        <v>0</v>
      </c>
      <c r="X135" s="218">
        <v>0</v>
      </c>
      <c r="Y135" s="448">
        <v>0</v>
      </c>
      <c r="Z135" s="92">
        <v>0</v>
      </c>
      <c r="AA135" s="150">
        <v>0</v>
      </c>
      <c r="AB135" s="210">
        <v>0</v>
      </c>
      <c r="AC135" s="92">
        <v>0</v>
      </c>
      <c r="AD135" s="217">
        <v>0</v>
      </c>
      <c r="AE135" s="212">
        <v>150</v>
      </c>
      <c r="AF135" s="92">
        <v>150</v>
      </c>
      <c r="AG135" s="150">
        <v>100</v>
      </c>
      <c r="AH135" s="210">
        <v>0</v>
      </c>
      <c r="AI135" s="92">
        <v>0</v>
      </c>
      <c r="AJ135" s="92">
        <v>0</v>
      </c>
      <c r="AK135" s="92">
        <v>0</v>
      </c>
      <c r="AL135" s="218">
        <v>0</v>
      </c>
      <c r="AM135" s="212">
        <f>2002.4-150</f>
        <v>1852.4</v>
      </c>
      <c r="AN135" s="92">
        <v>0</v>
      </c>
      <c r="AO135" s="150">
        <v>0</v>
      </c>
      <c r="AP135" s="212">
        <v>1780</v>
      </c>
      <c r="AQ135" s="92">
        <v>0</v>
      </c>
      <c r="AR135" s="150">
        <v>0</v>
      </c>
      <c r="AS135" s="210">
        <v>0</v>
      </c>
      <c r="AT135" s="92">
        <v>0</v>
      </c>
      <c r="AU135" s="150">
        <v>0</v>
      </c>
      <c r="AV135" s="210">
        <v>0</v>
      </c>
      <c r="AW135" s="92">
        <v>0</v>
      </c>
      <c r="AX135" s="92">
        <v>0</v>
      </c>
      <c r="AY135" s="92">
        <v>0</v>
      </c>
      <c r="AZ135" s="232">
        <f>AM135+AP135</f>
        <v>3632.4</v>
      </c>
      <c r="BA135" s="212">
        <v>0</v>
      </c>
      <c r="BB135" s="92">
        <v>0</v>
      </c>
      <c r="BC135" s="150">
        <v>0</v>
      </c>
      <c r="BD135" s="212">
        <v>0</v>
      </c>
      <c r="BE135" s="92">
        <v>0</v>
      </c>
      <c r="BF135" s="92">
        <v>0</v>
      </c>
      <c r="BG135" s="150">
        <v>0</v>
      </c>
      <c r="BH135" s="210">
        <v>0</v>
      </c>
      <c r="BI135" s="92">
        <v>0</v>
      </c>
      <c r="BJ135" s="150">
        <v>0</v>
      </c>
      <c r="BK135" s="109"/>
      <c r="BL135" s="109"/>
      <c r="BM135" s="149">
        <f t="shared" si="34"/>
        <v>0</v>
      </c>
      <c r="BN135" s="487"/>
      <c r="BO135" s="487"/>
    </row>
    <row r="136" spans="1:67" ht="24.75" customHeight="1" x14ac:dyDescent="0.2">
      <c r="A136" s="535"/>
      <c r="B136" s="536"/>
      <c r="C136" s="536"/>
      <c r="D136" s="305"/>
      <c r="E136" s="308" t="s">
        <v>53</v>
      </c>
      <c r="F136" s="212">
        <f>Y136+BA136</f>
        <v>6520.9000000000005</v>
      </c>
      <c r="G136" s="92">
        <f>AF136</f>
        <v>954</v>
      </c>
      <c r="H136" s="150">
        <f>G136/F136*100</f>
        <v>14.629882378199326</v>
      </c>
      <c r="I136" s="210"/>
      <c r="J136" s="217"/>
      <c r="K136" s="212">
        <v>0</v>
      </c>
      <c r="L136" s="92">
        <v>0</v>
      </c>
      <c r="M136" s="150">
        <v>0</v>
      </c>
      <c r="N136" s="212">
        <v>0</v>
      </c>
      <c r="O136" s="92">
        <v>0</v>
      </c>
      <c r="P136" s="150">
        <v>0</v>
      </c>
      <c r="Q136" s="212">
        <v>0</v>
      </c>
      <c r="R136" s="92">
        <v>0</v>
      </c>
      <c r="S136" s="150">
        <v>0</v>
      </c>
      <c r="T136" s="210"/>
      <c r="U136" s="92"/>
      <c r="V136" s="92"/>
      <c r="W136" s="92"/>
      <c r="X136" s="218">
        <f>K136+N136+Q136</f>
        <v>0</v>
      </c>
      <c r="Y136" s="448">
        <f>1974.2+0.1</f>
        <v>1974.3</v>
      </c>
      <c r="Z136" s="92">
        <v>0</v>
      </c>
      <c r="AA136" s="150">
        <v>0</v>
      </c>
      <c r="AB136" s="210">
        <f>AB26</f>
        <v>0</v>
      </c>
      <c r="AC136" s="92">
        <v>0</v>
      </c>
      <c r="AD136" s="217">
        <v>0</v>
      </c>
      <c r="AE136" s="212">
        <v>0</v>
      </c>
      <c r="AF136" s="92">
        <f>AF26</f>
        <v>954</v>
      </c>
      <c r="AG136" s="150">
        <v>100</v>
      </c>
      <c r="AH136" s="210"/>
      <c r="AI136" s="92"/>
      <c r="AJ136" s="92"/>
      <c r="AK136" s="92"/>
      <c r="AL136" s="218">
        <f>Y136</f>
        <v>1974.3</v>
      </c>
      <c r="AM136" s="212">
        <v>0</v>
      </c>
      <c r="AN136" s="92">
        <v>0</v>
      </c>
      <c r="AO136" s="150">
        <v>0</v>
      </c>
      <c r="AP136" s="212">
        <v>0</v>
      </c>
      <c r="AQ136" s="92">
        <v>0</v>
      </c>
      <c r="AR136" s="150">
        <v>0</v>
      </c>
      <c r="AS136" s="210">
        <v>0</v>
      </c>
      <c r="AT136" s="92">
        <v>0</v>
      </c>
      <c r="AU136" s="150">
        <v>0</v>
      </c>
      <c r="AV136" s="210"/>
      <c r="AW136" s="92"/>
      <c r="AX136" s="92"/>
      <c r="AY136" s="92"/>
      <c r="AZ136" s="232"/>
      <c r="BA136" s="212">
        <v>4546.6000000000004</v>
      </c>
      <c r="BB136" s="92">
        <v>0</v>
      </c>
      <c r="BC136" s="150">
        <v>0</v>
      </c>
      <c r="BD136" s="212">
        <v>0</v>
      </c>
      <c r="BE136" s="92">
        <v>0</v>
      </c>
      <c r="BF136" s="92"/>
      <c r="BG136" s="150">
        <v>0</v>
      </c>
      <c r="BH136" s="210">
        <v>0</v>
      </c>
      <c r="BI136" s="92">
        <v>0</v>
      </c>
      <c r="BJ136" s="150">
        <v>0</v>
      </c>
      <c r="BK136" s="109"/>
      <c r="BL136" s="109"/>
      <c r="BM136" s="149">
        <f t="shared" si="34"/>
        <v>4546.6000000000004</v>
      </c>
      <c r="BN136" s="487"/>
      <c r="BO136" s="487"/>
    </row>
    <row r="137" spans="1:67" ht="26.25" thickBot="1" x14ac:dyDescent="0.25">
      <c r="A137" s="537"/>
      <c r="B137" s="538"/>
      <c r="C137" s="538"/>
      <c r="D137" s="306"/>
      <c r="E137" s="309" t="s">
        <v>98</v>
      </c>
      <c r="F137" s="297">
        <v>0</v>
      </c>
      <c r="G137" s="295">
        <v>0</v>
      </c>
      <c r="H137" s="296">
        <v>0</v>
      </c>
      <c r="I137" s="298"/>
      <c r="J137" s="299"/>
      <c r="K137" s="297">
        <v>0</v>
      </c>
      <c r="L137" s="295">
        <v>0</v>
      </c>
      <c r="M137" s="296">
        <v>0</v>
      </c>
      <c r="N137" s="297">
        <v>0</v>
      </c>
      <c r="O137" s="295">
        <v>0</v>
      </c>
      <c r="P137" s="296">
        <v>0</v>
      </c>
      <c r="Q137" s="297">
        <v>0</v>
      </c>
      <c r="R137" s="295">
        <v>0</v>
      </c>
      <c r="S137" s="296">
        <v>0</v>
      </c>
      <c r="T137" s="298"/>
      <c r="U137" s="295"/>
      <c r="V137" s="295"/>
      <c r="W137" s="295"/>
      <c r="X137" s="300">
        <f>K137+N137+Q137</f>
        <v>0</v>
      </c>
      <c r="Y137" s="297">
        <v>0</v>
      </c>
      <c r="Z137" s="295">
        <v>0</v>
      </c>
      <c r="AA137" s="296">
        <v>0</v>
      </c>
      <c r="AB137" s="298">
        <v>0</v>
      </c>
      <c r="AC137" s="295">
        <v>0</v>
      </c>
      <c r="AD137" s="299">
        <v>0</v>
      </c>
      <c r="AE137" s="297">
        <v>0</v>
      </c>
      <c r="AF137" s="295">
        <v>0</v>
      </c>
      <c r="AG137" s="296">
        <v>0</v>
      </c>
      <c r="AH137" s="298"/>
      <c r="AI137" s="295"/>
      <c r="AJ137" s="295"/>
      <c r="AK137" s="295"/>
      <c r="AL137" s="300">
        <f>Y137+AB137+AE137</f>
        <v>0</v>
      </c>
      <c r="AM137" s="297">
        <v>0</v>
      </c>
      <c r="AN137" s="295">
        <v>0</v>
      </c>
      <c r="AO137" s="296">
        <v>0</v>
      </c>
      <c r="AP137" s="297">
        <v>0</v>
      </c>
      <c r="AQ137" s="295">
        <v>0</v>
      </c>
      <c r="AR137" s="296">
        <v>0</v>
      </c>
      <c r="AS137" s="298">
        <v>0</v>
      </c>
      <c r="AT137" s="295">
        <v>0</v>
      </c>
      <c r="AU137" s="296">
        <v>0</v>
      </c>
      <c r="AV137" s="298"/>
      <c r="AW137" s="295"/>
      <c r="AX137" s="295"/>
      <c r="AY137" s="295"/>
      <c r="AZ137" s="301"/>
      <c r="BA137" s="297">
        <v>0</v>
      </c>
      <c r="BB137" s="295">
        <v>0</v>
      </c>
      <c r="BC137" s="296">
        <v>0</v>
      </c>
      <c r="BD137" s="297">
        <v>0</v>
      </c>
      <c r="BE137" s="295">
        <v>0</v>
      </c>
      <c r="BF137" s="295"/>
      <c r="BG137" s="296">
        <v>0</v>
      </c>
      <c r="BH137" s="298">
        <v>0</v>
      </c>
      <c r="BI137" s="295">
        <v>0</v>
      </c>
      <c r="BJ137" s="296">
        <v>0</v>
      </c>
      <c r="BK137" s="234"/>
      <c r="BL137" s="234"/>
      <c r="BM137" s="235">
        <f t="shared" si="34"/>
        <v>0</v>
      </c>
      <c r="BN137" s="488"/>
      <c r="BO137" s="488"/>
    </row>
    <row r="138" spans="1:67" ht="13.5" customHeight="1" x14ac:dyDescent="0.2">
      <c r="A138" s="489" t="s">
        <v>96</v>
      </c>
      <c r="B138" s="490"/>
      <c r="C138" s="491"/>
      <c r="D138" s="248"/>
      <c r="E138" s="329" t="s">
        <v>38</v>
      </c>
      <c r="F138" s="223">
        <f>F126-F132</f>
        <v>264770.59999999998</v>
      </c>
      <c r="G138" s="224">
        <f t="shared" ref="G138:BM138" si="35">G126-G132</f>
        <v>101897.3</v>
      </c>
      <c r="H138" s="225">
        <f t="shared" si="35"/>
        <v>34.033206440018525</v>
      </c>
      <c r="I138" s="226">
        <f t="shared" si="35"/>
        <v>1361.5</v>
      </c>
      <c r="J138" s="227">
        <f t="shared" si="35"/>
        <v>23.760558207858978</v>
      </c>
      <c r="K138" s="223">
        <f t="shared" si="35"/>
        <v>622.4</v>
      </c>
      <c r="L138" s="224">
        <f t="shared" si="35"/>
        <v>406.8</v>
      </c>
      <c r="M138" s="225">
        <f t="shared" si="35"/>
        <v>65.359897172236501</v>
      </c>
      <c r="N138" s="223">
        <f t="shared" si="35"/>
        <v>25772.999999999996</v>
      </c>
      <c r="O138" s="224">
        <f t="shared" si="35"/>
        <v>24067.799999999996</v>
      </c>
      <c r="P138" s="225">
        <f t="shared" si="35"/>
        <v>94.489505877179894</v>
      </c>
      <c r="Q138" s="223">
        <f t="shared" si="35"/>
        <v>26963.4</v>
      </c>
      <c r="R138" s="224">
        <f t="shared" si="35"/>
        <v>23080.6</v>
      </c>
      <c r="S138" s="225">
        <f t="shared" si="35"/>
        <v>85.599738905330923</v>
      </c>
      <c r="T138" s="226">
        <f t="shared" si="35"/>
        <v>0</v>
      </c>
      <c r="U138" s="224">
        <f t="shared" si="35"/>
        <v>0</v>
      </c>
      <c r="V138" s="224">
        <f t="shared" si="35"/>
        <v>0</v>
      </c>
      <c r="W138" s="224">
        <f t="shared" si="35"/>
        <v>0</v>
      </c>
      <c r="X138" s="227">
        <f t="shared" si="35"/>
        <v>53358.799999999996</v>
      </c>
      <c r="Y138" s="223">
        <f t="shared" si="35"/>
        <v>21826.7</v>
      </c>
      <c r="Z138" s="224">
        <f t="shared" si="35"/>
        <v>21158.399999999998</v>
      </c>
      <c r="AA138" s="225">
        <f t="shared" si="35"/>
        <v>780.30587154419152</v>
      </c>
      <c r="AB138" s="226">
        <f t="shared" si="35"/>
        <v>15747.3</v>
      </c>
      <c r="AC138" s="224">
        <f t="shared" si="35"/>
        <v>15734.2</v>
      </c>
      <c r="AD138" s="227">
        <f t="shared" si="35"/>
        <v>734.60365128842523</v>
      </c>
      <c r="AE138" s="223">
        <f t="shared" si="35"/>
        <v>20538.499999999996</v>
      </c>
      <c r="AF138" s="224">
        <f t="shared" si="35"/>
        <v>17449.5</v>
      </c>
      <c r="AG138" s="225">
        <f t="shared" si="35"/>
        <v>597.22528355944178</v>
      </c>
      <c r="AH138" s="226">
        <f t="shared" si="35"/>
        <v>0</v>
      </c>
      <c r="AI138" s="224">
        <f t="shared" si="35"/>
        <v>0</v>
      </c>
      <c r="AJ138" s="224">
        <f t="shared" si="35"/>
        <v>0</v>
      </c>
      <c r="AK138" s="224">
        <f t="shared" si="35"/>
        <v>0</v>
      </c>
      <c r="AL138" s="227">
        <f t="shared" si="35"/>
        <v>58262.5</v>
      </c>
      <c r="AM138" s="223">
        <f t="shared" si="35"/>
        <v>24939.399999999998</v>
      </c>
      <c r="AN138" s="224">
        <f t="shared" si="35"/>
        <v>0</v>
      </c>
      <c r="AO138" s="225">
        <f t="shared" si="35"/>
        <v>0</v>
      </c>
      <c r="AP138" s="223">
        <f t="shared" si="35"/>
        <v>18538.100000000002</v>
      </c>
      <c r="AQ138" s="224">
        <f t="shared" si="35"/>
        <v>0</v>
      </c>
      <c r="AR138" s="225">
        <f t="shared" si="35"/>
        <v>0</v>
      </c>
      <c r="AS138" s="226">
        <f t="shared" si="35"/>
        <v>20692.5</v>
      </c>
      <c r="AT138" s="224">
        <f t="shared" si="35"/>
        <v>0</v>
      </c>
      <c r="AU138" s="224">
        <f t="shared" si="35"/>
        <v>0</v>
      </c>
      <c r="AV138" s="224">
        <f t="shared" si="35"/>
        <v>0</v>
      </c>
      <c r="AW138" s="224">
        <f t="shared" si="35"/>
        <v>0</v>
      </c>
      <c r="AX138" s="224">
        <f t="shared" si="35"/>
        <v>0</v>
      </c>
      <c r="AY138" s="224">
        <f t="shared" si="35"/>
        <v>0</v>
      </c>
      <c r="AZ138" s="227">
        <f t="shared" si="35"/>
        <v>67802.399999999994</v>
      </c>
      <c r="BA138" s="223">
        <f t="shared" si="35"/>
        <v>14382.000000000002</v>
      </c>
      <c r="BB138" s="224">
        <f t="shared" si="35"/>
        <v>0</v>
      </c>
      <c r="BC138" s="225">
        <f t="shared" si="35"/>
        <v>0</v>
      </c>
      <c r="BD138" s="223">
        <f t="shared" si="35"/>
        <v>44926.5</v>
      </c>
      <c r="BE138" s="224">
        <f t="shared" si="35"/>
        <v>0</v>
      </c>
      <c r="BF138" s="224">
        <f t="shared" si="35"/>
        <v>0</v>
      </c>
      <c r="BG138" s="225">
        <f t="shared" si="35"/>
        <v>0</v>
      </c>
      <c r="BH138" s="226">
        <f t="shared" si="35"/>
        <v>29820.799999999999</v>
      </c>
      <c r="BI138" s="224">
        <f t="shared" si="35"/>
        <v>0</v>
      </c>
      <c r="BJ138" s="225">
        <f t="shared" si="35"/>
        <v>0</v>
      </c>
      <c r="BK138" s="210">
        <f t="shared" si="35"/>
        <v>0</v>
      </c>
      <c r="BL138" s="92">
        <f t="shared" si="35"/>
        <v>58673</v>
      </c>
      <c r="BM138" s="92">
        <f t="shared" si="35"/>
        <v>89129.299999999988</v>
      </c>
      <c r="BN138" s="581"/>
      <c r="BO138" s="487"/>
    </row>
    <row r="139" spans="1:67" ht="13.5" customHeight="1" x14ac:dyDescent="0.2">
      <c r="A139" s="492"/>
      <c r="B139" s="493"/>
      <c r="C139" s="494"/>
      <c r="D139" s="248"/>
      <c r="E139" s="434" t="s">
        <v>97</v>
      </c>
      <c r="F139" s="219">
        <v>0</v>
      </c>
      <c r="G139" s="211"/>
      <c r="H139" s="220">
        <v>0</v>
      </c>
      <c r="I139" s="221"/>
      <c r="J139" s="222"/>
      <c r="K139" s="219">
        <v>0</v>
      </c>
      <c r="L139" s="211">
        <v>0</v>
      </c>
      <c r="M139" s="220">
        <v>0</v>
      </c>
      <c r="N139" s="219">
        <v>0</v>
      </c>
      <c r="O139" s="211">
        <v>0</v>
      </c>
      <c r="P139" s="220">
        <v>0</v>
      </c>
      <c r="Q139" s="219">
        <v>0</v>
      </c>
      <c r="R139" s="211">
        <v>0</v>
      </c>
      <c r="S139" s="220">
        <v>0</v>
      </c>
      <c r="T139" s="221"/>
      <c r="U139" s="211"/>
      <c r="V139" s="211"/>
      <c r="W139" s="211"/>
      <c r="X139" s="222"/>
      <c r="Y139" s="219">
        <v>0</v>
      </c>
      <c r="Z139" s="211">
        <v>0</v>
      </c>
      <c r="AA139" s="220">
        <v>0</v>
      </c>
      <c r="AB139" s="221">
        <v>0</v>
      </c>
      <c r="AC139" s="211">
        <v>0</v>
      </c>
      <c r="AD139" s="222">
        <v>0</v>
      </c>
      <c r="AE139" s="219">
        <v>0</v>
      </c>
      <c r="AF139" s="211">
        <v>0</v>
      </c>
      <c r="AG139" s="220">
        <v>0</v>
      </c>
      <c r="AH139" s="221"/>
      <c r="AI139" s="211"/>
      <c r="AJ139" s="211"/>
      <c r="AK139" s="211"/>
      <c r="AL139" s="222"/>
      <c r="AM139" s="219">
        <v>0</v>
      </c>
      <c r="AN139" s="211">
        <v>0</v>
      </c>
      <c r="AO139" s="220">
        <v>0</v>
      </c>
      <c r="AP139" s="219">
        <v>0</v>
      </c>
      <c r="AQ139" s="211">
        <v>0</v>
      </c>
      <c r="AR139" s="220">
        <v>0</v>
      </c>
      <c r="AS139" s="221">
        <v>0</v>
      </c>
      <c r="AT139" s="211">
        <v>0</v>
      </c>
      <c r="AU139" s="211">
        <v>0</v>
      </c>
      <c r="AV139" s="211"/>
      <c r="AW139" s="211"/>
      <c r="AX139" s="211"/>
      <c r="AY139" s="211"/>
      <c r="AZ139" s="222"/>
      <c r="BA139" s="219">
        <v>0</v>
      </c>
      <c r="BB139" s="211">
        <v>0</v>
      </c>
      <c r="BC139" s="220">
        <v>0</v>
      </c>
      <c r="BD139" s="219">
        <v>0</v>
      </c>
      <c r="BE139" s="211">
        <v>0</v>
      </c>
      <c r="BF139" s="211"/>
      <c r="BG139" s="220">
        <v>0</v>
      </c>
      <c r="BH139" s="221">
        <v>0</v>
      </c>
      <c r="BI139" s="211">
        <v>0</v>
      </c>
      <c r="BJ139" s="220">
        <v>0</v>
      </c>
      <c r="BK139" s="210"/>
      <c r="BL139" s="92"/>
      <c r="BM139" s="92"/>
      <c r="BN139" s="582"/>
      <c r="BO139" s="487"/>
    </row>
    <row r="140" spans="1:67" ht="21.75" customHeight="1" x14ac:dyDescent="0.2">
      <c r="A140" s="492"/>
      <c r="B140" s="493"/>
      <c r="C140" s="494"/>
      <c r="D140" s="246"/>
      <c r="E140" s="249" t="s">
        <v>39</v>
      </c>
      <c r="F140" s="212">
        <f>F128-F134</f>
        <v>33765.699999999997</v>
      </c>
      <c r="G140" s="92">
        <f t="shared" ref="G140:BM140" si="36">G128-G134</f>
        <v>465.3</v>
      </c>
      <c r="H140" s="150">
        <f t="shared" si="36"/>
        <v>1.3780256295589903</v>
      </c>
      <c r="I140" s="210">
        <f t="shared" si="36"/>
        <v>1361.5</v>
      </c>
      <c r="J140" s="217">
        <f t="shared" si="36"/>
        <v>23.760558207858978</v>
      </c>
      <c r="K140" s="212">
        <f t="shared" si="36"/>
        <v>0</v>
      </c>
      <c r="L140" s="92">
        <f t="shared" si="36"/>
        <v>0</v>
      </c>
      <c r="M140" s="150">
        <f t="shared" si="36"/>
        <v>0</v>
      </c>
      <c r="N140" s="212">
        <f t="shared" si="36"/>
        <v>301.60000000000002</v>
      </c>
      <c r="O140" s="92">
        <f t="shared" si="36"/>
        <v>0</v>
      </c>
      <c r="P140" s="150">
        <f t="shared" si="36"/>
        <v>0</v>
      </c>
      <c r="Q140" s="212">
        <f t="shared" si="36"/>
        <v>301.60000000000002</v>
      </c>
      <c r="R140" s="92">
        <f t="shared" si="36"/>
        <v>115.8</v>
      </c>
      <c r="S140" s="150">
        <f t="shared" si="36"/>
        <v>38.395225464190979</v>
      </c>
      <c r="T140" s="210">
        <f t="shared" si="36"/>
        <v>0</v>
      </c>
      <c r="U140" s="92">
        <f t="shared" si="36"/>
        <v>0</v>
      </c>
      <c r="V140" s="92">
        <f t="shared" si="36"/>
        <v>0</v>
      </c>
      <c r="W140" s="92">
        <f t="shared" si="36"/>
        <v>0</v>
      </c>
      <c r="X140" s="217">
        <f t="shared" si="36"/>
        <v>603.20000000000005</v>
      </c>
      <c r="Y140" s="212">
        <f t="shared" si="36"/>
        <v>319.60000000000002</v>
      </c>
      <c r="Z140" s="92">
        <f t="shared" si="36"/>
        <v>323.5</v>
      </c>
      <c r="AA140" s="150">
        <f t="shared" si="36"/>
        <v>200</v>
      </c>
      <c r="AB140" s="210">
        <f t="shared" si="36"/>
        <v>319.60000000000002</v>
      </c>
      <c r="AC140" s="92">
        <f t="shared" si="36"/>
        <v>0</v>
      </c>
      <c r="AD140" s="217">
        <f t="shared" si="36"/>
        <v>0</v>
      </c>
      <c r="AE140" s="212">
        <f t="shared" si="36"/>
        <v>319.60000000000002</v>
      </c>
      <c r="AF140" s="92">
        <f t="shared" si="36"/>
        <v>26</v>
      </c>
      <c r="AG140" s="150">
        <f t="shared" si="36"/>
        <v>100</v>
      </c>
      <c r="AH140" s="210">
        <f t="shared" si="36"/>
        <v>0</v>
      </c>
      <c r="AI140" s="92">
        <f t="shared" si="36"/>
        <v>0</v>
      </c>
      <c r="AJ140" s="92">
        <f t="shared" si="36"/>
        <v>0</v>
      </c>
      <c r="AK140" s="92">
        <f t="shared" si="36"/>
        <v>0</v>
      </c>
      <c r="AL140" s="217">
        <f t="shared" si="36"/>
        <v>958.80000000000007</v>
      </c>
      <c r="AM140" s="212">
        <f t="shared" si="36"/>
        <v>364.1</v>
      </c>
      <c r="AN140" s="92">
        <f t="shared" si="36"/>
        <v>0</v>
      </c>
      <c r="AO140" s="150">
        <f t="shared" si="36"/>
        <v>0</v>
      </c>
      <c r="AP140" s="212">
        <f t="shared" si="36"/>
        <v>3289.6</v>
      </c>
      <c r="AQ140" s="92">
        <f t="shared" si="36"/>
        <v>0</v>
      </c>
      <c r="AR140" s="150">
        <f t="shared" si="36"/>
        <v>0</v>
      </c>
      <c r="AS140" s="210">
        <f t="shared" si="36"/>
        <v>337.3</v>
      </c>
      <c r="AT140" s="92">
        <f t="shared" si="36"/>
        <v>0</v>
      </c>
      <c r="AU140" s="92">
        <f t="shared" si="36"/>
        <v>0</v>
      </c>
      <c r="AV140" s="92">
        <f t="shared" si="36"/>
        <v>0</v>
      </c>
      <c r="AW140" s="92">
        <f t="shared" si="36"/>
        <v>0</v>
      </c>
      <c r="AX140" s="92">
        <f t="shared" si="36"/>
        <v>0</v>
      </c>
      <c r="AY140" s="92">
        <f t="shared" si="36"/>
        <v>0</v>
      </c>
      <c r="AZ140" s="217">
        <f t="shared" si="36"/>
        <v>3991</v>
      </c>
      <c r="BA140" s="212">
        <f t="shared" si="36"/>
        <v>283.5</v>
      </c>
      <c r="BB140" s="92">
        <f t="shared" si="36"/>
        <v>0</v>
      </c>
      <c r="BC140" s="150">
        <f t="shared" si="36"/>
        <v>0</v>
      </c>
      <c r="BD140" s="212">
        <f t="shared" si="36"/>
        <v>27613.3</v>
      </c>
      <c r="BE140" s="92">
        <f t="shared" si="36"/>
        <v>0</v>
      </c>
      <c r="BF140" s="92">
        <f t="shared" si="36"/>
        <v>0</v>
      </c>
      <c r="BG140" s="150">
        <f t="shared" si="36"/>
        <v>0</v>
      </c>
      <c r="BH140" s="210">
        <f t="shared" si="36"/>
        <v>315.90000000000003</v>
      </c>
      <c r="BI140" s="92">
        <f t="shared" si="36"/>
        <v>0</v>
      </c>
      <c r="BJ140" s="150">
        <f t="shared" si="36"/>
        <v>0</v>
      </c>
      <c r="BK140" s="210">
        <f t="shared" si="36"/>
        <v>0</v>
      </c>
      <c r="BL140" s="92">
        <f t="shared" si="36"/>
        <v>829.1</v>
      </c>
      <c r="BM140" s="92">
        <f t="shared" si="36"/>
        <v>28212.699999999997</v>
      </c>
      <c r="BN140" s="582"/>
      <c r="BO140" s="487"/>
    </row>
    <row r="141" spans="1:67" ht="21" customHeight="1" x14ac:dyDescent="0.2">
      <c r="A141" s="492"/>
      <c r="B141" s="493"/>
      <c r="C141" s="494"/>
      <c r="D141" s="246"/>
      <c r="E141" s="249" t="s">
        <v>18</v>
      </c>
      <c r="F141" s="212">
        <f>F129-F135</f>
        <v>231004.90000000005</v>
      </c>
      <c r="G141" s="92">
        <f t="shared" ref="G141:BM141" si="37">G129-G135</f>
        <v>101432</v>
      </c>
      <c r="H141" s="150">
        <f t="shared" si="37"/>
        <v>39.29980685715406</v>
      </c>
      <c r="I141" s="210">
        <f t="shared" si="37"/>
        <v>0</v>
      </c>
      <c r="J141" s="217" t="e">
        <f t="shared" si="37"/>
        <v>#DIV/0!</v>
      </c>
      <c r="K141" s="212">
        <f t="shared" si="37"/>
        <v>622.4</v>
      </c>
      <c r="L141" s="92">
        <f t="shared" si="37"/>
        <v>406.8</v>
      </c>
      <c r="M141" s="150">
        <f t="shared" si="37"/>
        <v>65.359897172236501</v>
      </c>
      <c r="N141" s="212">
        <f t="shared" si="37"/>
        <v>25471.399999999998</v>
      </c>
      <c r="O141" s="92">
        <f t="shared" si="37"/>
        <v>24067.799999999996</v>
      </c>
      <c r="P141" s="150">
        <f t="shared" si="37"/>
        <v>94.489505877179894</v>
      </c>
      <c r="Q141" s="212">
        <f t="shared" si="37"/>
        <v>26661.800000000003</v>
      </c>
      <c r="R141" s="92">
        <f t="shared" si="37"/>
        <v>22964.799999999999</v>
      </c>
      <c r="S141" s="150">
        <f t="shared" si="37"/>
        <v>86.133719403791176</v>
      </c>
      <c r="T141" s="210">
        <f t="shared" si="37"/>
        <v>0</v>
      </c>
      <c r="U141" s="92">
        <f t="shared" si="37"/>
        <v>0</v>
      </c>
      <c r="V141" s="92">
        <f t="shared" si="37"/>
        <v>0</v>
      </c>
      <c r="W141" s="92">
        <f t="shared" si="37"/>
        <v>0</v>
      </c>
      <c r="X141" s="217">
        <f t="shared" si="37"/>
        <v>52755.6</v>
      </c>
      <c r="Y141" s="212">
        <f t="shared" si="37"/>
        <v>21507.100000000002</v>
      </c>
      <c r="Z141" s="92">
        <f t="shared" si="37"/>
        <v>20834.899999999998</v>
      </c>
      <c r="AA141" s="150">
        <f t="shared" si="37"/>
        <v>680.30587154419152</v>
      </c>
      <c r="AB141" s="210">
        <f t="shared" si="37"/>
        <v>15427.7</v>
      </c>
      <c r="AC141" s="92">
        <f t="shared" si="37"/>
        <v>15734.2</v>
      </c>
      <c r="AD141" s="217">
        <f t="shared" si="37"/>
        <v>778.64510206562727</v>
      </c>
      <c r="AE141" s="212">
        <f t="shared" si="37"/>
        <v>20218.899999999998</v>
      </c>
      <c r="AF141" s="92">
        <f t="shared" si="37"/>
        <v>17423.5</v>
      </c>
      <c r="AG141" s="150">
        <f t="shared" si="37"/>
        <v>581.64086797502614</v>
      </c>
      <c r="AH141" s="210">
        <f t="shared" si="37"/>
        <v>0</v>
      </c>
      <c r="AI141" s="92">
        <f t="shared" si="37"/>
        <v>0</v>
      </c>
      <c r="AJ141" s="92">
        <f t="shared" si="37"/>
        <v>0</v>
      </c>
      <c r="AK141" s="92">
        <f t="shared" si="37"/>
        <v>0</v>
      </c>
      <c r="AL141" s="217">
        <f t="shared" si="37"/>
        <v>57303.7</v>
      </c>
      <c r="AM141" s="212">
        <f t="shared" si="37"/>
        <v>24575.3</v>
      </c>
      <c r="AN141" s="92">
        <f t="shared" si="37"/>
        <v>0</v>
      </c>
      <c r="AO141" s="150">
        <f t="shared" si="37"/>
        <v>0</v>
      </c>
      <c r="AP141" s="212">
        <f t="shared" si="37"/>
        <v>15248.500000000004</v>
      </c>
      <c r="AQ141" s="92">
        <f t="shared" si="37"/>
        <v>0</v>
      </c>
      <c r="AR141" s="150">
        <f t="shared" si="37"/>
        <v>0</v>
      </c>
      <c r="AS141" s="210">
        <f t="shared" si="37"/>
        <v>20355.2</v>
      </c>
      <c r="AT141" s="92">
        <f t="shared" si="37"/>
        <v>0</v>
      </c>
      <c r="AU141" s="92">
        <f t="shared" si="37"/>
        <v>0</v>
      </c>
      <c r="AV141" s="92">
        <f t="shared" si="37"/>
        <v>0</v>
      </c>
      <c r="AW141" s="92">
        <f t="shared" si="37"/>
        <v>0</v>
      </c>
      <c r="AX141" s="92">
        <f t="shared" si="37"/>
        <v>0</v>
      </c>
      <c r="AY141" s="92">
        <f t="shared" si="37"/>
        <v>0</v>
      </c>
      <c r="AZ141" s="217">
        <f t="shared" si="37"/>
        <v>60179.000000000007</v>
      </c>
      <c r="BA141" s="212">
        <f t="shared" si="37"/>
        <v>14098.500000000002</v>
      </c>
      <c r="BB141" s="92">
        <f t="shared" si="37"/>
        <v>0</v>
      </c>
      <c r="BC141" s="150">
        <f t="shared" si="37"/>
        <v>0</v>
      </c>
      <c r="BD141" s="212">
        <f t="shared" si="37"/>
        <v>17313.2</v>
      </c>
      <c r="BE141" s="92">
        <f t="shared" si="37"/>
        <v>0</v>
      </c>
      <c r="BF141" s="92">
        <f t="shared" si="37"/>
        <v>0</v>
      </c>
      <c r="BG141" s="150">
        <f t="shared" si="37"/>
        <v>0</v>
      </c>
      <c r="BH141" s="210">
        <f t="shared" si="37"/>
        <v>29504.9</v>
      </c>
      <c r="BI141" s="92">
        <f t="shared" si="37"/>
        <v>0</v>
      </c>
      <c r="BJ141" s="150">
        <f t="shared" si="37"/>
        <v>0</v>
      </c>
      <c r="BK141" s="210">
        <f t="shared" si="37"/>
        <v>0</v>
      </c>
      <c r="BL141" s="92">
        <f t="shared" si="37"/>
        <v>57843.9</v>
      </c>
      <c r="BM141" s="92">
        <f t="shared" si="37"/>
        <v>60916.6</v>
      </c>
      <c r="BN141" s="582"/>
      <c r="BO141" s="487"/>
    </row>
    <row r="142" spans="1:67" ht="24" customHeight="1" x14ac:dyDescent="0.2">
      <c r="A142" s="492"/>
      <c r="B142" s="493"/>
      <c r="C142" s="494"/>
      <c r="D142" s="248"/>
      <c r="E142" s="431" t="s">
        <v>98</v>
      </c>
      <c r="F142" s="297">
        <v>0</v>
      </c>
      <c r="G142" s="298">
        <v>0</v>
      </c>
      <c r="H142" s="432">
        <v>0</v>
      </c>
      <c r="I142" s="298"/>
      <c r="J142" s="433"/>
      <c r="K142" s="297">
        <v>0</v>
      </c>
      <c r="L142" s="298">
        <v>0</v>
      </c>
      <c r="M142" s="432">
        <v>0</v>
      </c>
      <c r="N142" s="297">
        <v>0</v>
      </c>
      <c r="O142" s="298">
        <v>0</v>
      </c>
      <c r="P142" s="432">
        <v>0</v>
      </c>
      <c r="Q142" s="297">
        <v>0</v>
      </c>
      <c r="R142" s="298">
        <v>0</v>
      </c>
      <c r="S142" s="432">
        <v>0</v>
      </c>
      <c r="T142" s="298"/>
      <c r="U142" s="298"/>
      <c r="V142" s="298"/>
      <c r="W142" s="298"/>
      <c r="X142" s="433"/>
      <c r="Y142" s="297">
        <v>0</v>
      </c>
      <c r="Z142" s="298">
        <v>0</v>
      </c>
      <c r="AA142" s="432">
        <v>0</v>
      </c>
      <c r="AB142" s="298">
        <v>0</v>
      </c>
      <c r="AC142" s="298">
        <v>0</v>
      </c>
      <c r="AD142" s="433">
        <v>0</v>
      </c>
      <c r="AE142" s="297">
        <v>0</v>
      </c>
      <c r="AF142" s="298">
        <v>0</v>
      </c>
      <c r="AG142" s="432">
        <v>0</v>
      </c>
      <c r="AH142" s="298"/>
      <c r="AI142" s="298"/>
      <c r="AJ142" s="298"/>
      <c r="AK142" s="298"/>
      <c r="AL142" s="433"/>
      <c r="AM142" s="297">
        <v>0</v>
      </c>
      <c r="AN142" s="298">
        <v>0</v>
      </c>
      <c r="AO142" s="432">
        <v>0</v>
      </c>
      <c r="AP142" s="297">
        <v>0</v>
      </c>
      <c r="AQ142" s="298">
        <v>0</v>
      </c>
      <c r="AR142" s="432">
        <v>0</v>
      </c>
      <c r="AS142" s="298">
        <v>0</v>
      </c>
      <c r="AT142" s="298">
        <v>0</v>
      </c>
      <c r="AU142" s="298">
        <v>0</v>
      </c>
      <c r="AV142" s="298"/>
      <c r="AW142" s="298"/>
      <c r="AX142" s="298"/>
      <c r="AY142" s="298"/>
      <c r="AZ142" s="433"/>
      <c r="BA142" s="297">
        <v>0</v>
      </c>
      <c r="BB142" s="298">
        <v>0</v>
      </c>
      <c r="BC142" s="432">
        <v>0</v>
      </c>
      <c r="BD142" s="297">
        <v>0</v>
      </c>
      <c r="BE142" s="298">
        <v>0</v>
      </c>
      <c r="BF142" s="298"/>
      <c r="BG142" s="432">
        <v>0</v>
      </c>
      <c r="BH142" s="298">
        <v>0</v>
      </c>
      <c r="BI142" s="298">
        <v>0</v>
      </c>
      <c r="BJ142" s="432">
        <v>0</v>
      </c>
      <c r="BK142" s="210"/>
      <c r="BL142" s="210"/>
      <c r="BM142" s="210"/>
      <c r="BN142" s="582"/>
      <c r="BO142" s="487"/>
    </row>
    <row r="143" spans="1:67" ht="29.25" customHeight="1" thickBot="1" x14ac:dyDescent="0.25">
      <c r="A143" s="495"/>
      <c r="B143" s="496"/>
      <c r="C143" s="497"/>
      <c r="D143" s="248"/>
      <c r="E143" s="330" t="s">
        <v>53</v>
      </c>
      <c r="F143" s="213">
        <f>F131-F136</f>
        <v>539.99999999999909</v>
      </c>
      <c r="G143" s="229">
        <f t="shared" ref="G143:BM143" si="38">G131-G136</f>
        <v>540</v>
      </c>
      <c r="H143" s="327">
        <f>G143/F143*100</f>
        <v>100.00000000000017</v>
      </c>
      <c r="I143" s="229">
        <f t="shared" si="38"/>
        <v>0</v>
      </c>
      <c r="J143" s="328">
        <f t="shared" si="38"/>
        <v>0</v>
      </c>
      <c r="K143" s="213">
        <f t="shared" si="38"/>
        <v>0</v>
      </c>
      <c r="L143" s="229">
        <f t="shared" si="38"/>
        <v>0</v>
      </c>
      <c r="M143" s="327">
        <f t="shared" si="38"/>
        <v>0</v>
      </c>
      <c r="N143" s="213">
        <f t="shared" si="38"/>
        <v>0</v>
      </c>
      <c r="O143" s="229">
        <f t="shared" si="38"/>
        <v>0</v>
      </c>
      <c r="P143" s="327">
        <f t="shared" si="38"/>
        <v>0</v>
      </c>
      <c r="Q143" s="213">
        <f t="shared" si="38"/>
        <v>540</v>
      </c>
      <c r="R143" s="229">
        <f t="shared" si="38"/>
        <v>390.4</v>
      </c>
      <c r="S143" s="327">
        <f t="shared" si="38"/>
        <v>72.296296296296291</v>
      </c>
      <c r="T143" s="229">
        <f t="shared" si="38"/>
        <v>0</v>
      </c>
      <c r="U143" s="229">
        <f t="shared" si="38"/>
        <v>0</v>
      </c>
      <c r="V143" s="229">
        <f t="shared" si="38"/>
        <v>0</v>
      </c>
      <c r="W143" s="229">
        <f t="shared" si="38"/>
        <v>0</v>
      </c>
      <c r="X143" s="328">
        <f t="shared" si="38"/>
        <v>540</v>
      </c>
      <c r="Y143" s="213">
        <f t="shared" si="38"/>
        <v>0</v>
      </c>
      <c r="Z143" s="229">
        <f t="shared" si="38"/>
        <v>0</v>
      </c>
      <c r="AA143" s="327">
        <f t="shared" si="38"/>
        <v>0</v>
      </c>
      <c r="AB143" s="229">
        <f t="shared" si="38"/>
        <v>0</v>
      </c>
      <c r="AC143" s="229">
        <f t="shared" si="38"/>
        <v>149.6</v>
      </c>
      <c r="AD143" s="328">
        <f t="shared" si="38"/>
        <v>100</v>
      </c>
      <c r="AE143" s="213">
        <f t="shared" si="38"/>
        <v>0</v>
      </c>
      <c r="AF143" s="229">
        <f t="shared" si="38"/>
        <v>0</v>
      </c>
      <c r="AG143" s="327">
        <f t="shared" si="38"/>
        <v>0</v>
      </c>
      <c r="AH143" s="229">
        <f t="shared" si="38"/>
        <v>0</v>
      </c>
      <c r="AI143" s="229">
        <f t="shared" si="38"/>
        <v>0</v>
      </c>
      <c r="AJ143" s="229">
        <f t="shared" si="38"/>
        <v>0</v>
      </c>
      <c r="AK143" s="229">
        <f t="shared" si="38"/>
        <v>0</v>
      </c>
      <c r="AL143" s="328">
        <f t="shared" si="38"/>
        <v>0</v>
      </c>
      <c r="AM143" s="213">
        <f t="shared" si="38"/>
        <v>0</v>
      </c>
      <c r="AN143" s="229">
        <f t="shared" si="38"/>
        <v>0</v>
      </c>
      <c r="AO143" s="327">
        <f t="shared" si="38"/>
        <v>0</v>
      </c>
      <c r="AP143" s="213">
        <f t="shared" si="38"/>
        <v>0</v>
      </c>
      <c r="AQ143" s="229">
        <f t="shared" si="38"/>
        <v>0</v>
      </c>
      <c r="AR143" s="327">
        <f t="shared" si="38"/>
        <v>0</v>
      </c>
      <c r="AS143" s="229">
        <f t="shared" si="38"/>
        <v>0</v>
      </c>
      <c r="AT143" s="229">
        <f t="shared" si="38"/>
        <v>0</v>
      </c>
      <c r="AU143" s="229">
        <f t="shared" si="38"/>
        <v>0</v>
      </c>
      <c r="AV143" s="229">
        <f t="shared" si="38"/>
        <v>0</v>
      </c>
      <c r="AW143" s="229">
        <f t="shared" si="38"/>
        <v>0</v>
      </c>
      <c r="AX143" s="229">
        <f t="shared" si="38"/>
        <v>0</v>
      </c>
      <c r="AY143" s="229">
        <f t="shared" si="38"/>
        <v>0</v>
      </c>
      <c r="AZ143" s="328">
        <f t="shared" si="38"/>
        <v>0</v>
      </c>
      <c r="BA143" s="213">
        <f t="shared" si="38"/>
        <v>0</v>
      </c>
      <c r="BB143" s="229">
        <f t="shared" si="38"/>
        <v>0</v>
      </c>
      <c r="BC143" s="327">
        <f t="shared" si="38"/>
        <v>0</v>
      </c>
      <c r="BD143" s="213">
        <f t="shared" si="38"/>
        <v>0</v>
      </c>
      <c r="BE143" s="229">
        <f t="shared" si="38"/>
        <v>0</v>
      </c>
      <c r="BF143" s="229">
        <f t="shared" si="38"/>
        <v>0</v>
      </c>
      <c r="BG143" s="327">
        <f t="shared" si="38"/>
        <v>0</v>
      </c>
      <c r="BH143" s="229">
        <f t="shared" si="38"/>
        <v>0</v>
      </c>
      <c r="BI143" s="229">
        <f t="shared" si="38"/>
        <v>0</v>
      </c>
      <c r="BJ143" s="327">
        <f t="shared" si="38"/>
        <v>0</v>
      </c>
      <c r="BK143" s="210" t="e">
        <f t="shared" si="38"/>
        <v>#REF!</v>
      </c>
      <c r="BL143" s="210" t="e">
        <f t="shared" si="38"/>
        <v>#REF!</v>
      </c>
      <c r="BM143" s="210">
        <f t="shared" si="38"/>
        <v>0</v>
      </c>
      <c r="BN143" s="583"/>
      <c r="BO143" s="488"/>
    </row>
    <row r="144" spans="1:67" ht="13.5" thickBot="1" x14ac:dyDescent="0.25">
      <c r="A144" s="704" t="s">
        <v>99</v>
      </c>
      <c r="B144" s="705"/>
      <c r="C144" s="706"/>
      <c r="D144" s="248"/>
      <c r="E144" s="584"/>
      <c r="F144" s="585"/>
      <c r="G144" s="585"/>
      <c r="H144" s="585"/>
      <c r="I144" s="585"/>
      <c r="J144" s="585"/>
      <c r="K144" s="585"/>
      <c r="L144" s="585"/>
      <c r="M144" s="585"/>
      <c r="N144" s="585"/>
      <c r="O144" s="585"/>
      <c r="P144" s="585"/>
      <c r="Q144" s="585"/>
      <c r="R144" s="585"/>
      <c r="S144" s="585"/>
      <c r="T144" s="585"/>
      <c r="U144" s="585"/>
      <c r="V144" s="585"/>
      <c r="W144" s="585"/>
      <c r="X144" s="585"/>
      <c r="Y144" s="585"/>
      <c r="Z144" s="585"/>
      <c r="AA144" s="585"/>
      <c r="AB144" s="585"/>
      <c r="AC144" s="585"/>
      <c r="AD144" s="585"/>
      <c r="AE144" s="585"/>
      <c r="AF144" s="585"/>
      <c r="AG144" s="585"/>
      <c r="AH144" s="585"/>
      <c r="AI144" s="585"/>
      <c r="AJ144" s="585"/>
      <c r="AK144" s="585"/>
      <c r="AL144" s="585"/>
      <c r="AM144" s="585"/>
      <c r="AN144" s="585"/>
      <c r="AO144" s="585"/>
      <c r="AP144" s="585"/>
      <c r="AQ144" s="585"/>
      <c r="AR144" s="585"/>
      <c r="AS144" s="585"/>
      <c r="AT144" s="585"/>
      <c r="AU144" s="585"/>
      <c r="AV144" s="585"/>
      <c r="AW144" s="585"/>
      <c r="AX144" s="585"/>
      <c r="AY144" s="585"/>
      <c r="AZ144" s="585"/>
      <c r="BA144" s="585"/>
      <c r="BB144" s="585"/>
      <c r="BC144" s="585"/>
      <c r="BD144" s="585"/>
      <c r="BE144" s="585"/>
      <c r="BF144" s="585"/>
      <c r="BG144" s="585"/>
      <c r="BH144" s="585"/>
      <c r="BI144" s="585"/>
      <c r="BJ144" s="586"/>
      <c r="BK144" s="302"/>
      <c r="BL144" s="302"/>
      <c r="BM144" s="303">
        <f>BA144+BD144+BH144</f>
        <v>0</v>
      </c>
      <c r="BN144" s="124"/>
      <c r="BO144" s="93"/>
    </row>
    <row r="145" spans="1:67" x14ac:dyDescent="0.2">
      <c r="A145" s="707" t="s">
        <v>100</v>
      </c>
      <c r="B145" s="708"/>
      <c r="C145" s="709"/>
      <c r="D145" s="246"/>
      <c r="E145" s="236" t="s">
        <v>38</v>
      </c>
      <c r="F145" s="223">
        <f t="shared" ref="F145:AK145" si="39">F126-F156-F161-F167</f>
        <v>262180.69999999995</v>
      </c>
      <c r="G145" s="224">
        <f t="shared" si="39"/>
        <v>101530.5</v>
      </c>
      <c r="H145" s="225">
        <f t="shared" si="39"/>
        <v>18.968932753214133</v>
      </c>
      <c r="I145" s="226">
        <f t="shared" si="39"/>
        <v>0</v>
      </c>
      <c r="J145" s="227">
        <f t="shared" si="39"/>
        <v>0</v>
      </c>
      <c r="K145" s="223">
        <f>K126-K156-K161-K167</f>
        <v>622.4</v>
      </c>
      <c r="L145" s="224">
        <f t="shared" si="39"/>
        <v>406.8</v>
      </c>
      <c r="M145" s="225">
        <f t="shared" si="39"/>
        <v>65.359897172236501</v>
      </c>
      <c r="N145" s="223">
        <f t="shared" si="39"/>
        <v>25613.699999999997</v>
      </c>
      <c r="O145" s="224">
        <f t="shared" si="39"/>
        <v>24067.799999999996</v>
      </c>
      <c r="P145" s="225">
        <f t="shared" si="39"/>
        <v>94.489505877179894</v>
      </c>
      <c r="Q145" s="223">
        <f t="shared" si="39"/>
        <v>26804.100000000002</v>
      </c>
      <c r="R145" s="224">
        <f t="shared" si="39"/>
        <v>23080.6</v>
      </c>
      <c r="S145" s="225">
        <f t="shared" si="39"/>
        <v>85.599738905330923</v>
      </c>
      <c r="T145" s="226">
        <f t="shared" si="39"/>
        <v>0</v>
      </c>
      <c r="U145" s="224">
        <f t="shared" si="39"/>
        <v>0</v>
      </c>
      <c r="V145" s="224">
        <f t="shared" si="39"/>
        <v>0</v>
      </c>
      <c r="W145" s="224">
        <f t="shared" si="39"/>
        <v>0</v>
      </c>
      <c r="X145" s="227">
        <f t="shared" si="39"/>
        <v>53040.2</v>
      </c>
      <c r="Y145" s="223">
        <f t="shared" si="39"/>
        <v>21649.4</v>
      </c>
      <c r="Z145" s="224">
        <f t="shared" si="39"/>
        <v>20834.899999999998</v>
      </c>
      <c r="AA145" s="225">
        <f t="shared" si="39"/>
        <v>680.30587154419152</v>
      </c>
      <c r="AB145" s="223">
        <f t="shared" si="39"/>
        <v>15570</v>
      </c>
      <c r="AC145" s="224">
        <f t="shared" si="39"/>
        <v>15723.400000000001</v>
      </c>
      <c r="AD145" s="225">
        <f t="shared" si="39"/>
        <v>634.60365128842523</v>
      </c>
      <c r="AE145" s="223">
        <f t="shared" si="39"/>
        <v>20361.199999999997</v>
      </c>
      <c r="AF145" s="224">
        <f t="shared" si="39"/>
        <v>17417</v>
      </c>
      <c r="AG145" s="225">
        <f t="shared" si="39"/>
        <v>412.80969914385736</v>
      </c>
      <c r="AH145" s="226">
        <f t="shared" si="39"/>
        <v>0</v>
      </c>
      <c r="AI145" s="224">
        <f t="shared" si="39"/>
        <v>0</v>
      </c>
      <c r="AJ145" s="224">
        <f t="shared" si="39"/>
        <v>0</v>
      </c>
      <c r="AK145" s="224">
        <f t="shared" si="39"/>
        <v>0</v>
      </c>
      <c r="AL145" s="227">
        <f t="shared" ref="AL145:BM145" si="40">AL126-AL156-AL161-AL167</f>
        <v>57638.5</v>
      </c>
      <c r="AM145" s="223">
        <f t="shared" si="40"/>
        <v>24717.599999999999</v>
      </c>
      <c r="AN145" s="224">
        <f t="shared" si="40"/>
        <v>0</v>
      </c>
      <c r="AO145" s="225">
        <f t="shared" si="40"/>
        <v>0</v>
      </c>
      <c r="AP145" s="223">
        <f t="shared" si="40"/>
        <v>20096.300000000003</v>
      </c>
      <c r="AQ145" s="224">
        <f t="shared" si="40"/>
        <v>0</v>
      </c>
      <c r="AR145" s="225">
        <f t="shared" si="40"/>
        <v>0</v>
      </c>
      <c r="AS145" s="223">
        <f t="shared" si="40"/>
        <v>18690.7</v>
      </c>
      <c r="AT145" s="224">
        <f t="shared" si="40"/>
        <v>0</v>
      </c>
      <c r="AU145" s="225">
        <f t="shared" si="40"/>
        <v>0</v>
      </c>
      <c r="AV145" s="226">
        <f t="shared" si="40"/>
        <v>0</v>
      </c>
      <c r="AW145" s="224">
        <f t="shared" si="40"/>
        <v>0</v>
      </c>
      <c r="AX145" s="224">
        <f t="shared" si="40"/>
        <v>0</v>
      </c>
      <c r="AY145" s="224">
        <f t="shared" si="40"/>
        <v>0</v>
      </c>
      <c r="AZ145" s="227">
        <f t="shared" si="40"/>
        <v>63504.599999999991</v>
      </c>
      <c r="BA145" s="223">
        <f t="shared" si="40"/>
        <v>14090.800000000001</v>
      </c>
      <c r="BB145" s="224">
        <f t="shared" si="40"/>
        <v>0</v>
      </c>
      <c r="BC145" s="225">
        <f t="shared" si="40"/>
        <v>0</v>
      </c>
      <c r="BD145" s="223">
        <f t="shared" si="40"/>
        <v>44635.3</v>
      </c>
      <c r="BE145" s="224">
        <f t="shared" si="40"/>
        <v>0</v>
      </c>
      <c r="BF145" s="224">
        <f t="shared" si="40"/>
        <v>0</v>
      </c>
      <c r="BG145" s="225">
        <f t="shared" si="40"/>
        <v>0</v>
      </c>
      <c r="BH145" s="226">
        <f t="shared" si="40"/>
        <v>29329.200000000001</v>
      </c>
      <c r="BI145" s="224">
        <f t="shared" si="40"/>
        <v>0</v>
      </c>
      <c r="BJ145" s="225">
        <f t="shared" si="40"/>
        <v>0</v>
      </c>
      <c r="BK145" s="226">
        <f t="shared" si="40"/>
        <v>0</v>
      </c>
      <c r="BL145" s="224">
        <f t="shared" si="40"/>
        <v>57843.9</v>
      </c>
      <c r="BM145" s="225">
        <f t="shared" si="40"/>
        <v>88055.299999999988</v>
      </c>
      <c r="BN145" s="519"/>
      <c r="BO145" s="486"/>
    </row>
    <row r="146" spans="1:67" x14ac:dyDescent="0.2">
      <c r="A146" s="710"/>
      <c r="B146" s="711"/>
      <c r="C146" s="712"/>
      <c r="D146" s="246"/>
      <c r="E146" s="436" t="s">
        <v>97</v>
      </c>
      <c r="F146" s="212">
        <v>0</v>
      </c>
      <c r="G146" s="92">
        <v>0</v>
      </c>
      <c r="H146" s="150">
        <v>0</v>
      </c>
      <c r="I146" s="210"/>
      <c r="J146" s="217"/>
      <c r="K146" s="212">
        <v>0</v>
      </c>
      <c r="L146" s="92">
        <v>0</v>
      </c>
      <c r="M146" s="150">
        <v>0</v>
      </c>
      <c r="N146" s="212">
        <v>0</v>
      </c>
      <c r="O146" s="92">
        <v>0</v>
      </c>
      <c r="P146" s="150">
        <v>0</v>
      </c>
      <c r="Q146" s="212">
        <v>0</v>
      </c>
      <c r="R146" s="92">
        <v>0</v>
      </c>
      <c r="S146" s="150">
        <v>0</v>
      </c>
      <c r="T146" s="210"/>
      <c r="U146" s="92"/>
      <c r="V146" s="92"/>
      <c r="W146" s="92"/>
      <c r="X146" s="217"/>
      <c r="Y146" s="212">
        <v>0</v>
      </c>
      <c r="Z146" s="92">
        <v>0</v>
      </c>
      <c r="AA146" s="150">
        <v>0</v>
      </c>
      <c r="AB146" s="212">
        <v>0</v>
      </c>
      <c r="AC146" s="92">
        <v>0</v>
      </c>
      <c r="AD146" s="150">
        <v>0</v>
      </c>
      <c r="AE146" s="212">
        <v>0</v>
      </c>
      <c r="AF146" s="92">
        <v>0</v>
      </c>
      <c r="AG146" s="150">
        <v>0</v>
      </c>
      <c r="AH146" s="210"/>
      <c r="AI146" s="92"/>
      <c r="AJ146" s="92"/>
      <c r="AK146" s="92"/>
      <c r="AL146" s="217"/>
      <c r="AM146" s="212">
        <v>0</v>
      </c>
      <c r="AN146" s="92">
        <v>0</v>
      </c>
      <c r="AO146" s="150">
        <v>0</v>
      </c>
      <c r="AP146" s="212">
        <v>0</v>
      </c>
      <c r="AQ146" s="92">
        <v>0</v>
      </c>
      <c r="AR146" s="150">
        <v>0</v>
      </c>
      <c r="AS146" s="212">
        <v>0</v>
      </c>
      <c r="AT146" s="92">
        <v>0</v>
      </c>
      <c r="AU146" s="150">
        <v>0</v>
      </c>
      <c r="AV146" s="210"/>
      <c r="AW146" s="92"/>
      <c r="AX146" s="92"/>
      <c r="AY146" s="92"/>
      <c r="AZ146" s="217"/>
      <c r="BA146" s="212">
        <v>0</v>
      </c>
      <c r="BB146" s="92">
        <v>0</v>
      </c>
      <c r="BC146" s="150">
        <v>0</v>
      </c>
      <c r="BD146" s="212">
        <v>0</v>
      </c>
      <c r="BE146" s="92">
        <v>0</v>
      </c>
      <c r="BF146" s="92"/>
      <c r="BG146" s="150">
        <v>0</v>
      </c>
      <c r="BH146" s="210">
        <v>0</v>
      </c>
      <c r="BI146" s="92">
        <v>0</v>
      </c>
      <c r="BJ146" s="150">
        <v>0</v>
      </c>
      <c r="BK146" s="221"/>
      <c r="BL146" s="211"/>
      <c r="BM146" s="220"/>
      <c r="BN146" s="520"/>
      <c r="BO146" s="487"/>
    </row>
    <row r="147" spans="1:67" x14ac:dyDescent="0.2">
      <c r="A147" s="713"/>
      <c r="B147" s="714"/>
      <c r="C147" s="715"/>
      <c r="D147" s="246"/>
      <c r="E147" s="237" t="s">
        <v>39</v>
      </c>
      <c r="F147" s="212">
        <f t="shared" ref="F147:AK147" si="41">F128-F158-F163-F169</f>
        <v>31428.499999999996</v>
      </c>
      <c r="G147" s="92">
        <f t="shared" si="41"/>
        <v>115.80000000000001</v>
      </c>
      <c r="H147" s="150">
        <f t="shared" si="41"/>
        <v>-13.575765231300156</v>
      </c>
      <c r="I147" s="210">
        <f t="shared" si="41"/>
        <v>0</v>
      </c>
      <c r="J147" s="217">
        <f t="shared" si="41"/>
        <v>0</v>
      </c>
      <c r="K147" s="212">
        <f t="shared" si="41"/>
        <v>0</v>
      </c>
      <c r="L147" s="92">
        <f t="shared" si="41"/>
        <v>0</v>
      </c>
      <c r="M147" s="150">
        <f t="shared" si="41"/>
        <v>0</v>
      </c>
      <c r="N147" s="212">
        <f t="shared" si="41"/>
        <v>150.00000000000003</v>
      </c>
      <c r="O147" s="92">
        <f t="shared" si="41"/>
        <v>0</v>
      </c>
      <c r="P147" s="150">
        <f t="shared" si="41"/>
        <v>0</v>
      </c>
      <c r="Q147" s="212">
        <f t="shared" si="41"/>
        <v>150.00000000000003</v>
      </c>
      <c r="R147" s="92">
        <f t="shared" si="41"/>
        <v>115.8</v>
      </c>
      <c r="S147" s="150">
        <f t="shared" si="41"/>
        <v>38.395225464190979</v>
      </c>
      <c r="T147" s="210">
        <f t="shared" si="41"/>
        <v>0</v>
      </c>
      <c r="U147" s="92">
        <f t="shared" si="41"/>
        <v>0</v>
      </c>
      <c r="V147" s="92">
        <f t="shared" si="41"/>
        <v>0</v>
      </c>
      <c r="W147" s="92">
        <f t="shared" si="41"/>
        <v>0</v>
      </c>
      <c r="X147" s="217">
        <f t="shared" si="41"/>
        <v>300.00000000000006</v>
      </c>
      <c r="Y147" s="212">
        <f t="shared" si="41"/>
        <v>150.00000000000003</v>
      </c>
      <c r="Z147" s="92">
        <f t="shared" si="41"/>
        <v>0</v>
      </c>
      <c r="AA147" s="150">
        <f t="shared" si="41"/>
        <v>100</v>
      </c>
      <c r="AB147" s="212">
        <f t="shared" si="41"/>
        <v>150.00000000000003</v>
      </c>
      <c r="AC147" s="92">
        <f t="shared" si="41"/>
        <v>0</v>
      </c>
      <c r="AD147" s="150">
        <f t="shared" si="41"/>
        <v>0</v>
      </c>
      <c r="AE147" s="212">
        <f t="shared" si="41"/>
        <v>150.00000000000003</v>
      </c>
      <c r="AF147" s="92">
        <f t="shared" si="41"/>
        <v>0</v>
      </c>
      <c r="AG147" s="150">
        <f t="shared" si="41"/>
        <v>0</v>
      </c>
      <c r="AH147" s="210">
        <f t="shared" si="41"/>
        <v>0</v>
      </c>
      <c r="AI147" s="92">
        <f t="shared" si="41"/>
        <v>0</v>
      </c>
      <c r="AJ147" s="92">
        <f t="shared" si="41"/>
        <v>0</v>
      </c>
      <c r="AK147" s="92">
        <f t="shared" si="41"/>
        <v>0</v>
      </c>
      <c r="AL147" s="217">
        <f t="shared" ref="AL147:BM147" si="42">AL128-AL158-AL163-AL169</f>
        <v>484.80000000000007</v>
      </c>
      <c r="AM147" s="212">
        <f t="shared" si="42"/>
        <v>150.00000000000003</v>
      </c>
      <c r="AN147" s="92">
        <f t="shared" si="42"/>
        <v>0</v>
      </c>
      <c r="AO147" s="150">
        <f t="shared" si="42"/>
        <v>0</v>
      </c>
      <c r="AP147" s="212">
        <f t="shared" si="42"/>
        <v>3075.5</v>
      </c>
      <c r="AQ147" s="92">
        <f t="shared" si="42"/>
        <v>0</v>
      </c>
      <c r="AR147" s="150">
        <f t="shared" si="42"/>
        <v>0</v>
      </c>
      <c r="AS147" s="212">
        <f t="shared" si="42"/>
        <v>123.20000000000002</v>
      </c>
      <c r="AT147" s="92">
        <f t="shared" si="42"/>
        <v>0</v>
      </c>
      <c r="AU147" s="150">
        <f t="shared" si="42"/>
        <v>0</v>
      </c>
      <c r="AV147" s="210">
        <f t="shared" si="42"/>
        <v>0</v>
      </c>
      <c r="AW147" s="92">
        <f t="shared" si="42"/>
        <v>0</v>
      </c>
      <c r="AX147" s="92">
        <f t="shared" si="42"/>
        <v>0</v>
      </c>
      <c r="AY147" s="92">
        <f t="shared" si="42"/>
        <v>0</v>
      </c>
      <c r="AZ147" s="217">
        <f t="shared" si="42"/>
        <v>3348.7</v>
      </c>
      <c r="BA147" s="212">
        <f t="shared" si="42"/>
        <v>0</v>
      </c>
      <c r="BB147" s="92">
        <f t="shared" si="42"/>
        <v>0</v>
      </c>
      <c r="BC147" s="150">
        <f t="shared" si="42"/>
        <v>0</v>
      </c>
      <c r="BD147" s="212">
        <f t="shared" si="42"/>
        <v>27329.8</v>
      </c>
      <c r="BE147" s="92">
        <f t="shared" si="42"/>
        <v>0</v>
      </c>
      <c r="BF147" s="92">
        <f t="shared" si="42"/>
        <v>0</v>
      </c>
      <c r="BG147" s="150">
        <f t="shared" si="42"/>
        <v>0</v>
      </c>
      <c r="BH147" s="210">
        <f t="shared" si="42"/>
        <v>0</v>
      </c>
      <c r="BI147" s="92">
        <f t="shared" si="42"/>
        <v>0</v>
      </c>
      <c r="BJ147" s="150">
        <f t="shared" si="42"/>
        <v>0</v>
      </c>
      <c r="BK147" s="210">
        <f t="shared" si="42"/>
        <v>0</v>
      </c>
      <c r="BL147" s="92">
        <f t="shared" si="42"/>
        <v>0</v>
      </c>
      <c r="BM147" s="150">
        <f t="shared" si="42"/>
        <v>27329.799999999996</v>
      </c>
      <c r="BN147" s="520"/>
      <c r="BO147" s="487"/>
    </row>
    <row r="148" spans="1:67" x14ac:dyDescent="0.2">
      <c r="A148" s="713"/>
      <c r="B148" s="714"/>
      <c r="C148" s="715"/>
      <c r="D148" s="246"/>
      <c r="E148" s="237" t="s">
        <v>18</v>
      </c>
      <c r="F148" s="212">
        <f t="shared" ref="F148:AK148" si="43">F129-F159-F164-F170</f>
        <v>230752.20000000004</v>
      </c>
      <c r="G148" s="92">
        <f t="shared" si="43"/>
        <v>101414.7</v>
      </c>
      <c r="H148" s="150">
        <f t="shared" si="43"/>
        <v>21.592539712834718</v>
      </c>
      <c r="I148" s="210">
        <f t="shared" si="43"/>
        <v>0</v>
      </c>
      <c r="J148" s="217" t="e">
        <f t="shared" si="43"/>
        <v>#DIV/0!</v>
      </c>
      <c r="K148" s="212">
        <f t="shared" si="43"/>
        <v>622.4</v>
      </c>
      <c r="L148" s="92">
        <f t="shared" si="43"/>
        <v>406.8</v>
      </c>
      <c r="M148" s="150">
        <f t="shared" si="43"/>
        <v>65.359897172236501</v>
      </c>
      <c r="N148" s="212">
        <f t="shared" si="43"/>
        <v>25463.699999999997</v>
      </c>
      <c r="O148" s="92">
        <f t="shared" si="43"/>
        <v>24067.799999999996</v>
      </c>
      <c r="P148" s="150">
        <f t="shared" si="43"/>
        <v>94.489505877179894</v>
      </c>
      <c r="Q148" s="212">
        <f t="shared" si="43"/>
        <v>26654.100000000002</v>
      </c>
      <c r="R148" s="92">
        <f t="shared" si="43"/>
        <v>22964.799999999999</v>
      </c>
      <c r="S148" s="150">
        <f t="shared" si="43"/>
        <v>86.133719403791176</v>
      </c>
      <c r="T148" s="210">
        <f t="shared" si="43"/>
        <v>0</v>
      </c>
      <c r="U148" s="92">
        <f t="shared" si="43"/>
        <v>0</v>
      </c>
      <c r="V148" s="92">
        <f t="shared" si="43"/>
        <v>0</v>
      </c>
      <c r="W148" s="92">
        <f t="shared" si="43"/>
        <v>0</v>
      </c>
      <c r="X148" s="217">
        <f t="shared" si="43"/>
        <v>52740.2</v>
      </c>
      <c r="Y148" s="212">
        <f t="shared" si="43"/>
        <v>21499.4</v>
      </c>
      <c r="Z148" s="92">
        <f t="shared" si="43"/>
        <v>20834.899999999998</v>
      </c>
      <c r="AA148" s="150">
        <f t="shared" si="43"/>
        <v>580.30587154419152</v>
      </c>
      <c r="AB148" s="212">
        <f t="shared" si="43"/>
        <v>15420</v>
      </c>
      <c r="AC148" s="92">
        <f t="shared" si="43"/>
        <v>15723.400000000001</v>
      </c>
      <c r="AD148" s="150">
        <f t="shared" si="43"/>
        <v>678.64510206562727</v>
      </c>
      <c r="AE148" s="212">
        <f t="shared" si="43"/>
        <v>20211.199999999997</v>
      </c>
      <c r="AF148" s="92">
        <f t="shared" si="43"/>
        <v>17417</v>
      </c>
      <c r="AG148" s="150">
        <f t="shared" si="43"/>
        <v>497.22528355944172</v>
      </c>
      <c r="AH148" s="210">
        <f t="shared" si="43"/>
        <v>0</v>
      </c>
      <c r="AI148" s="92">
        <f t="shared" si="43"/>
        <v>0</v>
      </c>
      <c r="AJ148" s="92">
        <f t="shared" si="43"/>
        <v>0</v>
      </c>
      <c r="AK148" s="92">
        <f t="shared" si="43"/>
        <v>0</v>
      </c>
      <c r="AL148" s="217">
        <f t="shared" ref="AL148:BM148" si="44">AL129-AL159-AL164-AL170</f>
        <v>57153.7</v>
      </c>
      <c r="AM148" s="212">
        <f t="shared" si="44"/>
        <v>24567.599999999999</v>
      </c>
      <c r="AN148" s="92">
        <f t="shared" si="44"/>
        <v>0</v>
      </c>
      <c r="AO148" s="150">
        <f t="shared" si="44"/>
        <v>0</v>
      </c>
      <c r="AP148" s="212">
        <f t="shared" si="44"/>
        <v>17020.800000000003</v>
      </c>
      <c r="AQ148" s="92">
        <f t="shared" si="44"/>
        <v>0</v>
      </c>
      <c r="AR148" s="150">
        <f t="shared" si="44"/>
        <v>0</v>
      </c>
      <c r="AS148" s="212">
        <f t="shared" si="44"/>
        <v>18567.5</v>
      </c>
      <c r="AT148" s="92">
        <f t="shared" si="44"/>
        <v>0</v>
      </c>
      <c r="AU148" s="150">
        <f t="shared" si="44"/>
        <v>0</v>
      </c>
      <c r="AV148" s="210">
        <f t="shared" si="44"/>
        <v>0</v>
      </c>
      <c r="AW148" s="92">
        <f t="shared" si="44"/>
        <v>0</v>
      </c>
      <c r="AX148" s="92">
        <f t="shared" si="44"/>
        <v>0</v>
      </c>
      <c r="AY148" s="92">
        <f t="shared" si="44"/>
        <v>0</v>
      </c>
      <c r="AZ148" s="217">
        <f t="shared" si="44"/>
        <v>60155.900000000009</v>
      </c>
      <c r="BA148" s="212">
        <f t="shared" si="44"/>
        <v>14090.800000000001</v>
      </c>
      <c r="BB148" s="92">
        <f t="shared" si="44"/>
        <v>0</v>
      </c>
      <c r="BC148" s="150">
        <f t="shared" si="44"/>
        <v>0</v>
      </c>
      <c r="BD148" s="212">
        <f t="shared" si="44"/>
        <v>17305.5</v>
      </c>
      <c r="BE148" s="92">
        <f t="shared" si="44"/>
        <v>0</v>
      </c>
      <c r="BF148" s="92">
        <f t="shared" si="44"/>
        <v>0</v>
      </c>
      <c r="BG148" s="150">
        <f t="shared" si="44"/>
        <v>0</v>
      </c>
      <c r="BH148" s="210">
        <f t="shared" si="44"/>
        <v>29329.200000000001</v>
      </c>
      <c r="BI148" s="92">
        <f t="shared" si="44"/>
        <v>0</v>
      </c>
      <c r="BJ148" s="150">
        <f t="shared" si="44"/>
        <v>0</v>
      </c>
      <c r="BK148" s="210">
        <f t="shared" si="44"/>
        <v>0</v>
      </c>
      <c r="BL148" s="92">
        <f t="shared" si="44"/>
        <v>57843.9</v>
      </c>
      <c r="BM148" s="150">
        <f t="shared" si="44"/>
        <v>60725.5</v>
      </c>
      <c r="BN148" s="520"/>
      <c r="BO148" s="487"/>
    </row>
    <row r="149" spans="1:67" ht="25.5" x14ac:dyDescent="0.2">
      <c r="A149" s="716"/>
      <c r="B149" s="717"/>
      <c r="C149" s="718"/>
      <c r="D149" s="246"/>
      <c r="E149" s="435" t="s">
        <v>98</v>
      </c>
      <c r="F149" s="212">
        <v>0</v>
      </c>
      <c r="G149" s="92">
        <v>0</v>
      </c>
      <c r="H149" s="150">
        <v>0</v>
      </c>
      <c r="I149" s="210"/>
      <c r="J149" s="217"/>
      <c r="K149" s="212">
        <v>0</v>
      </c>
      <c r="L149" s="92">
        <v>0</v>
      </c>
      <c r="M149" s="150">
        <v>0</v>
      </c>
      <c r="N149" s="212">
        <v>0</v>
      </c>
      <c r="O149" s="92">
        <v>0</v>
      </c>
      <c r="P149" s="150">
        <v>0</v>
      </c>
      <c r="Q149" s="212">
        <v>0</v>
      </c>
      <c r="R149" s="92">
        <v>0</v>
      </c>
      <c r="S149" s="150">
        <v>0</v>
      </c>
      <c r="T149" s="210"/>
      <c r="U149" s="92"/>
      <c r="V149" s="92"/>
      <c r="W149" s="92"/>
      <c r="X149" s="217"/>
      <c r="Y149" s="212">
        <v>0</v>
      </c>
      <c r="Z149" s="92">
        <v>0</v>
      </c>
      <c r="AA149" s="150">
        <v>0</v>
      </c>
      <c r="AB149" s="212">
        <v>0</v>
      </c>
      <c r="AC149" s="92">
        <v>0</v>
      </c>
      <c r="AD149" s="150">
        <v>0</v>
      </c>
      <c r="AE149" s="212">
        <v>0</v>
      </c>
      <c r="AF149" s="92">
        <v>0</v>
      </c>
      <c r="AG149" s="150">
        <v>0</v>
      </c>
      <c r="AH149" s="210"/>
      <c r="AI149" s="92"/>
      <c r="AJ149" s="92"/>
      <c r="AK149" s="92"/>
      <c r="AL149" s="217"/>
      <c r="AM149" s="212">
        <v>0</v>
      </c>
      <c r="AN149" s="92">
        <v>0</v>
      </c>
      <c r="AO149" s="150">
        <v>0</v>
      </c>
      <c r="AP149" s="212">
        <v>0</v>
      </c>
      <c r="AQ149" s="92">
        <v>0</v>
      </c>
      <c r="AR149" s="150">
        <v>0</v>
      </c>
      <c r="AS149" s="212">
        <v>0</v>
      </c>
      <c r="AT149" s="92">
        <v>0</v>
      </c>
      <c r="AU149" s="150">
        <v>0</v>
      </c>
      <c r="AV149" s="210"/>
      <c r="AW149" s="92"/>
      <c r="AX149" s="92"/>
      <c r="AY149" s="92"/>
      <c r="AZ149" s="217"/>
      <c r="BA149" s="212">
        <v>0</v>
      </c>
      <c r="BB149" s="92">
        <v>0</v>
      </c>
      <c r="BC149" s="150">
        <v>0</v>
      </c>
      <c r="BD149" s="212">
        <v>0</v>
      </c>
      <c r="BE149" s="92">
        <v>0</v>
      </c>
      <c r="BF149" s="92"/>
      <c r="BG149" s="150">
        <v>0</v>
      </c>
      <c r="BH149" s="210">
        <v>0</v>
      </c>
      <c r="BI149" s="92">
        <v>0</v>
      </c>
      <c r="BJ149" s="150">
        <v>0</v>
      </c>
      <c r="BK149" s="298"/>
      <c r="BL149" s="298"/>
      <c r="BM149" s="433"/>
      <c r="BN149" s="520"/>
      <c r="BO149" s="487"/>
    </row>
    <row r="150" spans="1:67" ht="26.25" thickBot="1" x14ac:dyDescent="0.25">
      <c r="A150" s="719"/>
      <c r="B150" s="720"/>
      <c r="C150" s="721"/>
      <c r="D150" s="246"/>
      <c r="E150" s="435" t="s">
        <v>53</v>
      </c>
      <c r="F150" s="213">
        <f>F143</f>
        <v>539.99999999999909</v>
      </c>
      <c r="G150" s="214">
        <f t="shared" ref="G150:BM150" si="45">G143</f>
        <v>540</v>
      </c>
      <c r="H150" s="215">
        <f t="shared" si="45"/>
        <v>100.00000000000017</v>
      </c>
      <c r="I150" s="229">
        <f t="shared" si="45"/>
        <v>0</v>
      </c>
      <c r="J150" s="230">
        <f t="shared" si="45"/>
        <v>0</v>
      </c>
      <c r="K150" s="213">
        <f t="shared" si="45"/>
        <v>0</v>
      </c>
      <c r="L150" s="214">
        <f t="shared" si="45"/>
        <v>0</v>
      </c>
      <c r="M150" s="215">
        <f t="shared" si="45"/>
        <v>0</v>
      </c>
      <c r="N150" s="213">
        <f t="shared" si="45"/>
        <v>0</v>
      </c>
      <c r="O150" s="214">
        <f t="shared" si="45"/>
        <v>0</v>
      </c>
      <c r="P150" s="215">
        <f t="shared" si="45"/>
        <v>0</v>
      </c>
      <c r="Q150" s="213">
        <f t="shared" si="45"/>
        <v>540</v>
      </c>
      <c r="R150" s="214">
        <f t="shared" si="45"/>
        <v>390.4</v>
      </c>
      <c r="S150" s="215">
        <f t="shared" si="45"/>
        <v>72.296296296296291</v>
      </c>
      <c r="T150" s="229">
        <f t="shared" si="45"/>
        <v>0</v>
      </c>
      <c r="U150" s="214">
        <f t="shared" si="45"/>
        <v>0</v>
      </c>
      <c r="V150" s="214">
        <f t="shared" si="45"/>
        <v>0</v>
      </c>
      <c r="W150" s="214">
        <f t="shared" si="45"/>
        <v>0</v>
      </c>
      <c r="X150" s="230">
        <f t="shared" si="45"/>
        <v>540</v>
      </c>
      <c r="Y150" s="213">
        <f t="shared" si="45"/>
        <v>0</v>
      </c>
      <c r="Z150" s="214">
        <f t="shared" si="45"/>
        <v>0</v>
      </c>
      <c r="AA150" s="215">
        <f t="shared" si="45"/>
        <v>0</v>
      </c>
      <c r="AB150" s="213">
        <f t="shared" si="45"/>
        <v>0</v>
      </c>
      <c r="AC150" s="214">
        <f t="shared" si="45"/>
        <v>149.6</v>
      </c>
      <c r="AD150" s="215">
        <f t="shared" si="45"/>
        <v>100</v>
      </c>
      <c r="AE150" s="213">
        <f t="shared" si="45"/>
        <v>0</v>
      </c>
      <c r="AF150" s="214">
        <f t="shared" si="45"/>
        <v>0</v>
      </c>
      <c r="AG150" s="215">
        <f t="shared" si="45"/>
        <v>0</v>
      </c>
      <c r="AH150" s="229">
        <f t="shared" si="45"/>
        <v>0</v>
      </c>
      <c r="AI150" s="214">
        <f t="shared" si="45"/>
        <v>0</v>
      </c>
      <c r="AJ150" s="214">
        <f t="shared" si="45"/>
        <v>0</v>
      </c>
      <c r="AK150" s="214">
        <f t="shared" si="45"/>
        <v>0</v>
      </c>
      <c r="AL150" s="230">
        <f t="shared" si="45"/>
        <v>0</v>
      </c>
      <c r="AM150" s="213">
        <f t="shared" si="45"/>
        <v>0</v>
      </c>
      <c r="AN150" s="214">
        <f t="shared" si="45"/>
        <v>0</v>
      </c>
      <c r="AO150" s="215">
        <f t="shared" si="45"/>
        <v>0</v>
      </c>
      <c r="AP150" s="213">
        <f t="shared" si="45"/>
        <v>0</v>
      </c>
      <c r="AQ150" s="214">
        <f t="shared" si="45"/>
        <v>0</v>
      </c>
      <c r="AR150" s="215">
        <f t="shared" si="45"/>
        <v>0</v>
      </c>
      <c r="AS150" s="213">
        <f t="shared" si="45"/>
        <v>0</v>
      </c>
      <c r="AT150" s="214">
        <f t="shared" si="45"/>
        <v>0</v>
      </c>
      <c r="AU150" s="215">
        <f t="shared" si="45"/>
        <v>0</v>
      </c>
      <c r="AV150" s="229">
        <f t="shared" si="45"/>
        <v>0</v>
      </c>
      <c r="AW150" s="214">
        <f t="shared" si="45"/>
        <v>0</v>
      </c>
      <c r="AX150" s="214">
        <f t="shared" si="45"/>
        <v>0</v>
      </c>
      <c r="AY150" s="214">
        <f t="shared" si="45"/>
        <v>0</v>
      </c>
      <c r="AZ150" s="230">
        <f t="shared" si="45"/>
        <v>0</v>
      </c>
      <c r="BA150" s="213">
        <f t="shared" si="45"/>
        <v>0</v>
      </c>
      <c r="BB150" s="214">
        <f t="shared" si="45"/>
        <v>0</v>
      </c>
      <c r="BC150" s="215">
        <f t="shared" si="45"/>
        <v>0</v>
      </c>
      <c r="BD150" s="213">
        <f t="shared" si="45"/>
        <v>0</v>
      </c>
      <c r="BE150" s="214">
        <f t="shared" si="45"/>
        <v>0</v>
      </c>
      <c r="BF150" s="214">
        <f t="shared" si="45"/>
        <v>0</v>
      </c>
      <c r="BG150" s="215">
        <f t="shared" si="45"/>
        <v>0</v>
      </c>
      <c r="BH150" s="229">
        <f t="shared" si="45"/>
        <v>0</v>
      </c>
      <c r="BI150" s="214">
        <f t="shared" si="45"/>
        <v>0</v>
      </c>
      <c r="BJ150" s="215">
        <f t="shared" si="45"/>
        <v>0</v>
      </c>
      <c r="BK150" s="229" t="e">
        <f t="shared" si="45"/>
        <v>#REF!</v>
      </c>
      <c r="BL150" s="213" t="e">
        <f t="shared" si="45"/>
        <v>#REF!</v>
      </c>
      <c r="BM150" s="213">
        <f t="shared" si="45"/>
        <v>0</v>
      </c>
      <c r="BN150" s="521"/>
      <c r="BO150" s="488"/>
    </row>
    <row r="151" spans="1:67" ht="12.75" customHeight="1" x14ac:dyDescent="0.2">
      <c r="A151" s="489" t="s">
        <v>101</v>
      </c>
      <c r="B151" s="490"/>
      <c r="C151" s="491"/>
      <c r="D151" s="246"/>
      <c r="E151" s="329" t="s">
        <v>38</v>
      </c>
      <c r="F151" s="223">
        <v>0</v>
      </c>
      <c r="G151" s="224">
        <v>0</v>
      </c>
      <c r="H151" s="225">
        <v>0</v>
      </c>
      <c r="I151" s="226"/>
      <c r="J151" s="227"/>
      <c r="K151" s="223">
        <v>0</v>
      </c>
      <c r="L151" s="224">
        <v>0</v>
      </c>
      <c r="M151" s="225">
        <v>0</v>
      </c>
      <c r="N151" s="223">
        <v>0</v>
      </c>
      <c r="O151" s="224">
        <v>0</v>
      </c>
      <c r="P151" s="225">
        <v>0</v>
      </c>
      <c r="Q151" s="223">
        <v>0</v>
      </c>
      <c r="R151" s="224">
        <v>0</v>
      </c>
      <c r="S151" s="225">
        <v>0</v>
      </c>
      <c r="T151" s="226">
        <v>0</v>
      </c>
      <c r="U151" s="224">
        <v>0</v>
      </c>
      <c r="V151" s="224">
        <v>0</v>
      </c>
      <c r="W151" s="224">
        <v>0</v>
      </c>
      <c r="X151" s="228">
        <f t="shared" ref="X151:X160" si="46">K151+N151+Q151</f>
        <v>0</v>
      </c>
      <c r="Y151" s="223">
        <v>0</v>
      </c>
      <c r="Z151" s="224">
        <v>0</v>
      </c>
      <c r="AA151" s="225">
        <v>0</v>
      </c>
      <c r="AB151" s="223">
        <v>0</v>
      </c>
      <c r="AC151" s="224">
        <v>0</v>
      </c>
      <c r="AD151" s="225">
        <v>0</v>
      </c>
      <c r="AE151" s="223">
        <v>0</v>
      </c>
      <c r="AF151" s="224">
        <v>0</v>
      </c>
      <c r="AG151" s="225">
        <v>0</v>
      </c>
      <c r="AH151" s="226">
        <v>0</v>
      </c>
      <c r="AI151" s="224">
        <v>0</v>
      </c>
      <c r="AJ151" s="224">
        <v>0</v>
      </c>
      <c r="AK151" s="224">
        <v>0</v>
      </c>
      <c r="AL151" s="228">
        <f t="shared" ref="AL151:AL159" si="47">Y151+AB151+AE151</f>
        <v>0</v>
      </c>
      <c r="AM151" s="223">
        <v>0</v>
      </c>
      <c r="AN151" s="224">
        <v>0</v>
      </c>
      <c r="AO151" s="225">
        <v>0</v>
      </c>
      <c r="AP151" s="223">
        <v>0</v>
      </c>
      <c r="AQ151" s="224">
        <v>0</v>
      </c>
      <c r="AR151" s="225">
        <v>0</v>
      </c>
      <c r="AS151" s="223">
        <v>0</v>
      </c>
      <c r="AT151" s="224">
        <v>0</v>
      </c>
      <c r="AU151" s="225">
        <v>0</v>
      </c>
      <c r="AV151" s="226">
        <v>0</v>
      </c>
      <c r="AW151" s="224">
        <v>0</v>
      </c>
      <c r="AX151" s="224">
        <v>0</v>
      </c>
      <c r="AY151" s="224">
        <v>0</v>
      </c>
      <c r="AZ151" s="241">
        <v>0</v>
      </c>
      <c r="BA151" s="223">
        <v>0</v>
      </c>
      <c r="BB151" s="224">
        <v>0</v>
      </c>
      <c r="BC151" s="225">
        <v>0</v>
      </c>
      <c r="BD151" s="223">
        <v>0</v>
      </c>
      <c r="BE151" s="224">
        <v>0</v>
      </c>
      <c r="BF151" s="224">
        <v>0</v>
      </c>
      <c r="BG151" s="225">
        <v>0</v>
      </c>
      <c r="BH151" s="226">
        <v>0</v>
      </c>
      <c r="BI151" s="224">
        <v>0</v>
      </c>
      <c r="BJ151" s="225">
        <v>0</v>
      </c>
      <c r="BK151" s="440"/>
      <c r="BL151" s="242"/>
      <c r="BM151" s="243">
        <f>BA151+BD151+BH151</f>
        <v>0</v>
      </c>
      <c r="BN151" s="486"/>
      <c r="BO151" s="486"/>
    </row>
    <row r="152" spans="1:67" x14ac:dyDescent="0.2">
      <c r="A152" s="492"/>
      <c r="B152" s="493"/>
      <c r="C152" s="494"/>
      <c r="D152" s="246"/>
      <c r="E152" s="249" t="s">
        <v>97</v>
      </c>
      <c r="F152" s="212">
        <v>0</v>
      </c>
      <c r="G152" s="92">
        <v>0</v>
      </c>
      <c r="H152" s="150">
        <v>0</v>
      </c>
      <c r="I152" s="210"/>
      <c r="J152" s="217"/>
      <c r="K152" s="212">
        <v>0</v>
      </c>
      <c r="L152" s="92">
        <v>0</v>
      </c>
      <c r="M152" s="150">
        <v>0</v>
      </c>
      <c r="N152" s="212">
        <v>0</v>
      </c>
      <c r="O152" s="92">
        <v>0</v>
      </c>
      <c r="P152" s="150">
        <v>0</v>
      </c>
      <c r="Q152" s="212">
        <v>0</v>
      </c>
      <c r="R152" s="92">
        <v>0</v>
      </c>
      <c r="S152" s="150">
        <v>0</v>
      </c>
      <c r="T152" s="210">
        <v>0</v>
      </c>
      <c r="U152" s="92">
        <v>0</v>
      </c>
      <c r="V152" s="92">
        <v>0</v>
      </c>
      <c r="W152" s="92">
        <v>0</v>
      </c>
      <c r="X152" s="218">
        <f t="shared" si="46"/>
        <v>0</v>
      </c>
      <c r="Y152" s="212">
        <v>0</v>
      </c>
      <c r="Z152" s="92">
        <v>0</v>
      </c>
      <c r="AA152" s="150">
        <v>0</v>
      </c>
      <c r="AB152" s="212">
        <v>0</v>
      </c>
      <c r="AC152" s="92">
        <v>0</v>
      </c>
      <c r="AD152" s="150">
        <v>0</v>
      </c>
      <c r="AE152" s="212">
        <v>0</v>
      </c>
      <c r="AF152" s="92">
        <v>0</v>
      </c>
      <c r="AG152" s="150">
        <v>0</v>
      </c>
      <c r="AH152" s="210">
        <v>0</v>
      </c>
      <c r="AI152" s="92">
        <v>0</v>
      </c>
      <c r="AJ152" s="92">
        <v>0</v>
      </c>
      <c r="AK152" s="92">
        <v>0</v>
      </c>
      <c r="AL152" s="218">
        <f>Y152+AB152+AE152</f>
        <v>0</v>
      </c>
      <c r="AM152" s="212">
        <v>0</v>
      </c>
      <c r="AN152" s="92">
        <v>0</v>
      </c>
      <c r="AO152" s="150">
        <v>0</v>
      </c>
      <c r="AP152" s="212">
        <v>0</v>
      </c>
      <c r="AQ152" s="92">
        <v>0</v>
      </c>
      <c r="AR152" s="150">
        <v>0</v>
      </c>
      <c r="AS152" s="212">
        <v>0</v>
      </c>
      <c r="AT152" s="92">
        <v>0</v>
      </c>
      <c r="AU152" s="150">
        <v>0</v>
      </c>
      <c r="AV152" s="210">
        <v>0</v>
      </c>
      <c r="AW152" s="92">
        <v>0</v>
      </c>
      <c r="AX152" s="92">
        <v>0</v>
      </c>
      <c r="AY152" s="92">
        <v>0</v>
      </c>
      <c r="AZ152" s="232">
        <v>0</v>
      </c>
      <c r="BA152" s="212">
        <v>0</v>
      </c>
      <c r="BB152" s="92">
        <v>0</v>
      </c>
      <c r="BC152" s="150">
        <v>0</v>
      </c>
      <c r="BD152" s="212">
        <v>0</v>
      </c>
      <c r="BE152" s="92">
        <v>0</v>
      </c>
      <c r="BF152" s="92">
        <v>0</v>
      </c>
      <c r="BG152" s="150">
        <v>0</v>
      </c>
      <c r="BH152" s="210">
        <v>0</v>
      </c>
      <c r="BI152" s="92">
        <v>0</v>
      </c>
      <c r="BJ152" s="150">
        <v>0</v>
      </c>
      <c r="BK152" s="441"/>
      <c r="BL152" s="437"/>
      <c r="BM152" s="438"/>
      <c r="BN152" s="487"/>
      <c r="BO152" s="487"/>
    </row>
    <row r="153" spans="1:67" x14ac:dyDescent="0.2">
      <c r="A153" s="492"/>
      <c r="B153" s="493"/>
      <c r="C153" s="494"/>
      <c r="D153" s="246"/>
      <c r="E153" s="249" t="s">
        <v>39</v>
      </c>
      <c r="F153" s="212">
        <v>0</v>
      </c>
      <c r="G153" s="92">
        <v>0</v>
      </c>
      <c r="H153" s="150">
        <v>0</v>
      </c>
      <c r="I153" s="210"/>
      <c r="J153" s="217"/>
      <c r="K153" s="212">
        <v>0</v>
      </c>
      <c r="L153" s="92">
        <v>0</v>
      </c>
      <c r="M153" s="150">
        <v>0</v>
      </c>
      <c r="N153" s="212">
        <v>0</v>
      </c>
      <c r="O153" s="92">
        <v>0</v>
      </c>
      <c r="P153" s="150">
        <v>0</v>
      </c>
      <c r="Q153" s="212">
        <v>0</v>
      </c>
      <c r="R153" s="92">
        <v>0</v>
      </c>
      <c r="S153" s="150">
        <v>0</v>
      </c>
      <c r="T153" s="210">
        <v>0</v>
      </c>
      <c r="U153" s="92">
        <v>0</v>
      </c>
      <c r="V153" s="92">
        <v>0</v>
      </c>
      <c r="W153" s="92">
        <v>0</v>
      </c>
      <c r="X153" s="218">
        <f t="shared" si="46"/>
        <v>0</v>
      </c>
      <c r="Y153" s="212">
        <v>0</v>
      </c>
      <c r="Z153" s="92">
        <v>0</v>
      </c>
      <c r="AA153" s="150">
        <v>0</v>
      </c>
      <c r="AB153" s="212">
        <v>0</v>
      </c>
      <c r="AC153" s="92">
        <v>0</v>
      </c>
      <c r="AD153" s="150">
        <v>0</v>
      </c>
      <c r="AE153" s="212">
        <v>0</v>
      </c>
      <c r="AF153" s="92">
        <v>0</v>
      </c>
      <c r="AG153" s="150">
        <v>0</v>
      </c>
      <c r="AH153" s="210">
        <v>0</v>
      </c>
      <c r="AI153" s="92">
        <v>0</v>
      </c>
      <c r="AJ153" s="92">
        <v>0</v>
      </c>
      <c r="AK153" s="92">
        <v>0</v>
      </c>
      <c r="AL153" s="218">
        <f t="shared" si="47"/>
        <v>0</v>
      </c>
      <c r="AM153" s="212">
        <v>0</v>
      </c>
      <c r="AN153" s="92">
        <v>0</v>
      </c>
      <c r="AO153" s="150">
        <v>0</v>
      </c>
      <c r="AP153" s="212">
        <v>0</v>
      </c>
      <c r="AQ153" s="92">
        <v>0</v>
      </c>
      <c r="AR153" s="150">
        <v>0</v>
      </c>
      <c r="AS153" s="212">
        <v>0</v>
      </c>
      <c r="AT153" s="92">
        <v>0</v>
      </c>
      <c r="AU153" s="150">
        <v>0</v>
      </c>
      <c r="AV153" s="210">
        <v>0</v>
      </c>
      <c r="AW153" s="92">
        <v>0</v>
      </c>
      <c r="AX153" s="92">
        <v>0</v>
      </c>
      <c r="AY153" s="92">
        <v>0</v>
      </c>
      <c r="AZ153" s="232">
        <v>0</v>
      </c>
      <c r="BA153" s="212">
        <v>0</v>
      </c>
      <c r="BB153" s="92">
        <v>0</v>
      </c>
      <c r="BC153" s="150">
        <v>0</v>
      </c>
      <c r="BD153" s="212">
        <v>0</v>
      </c>
      <c r="BE153" s="92">
        <v>0</v>
      </c>
      <c r="BF153" s="92">
        <v>0</v>
      </c>
      <c r="BG153" s="150">
        <v>0</v>
      </c>
      <c r="BH153" s="210">
        <v>0</v>
      </c>
      <c r="BI153" s="92">
        <v>0</v>
      </c>
      <c r="BJ153" s="150">
        <v>0</v>
      </c>
      <c r="BK153" s="442"/>
      <c r="BL153" s="109"/>
      <c r="BM153" s="149">
        <f>BA153+BD153+BH153</f>
        <v>0</v>
      </c>
      <c r="BN153" s="487"/>
      <c r="BO153" s="487"/>
    </row>
    <row r="154" spans="1:67" ht="13.5" thickBot="1" x14ac:dyDescent="0.25">
      <c r="A154" s="492"/>
      <c r="B154" s="493"/>
      <c r="C154" s="494"/>
      <c r="D154" s="246"/>
      <c r="E154" s="249" t="s">
        <v>18</v>
      </c>
      <c r="F154" s="212">
        <v>0</v>
      </c>
      <c r="G154" s="92">
        <v>0</v>
      </c>
      <c r="H154" s="150">
        <v>0</v>
      </c>
      <c r="I154" s="210"/>
      <c r="J154" s="217"/>
      <c r="K154" s="212">
        <v>0</v>
      </c>
      <c r="L154" s="92">
        <v>0</v>
      </c>
      <c r="M154" s="150">
        <v>0</v>
      </c>
      <c r="N154" s="212">
        <v>0</v>
      </c>
      <c r="O154" s="92">
        <v>0</v>
      </c>
      <c r="P154" s="150">
        <v>0</v>
      </c>
      <c r="Q154" s="212">
        <v>0</v>
      </c>
      <c r="R154" s="92">
        <v>0</v>
      </c>
      <c r="S154" s="150">
        <v>0</v>
      </c>
      <c r="T154" s="210">
        <v>0</v>
      </c>
      <c r="U154" s="92">
        <v>0</v>
      </c>
      <c r="V154" s="92">
        <v>0</v>
      </c>
      <c r="W154" s="92">
        <v>0</v>
      </c>
      <c r="X154" s="218">
        <f t="shared" si="46"/>
        <v>0</v>
      </c>
      <c r="Y154" s="212">
        <v>0</v>
      </c>
      <c r="Z154" s="92">
        <v>0</v>
      </c>
      <c r="AA154" s="150">
        <v>0</v>
      </c>
      <c r="AB154" s="212">
        <v>0</v>
      </c>
      <c r="AC154" s="92">
        <v>0</v>
      </c>
      <c r="AD154" s="150">
        <v>0</v>
      </c>
      <c r="AE154" s="212">
        <v>0</v>
      </c>
      <c r="AF154" s="92">
        <v>0</v>
      </c>
      <c r="AG154" s="150">
        <v>0</v>
      </c>
      <c r="AH154" s="210">
        <v>0</v>
      </c>
      <c r="AI154" s="92">
        <v>0</v>
      </c>
      <c r="AJ154" s="92">
        <v>0</v>
      </c>
      <c r="AK154" s="92">
        <v>0</v>
      </c>
      <c r="AL154" s="218">
        <f t="shared" si="47"/>
        <v>0</v>
      </c>
      <c r="AM154" s="212">
        <v>0</v>
      </c>
      <c r="AN154" s="92">
        <v>0</v>
      </c>
      <c r="AO154" s="150">
        <v>0</v>
      </c>
      <c r="AP154" s="212">
        <v>0</v>
      </c>
      <c r="AQ154" s="92">
        <v>0</v>
      </c>
      <c r="AR154" s="150">
        <v>0</v>
      </c>
      <c r="AS154" s="212">
        <v>0</v>
      </c>
      <c r="AT154" s="92">
        <v>0</v>
      </c>
      <c r="AU154" s="150">
        <v>0</v>
      </c>
      <c r="AV154" s="210">
        <v>0</v>
      </c>
      <c r="AW154" s="92">
        <v>0</v>
      </c>
      <c r="AX154" s="92">
        <v>0</v>
      </c>
      <c r="AY154" s="92">
        <v>0</v>
      </c>
      <c r="AZ154" s="232">
        <v>0</v>
      </c>
      <c r="BA154" s="212">
        <v>0</v>
      </c>
      <c r="BB154" s="92">
        <v>0</v>
      </c>
      <c r="BC154" s="150">
        <v>0</v>
      </c>
      <c r="BD154" s="212">
        <v>0</v>
      </c>
      <c r="BE154" s="92">
        <v>0</v>
      </c>
      <c r="BF154" s="92">
        <v>0</v>
      </c>
      <c r="BG154" s="150">
        <v>0</v>
      </c>
      <c r="BH154" s="210">
        <v>0</v>
      </c>
      <c r="BI154" s="92">
        <v>0</v>
      </c>
      <c r="BJ154" s="150">
        <v>0</v>
      </c>
      <c r="BK154" s="443"/>
      <c r="BL154" s="239"/>
      <c r="BM154" s="240">
        <f>BA154+BD154+BH154</f>
        <v>0</v>
      </c>
      <c r="BN154" s="487"/>
      <c r="BO154" s="487"/>
    </row>
    <row r="155" spans="1:67" ht="26.25" thickBot="1" x14ac:dyDescent="0.25">
      <c r="A155" s="495"/>
      <c r="B155" s="496"/>
      <c r="C155" s="497"/>
      <c r="D155" s="246"/>
      <c r="E155" s="445" t="s">
        <v>98</v>
      </c>
      <c r="F155" s="213">
        <v>0</v>
      </c>
      <c r="G155" s="214">
        <v>0</v>
      </c>
      <c r="H155" s="215">
        <v>0</v>
      </c>
      <c r="I155" s="229"/>
      <c r="J155" s="230"/>
      <c r="K155" s="213">
        <v>0</v>
      </c>
      <c r="L155" s="214">
        <v>0</v>
      </c>
      <c r="M155" s="215">
        <v>0</v>
      </c>
      <c r="N155" s="213">
        <v>0</v>
      </c>
      <c r="O155" s="214">
        <v>0</v>
      </c>
      <c r="P155" s="215">
        <v>0</v>
      </c>
      <c r="Q155" s="213">
        <v>0</v>
      </c>
      <c r="R155" s="214">
        <v>0</v>
      </c>
      <c r="S155" s="215">
        <v>0</v>
      </c>
      <c r="T155" s="229">
        <v>0</v>
      </c>
      <c r="U155" s="214">
        <v>0</v>
      </c>
      <c r="V155" s="214">
        <v>0</v>
      </c>
      <c r="W155" s="214">
        <v>0</v>
      </c>
      <c r="X155" s="231">
        <f t="shared" si="46"/>
        <v>0</v>
      </c>
      <c r="Y155" s="213">
        <v>0</v>
      </c>
      <c r="Z155" s="214">
        <v>0</v>
      </c>
      <c r="AA155" s="215">
        <v>0</v>
      </c>
      <c r="AB155" s="213">
        <v>0</v>
      </c>
      <c r="AC155" s="214">
        <v>0</v>
      </c>
      <c r="AD155" s="215">
        <v>0</v>
      </c>
      <c r="AE155" s="213">
        <v>0</v>
      </c>
      <c r="AF155" s="214">
        <v>0</v>
      </c>
      <c r="AG155" s="215">
        <v>0</v>
      </c>
      <c r="AH155" s="229">
        <v>0</v>
      </c>
      <c r="AI155" s="214">
        <v>0</v>
      </c>
      <c r="AJ155" s="214">
        <v>0</v>
      </c>
      <c r="AK155" s="214">
        <v>0</v>
      </c>
      <c r="AL155" s="231">
        <f>Y155+AB155+AE155</f>
        <v>0</v>
      </c>
      <c r="AM155" s="213">
        <v>0</v>
      </c>
      <c r="AN155" s="214">
        <v>0</v>
      </c>
      <c r="AO155" s="215">
        <v>0</v>
      </c>
      <c r="AP155" s="213">
        <v>0</v>
      </c>
      <c r="AQ155" s="214">
        <v>0</v>
      </c>
      <c r="AR155" s="215">
        <v>0</v>
      </c>
      <c r="AS155" s="213">
        <v>0</v>
      </c>
      <c r="AT155" s="214">
        <v>0</v>
      </c>
      <c r="AU155" s="215">
        <v>0</v>
      </c>
      <c r="AV155" s="229">
        <v>0</v>
      </c>
      <c r="AW155" s="214">
        <v>0</v>
      </c>
      <c r="AX155" s="214">
        <v>0</v>
      </c>
      <c r="AY155" s="214">
        <v>0</v>
      </c>
      <c r="AZ155" s="238">
        <v>0</v>
      </c>
      <c r="BA155" s="213">
        <v>0</v>
      </c>
      <c r="BB155" s="214">
        <v>0</v>
      </c>
      <c r="BC155" s="215">
        <v>0</v>
      </c>
      <c r="BD155" s="213">
        <v>0</v>
      </c>
      <c r="BE155" s="214">
        <v>0</v>
      </c>
      <c r="BF155" s="214">
        <v>0</v>
      </c>
      <c r="BG155" s="215">
        <v>0</v>
      </c>
      <c r="BH155" s="229">
        <v>0</v>
      </c>
      <c r="BI155" s="214">
        <v>0</v>
      </c>
      <c r="BJ155" s="215">
        <v>0</v>
      </c>
      <c r="BK155" s="444"/>
      <c r="BL155" s="302"/>
      <c r="BM155" s="303"/>
      <c r="BN155" s="488"/>
      <c r="BO155" s="488"/>
    </row>
    <row r="156" spans="1:67" x14ac:dyDescent="0.2">
      <c r="A156" s="498" t="s">
        <v>102</v>
      </c>
      <c r="B156" s="499"/>
      <c r="C156" s="500"/>
      <c r="D156" s="246"/>
      <c r="E156" s="329" t="s">
        <v>38</v>
      </c>
      <c r="F156" s="223">
        <f>F159</f>
        <v>155</v>
      </c>
      <c r="G156" s="224">
        <f t="shared" ref="G156:BJ156" si="48">G159</f>
        <v>0</v>
      </c>
      <c r="H156" s="225">
        <f t="shared" si="48"/>
        <v>0</v>
      </c>
      <c r="I156" s="226"/>
      <c r="J156" s="227"/>
      <c r="K156" s="223">
        <f t="shared" si="48"/>
        <v>0</v>
      </c>
      <c r="L156" s="224">
        <f t="shared" si="48"/>
        <v>0</v>
      </c>
      <c r="M156" s="225">
        <f t="shared" si="48"/>
        <v>0</v>
      </c>
      <c r="N156" s="223">
        <f t="shared" si="48"/>
        <v>0</v>
      </c>
      <c r="O156" s="224">
        <f t="shared" si="48"/>
        <v>0</v>
      </c>
      <c r="P156" s="225">
        <f t="shared" si="48"/>
        <v>0</v>
      </c>
      <c r="Q156" s="223">
        <f t="shared" si="48"/>
        <v>0</v>
      </c>
      <c r="R156" s="224">
        <f t="shared" si="48"/>
        <v>0</v>
      </c>
      <c r="S156" s="225">
        <f t="shared" si="48"/>
        <v>0</v>
      </c>
      <c r="T156" s="226">
        <f t="shared" si="48"/>
        <v>0</v>
      </c>
      <c r="U156" s="224">
        <f t="shared" si="48"/>
        <v>0</v>
      </c>
      <c r="V156" s="224">
        <f t="shared" si="48"/>
        <v>0</v>
      </c>
      <c r="W156" s="224">
        <f t="shared" si="48"/>
        <v>0</v>
      </c>
      <c r="X156" s="228">
        <f t="shared" si="46"/>
        <v>0</v>
      </c>
      <c r="Y156" s="223">
        <f t="shared" si="48"/>
        <v>0</v>
      </c>
      <c r="Z156" s="224">
        <f t="shared" si="48"/>
        <v>0</v>
      </c>
      <c r="AA156" s="225">
        <f t="shared" si="48"/>
        <v>0</v>
      </c>
      <c r="AB156" s="223">
        <f t="shared" si="48"/>
        <v>0</v>
      </c>
      <c r="AC156" s="224">
        <f t="shared" si="48"/>
        <v>0</v>
      </c>
      <c r="AD156" s="225">
        <f t="shared" si="48"/>
        <v>0</v>
      </c>
      <c r="AE156" s="223">
        <f t="shared" si="48"/>
        <v>0</v>
      </c>
      <c r="AF156" s="224">
        <f t="shared" si="48"/>
        <v>0</v>
      </c>
      <c r="AG156" s="225">
        <f t="shared" si="48"/>
        <v>0</v>
      </c>
      <c r="AH156" s="226">
        <f t="shared" si="48"/>
        <v>0</v>
      </c>
      <c r="AI156" s="224">
        <f t="shared" si="48"/>
        <v>0</v>
      </c>
      <c r="AJ156" s="224">
        <f t="shared" si="48"/>
        <v>0</v>
      </c>
      <c r="AK156" s="224">
        <f t="shared" si="48"/>
        <v>0</v>
      </c>
      <c r="AL156" s="228">
        <f t="shared" si="47"/>
        <v>0</v>
      </c>
      <c r="AM156" s="223">
        <f t="shared" si="48"/>
        <v>0</v>
      </c>
      <c r="AN156" s="224">
        <f t="shared" si="48"/>
        <v>0</v>
      </c>
      <c r="AO156" s="225">
        <f t="shared" si="48"/>
        <v>0</v>
      </c>
      <c r="AP156" s="223">
        <f t="shared" si="48"/>
        <v>0</v>
      </c>
      <c r="AQ156" s="224">
        <f t="shared" si="48"/>
        <v>0</v>
      </c>
      <c r="AR156" s="225">
        <f t="shared" si="48"/>
        <v>0</v>
      </c>
      <c r="AS156" s="223">
        <f t="shared" si="48"/>
        <v>0</v>
      </c>
      <c r="AT156" s="224">
        <f t="shared" si="48"/>
        <v>0</v>
      </c>
      <c r="AU156" s="225">
        <f t="shared" si="48"/>
        <v>0</v>
      </c>
      <c r="AV156" s="226">
        <f t="shared" si="48"/>
        <v>0</v>
      </c>
      <c r="AW156" s="224">
        <f t="shared" si="48"/>
        <v>0</v>
      </c>
      <c r="AX156" s="224">
        <f t="shared" si="48"/>
        <v>0</v>
      </c>
      <c r="AY156" s="224">
        <f t="shared" si="48"/>
        <v>0</v>
      </c>
      <c r="AZ156" s="241">
        <v>0</v>
      </c>
      <c r="BA156" s="223">
        <f t="shared" si="48"/>
        <v>0</v>
      </c>
      <c r="BB156" s="224">
        <f t="shared" si="48"/>
        <v>0</v>
      </c>
      <c r="BC156" s="225">
        <f t="shared" si="48"/>
        <v>0</v>
      </c>
      <c r="BD156" s="223">
        <f t="shared" si="48"/>
        <v>0</v>
      </c>
      <c r="BE156" s="224">
        <f t="shared" si="48"/>
        <v>0</v>
      </c>
      <c r="BF156" s="224">
        <f t="shared" si="48"/>
        <v>0</v>
      </c>
      <c r="BG156" s="225">
        <f t="shared" si="48"/>
        <v>0</v>
      </c>
      <c r="BH156" s="226">
        <f t="shared" si="48"/>
        <v>155</v>
      </c>
      <c r="BI156" s="224">
        <f t="shared" si="48"/>
        <v>0</v>
      </c>
      <c r="BJ156" s="225">
        <f t="shared" si="48"/>
        <v>0</v>
      </c>
      <c r="BK156" s="440"/>
      <c r="BL156" s="242"/>
      <c r="BM156" s="243">
        <f>BA156+BD156+BH156</f>
        <v>155</v>
      </c>
      <c r="BN156" s="486"/>
      <c r="BO156" s="486"/>
    </row>
    <row r="157" spans="1:67" x14ac:dyDescent="0.2">
      <c r="A157" s="501"/>
      <c r="B157" s="502"/>
      <c r="C157" s="503"/>
      <c r="D157" s="246"/>
      <c r="E157" s="249" t="s">
        <v>97</v>
      </c>
      <c r="F157" s="212">
        <v>0</v>
      </c>
      <c r="G157" s="92">
        <v>0</v>
      </c>
      <c r="H157" s="150">
        <v>0</v>
      </c>
      <c r="I157" s="210"/>
      <c r="J157" s="217"/>
      <c r="K157" s="212">
        <v>0</v>
      </c>
      <c r="L157" s="92">
        <v>0</v>
      </c>
      <c r="M157" s="150">
        <v>0</v>
      </c>
      <c r="N157" s="212">
        <v>0</v>
      </c>
      <c r="O157" s="92">
        <v>0</v>
      </c>
      <c r="P157" s="150">
        <v>0</v>
      </c>
      <c r="Q157" s="212">
        <v>0</v>
      </c>
      <c r="R157" s="92">
        <v>0</v>
      </c>
      <c r="S157" s="150">
        <v>0</v>
      </c>
      <c r="T157" s="210">
        <v>0</v>
      </c>
      <c r="U157" s="92">
        <v>0</v>
      </c>
      <c r="V157" s="92">
        <v>0</v>
      </c>
      <c r="W157" s="92">
        <v>0</v>
      </c>
      <c r="X157" s="218">
        <f t="shared" si="46"/>
        <v>0</v>
      </c>
      <c r="Y157" s="212">
        <v>0</v>
      </c>
      <c r="Z157" s="92">
        <v>0</v>
      </c>
      <c r="AA157" s="150">
        <v>0</v>
      </c>
      <c r="AB157" s="212">
        <v>0</v>
      </c>
      <c r="AC157" s="92">
        <v>0</v>
      </c>
      <c r="AD157" s="150">
        <v>0</v>
      </c>
      <c r="AE157" s="212">
        <v>0</v>
      </c>
      <c r="AF157" s="92">
        <v>0</v>
      </c>
      <c r="AG157" s="150">
        <v>0</v>
      </c>
      <c r="AH157" s="210">
        <v>0</v>
      </c>
      <c r="AI157" s="92">
        <v>0</v>
      </c>
      <c r="AJ157" s="92">
        <v>0</v>
      </c>
      <c r="AK157" s="92">
        <v>0</v>
      </c>
      <c r="AL157" s="218">
        <f>Y157+AB157+AE157</f>
        <v>0</v>
      </c>
      <c r="AM157" s="212">
        <v>0</v>
      </c>
      <c r="AN157" s="92">
        <v>0</v>
      </c>
      <c r="AO157" s="150">
        <v>0</v>
      </c>
      <c r="AP157" s="212">
        <v>0</v>
      </c>
      <c r="AQ157" s="92">
        <v>0</v>
      </c>
      <c r="AR157" s="150">
        <v>0</v>
      </c>
      <c r="AS157" s="212">
        <v>0</v>
      </c>
      <c r="AT157" s="92">
        <v>0</v>
      </c>
      <c r="AU157" s="150">
        <v>0</v>
      </c>
      <c r="AV157" s="210">
        <v>0</v>
      </c>
      <c r="AW157" s="92">
        <v>0</v>
      </c>
      <c r="AX157" s="92">
        <v>0</v>
      </c>
      <c r="AY157" s="92">
        <v>0</v>
      </c>
      <c r="AZ157" s="232">
        <v>0</v>
      </c>
      <c r="BA157" s="212">
        <v>0</v>
      </c>
      <c r="BB157" s="92">
        <v>0</v>
      </c>
      <c r="BC157" s="150">
        <v>0</v>
      </c>
      <c r="BD157" s="212">
        <v>0</v>
      </c>
      <c r="BE157" s="92">
        <v>0</v>
      </c>
      <c r="BF157" s="92">
        <v>0</v>
      </c>
      <c r="BG157" s="150">
        <v>0</v>
      </c>
      <c r="BH157" s="210">
        <v>0</v>
      </c>
      <c r="BI157" s="92">
        <v>0</v>
      </c>
      <c r="BJ157" s="150">
        <v>0</v>
      </c>
      <c r="BK157" s="441"/>
      <c r="BL157" s="437"/>
      <c r="BM157" s="438"/>
      <c r="BN157" s="487"/>
      <c r="BO157" s="487"/>
    </row>
    <row r="158" spans="1:67" x14ac:dyDescent="0.2">
      <c r="A158" s="501"/>
      <c r="B158" s="502"/>
      <c r="C158" s="503"/>
      <c r="D158" s="246"/>
      <c r="E158" s="249" t="s">
        <v>39</v>
      </c>
      <c r="F158" s="212">
        <v>0</v>
      </c>
      <c r="G158" s="92">
        <v>0</v>
      </c>
      <c r="H158" s="150">
        <v>0</v>
      </c>
      <c r="I158" s="210"/>
      <c r="J158" s="217"/>
      <c r="K158" s="212">
        <v>0</v>
      </c>
      <c r="L158" s="92">
        <v>0</v>
      </c>
      <c r="M158" s="150">
        <v>0</v>
      </c>
      <c r="N158" s="212">
        <v>0</v>
      </c>
      <c r="O158" s="92">
        <v>0</v>
      </c>
      <c r="P158" s="150">
        <v>0</v>
      </c>
      <c r="Q158" s="212">
        <v>0</v>
      </c>
      <c r="R158" s="92">
        <v>0</v>
      </c>
      <c r="S158" s="150">
        <v>0</v>
      </c>
      <c r="T158" s="210">
        <v>0</v>
      </c>
      <c r="U158" s="92">
        <v>0</v>
      </c>
      <c r="V158" s="92">
        <v>0</v>
      </c>
      <c r="W158" s="92">
        <v>0</v>
      </c>
      <c r="X158" s="218">
        <f t="shared" si="46"/>
        <v>0</v>
      </c>
      <c r="Y158" s="212">
        <v>0</v>
      </c>
      <c r="Z158" s="92">
        <v>0</v>
      </c>
      <c r="AA158" s="150">
        <v>0</v>
      </c>
      <c r="AB158" s="212">
        <v>0</v>
      </c>
      <c r="AC158" s="92">
        <v>0</v>
      </c>
      <c r="AD158" s="150">
        <v>0</v>
      </c>
      <c r="AE158" s="212">
        <v>0</v>
      </c>
      <c r="AF158" s="92">
        <v>0</v>
      </c>
      <c r="AG158" s="150">
        <v>0</v>
      </c>
      <c r="AH158" s="210">
        <v>0</v>
      </c>
      <c r="AI158" s="92">
        <v>0</v>
      </c>
      <c r="AJ158" s="92">
        <v>0</v>
      </c>
      <c r="AK158" s="92">
        <v>0</v>
      </c>
      <c r="AL158" s="218">
        <f t="shared" si="47"/>
        <v>0</v>
      </c>
      <c r="AM158" s="212">
        <v>0</v>
      </c>
      <c r="AN158" s="92">
        <v>0</v>
      </c>
      <c r="AO158" s="150">
        <v>0</v>
      </c>
      <c r="AP158" s="212">
        <v>0</v>
      </c>
      <c r="AQ158" s="92">
        <v>0</v>
      </c>
      <c r="AR158" s="150">
        <v>0</v>
      </c>
      <c r="AS158" s="212">
        <v>0</v>
      </c>
      <c r="AT158" s="92">
        <v>0</v>
      </c>
      <c r="AU158" s="150">
        <v>0</v>
      </c>
      <c r="AV158" s="210"/>
      <c r="AW158" s="92"/>
      <c r="AX158" s="92"/>
      <c r="AY158" s="92"/>
      <c r="AZ158" s="232">
        <v>0</v>
      </c>
      <c r="BA158" s="212">
        <v>0</v>
      </c>
      <c r="BB158" s="92">
        <v>0</v>
      </c>
      <c r="BC158" s="150">
        <v>0</v>
      </c>
      <c r="BD158" s="212">
        <v>0</v>
      </c>
      <c r="BE158" s="92">
        <v>0</v>
      </c>
      <c r="BF158" s="92"/>
      <c r="BG158" s="150">
        <v>0</v>
      </c>
      <c r="BH158" s="210">
        <v>0</v>
      </c>
      <c r="BI158" s="94">
        <v>0</v>
      </c>
      <c r="BJ158" s="233">
        <v>0</v>
      </c>
      <c r="BK158" s="442"/>
      <c r="BL158" s="109"/>
      <c r="BM158" s="149">
        <f>BA158+BD158+BH158</f>
        <v>0</v>
      </c>
      <c r="BN158" s="487"/>
      <c r="BO158" s="487"/>
    </row>
    <row r="159" spans="1:67" ht="13.5" thickBot="1" x14ac:dyDescent="0.25">
      <c r="A159" s="501"/>
      <c r="B159" s="502"/>
      <c r="C159" s="503"/>
      <c r="D159" s="246"/>
      <c r="E159" s="249" t="s">
        <v>18</v>
      </c>
      <c r="F159" s="212">
        <f>K159+N159+Q159+Y159+AB159+AE159+AM159+AP159+AS159+BA159+BD159+BH159</f>
        <v>155</v>
      </c>
      <c r="G159" s="92">
        <v>0</v>
      </c>
      <c r="H159" s="150">
        <v>0</v>
      </c>
      <c r="I159" s="210"/>
      <c r="J159" s="217"/>
      <c r="K159" s="212">
        <v>0</v>
      </c>
      <c r="L159" s="92">
        <v>0</v>
      </c>
      <c r="M159" s="150">
        <v>0</v>
      </c>
      <c r="N159" s="212">
        <v>0</v>
      </c>
      <c r="O159" s="92">
        <v>0</v>
      </c>
      <c r="P159" s="150">
        <v>0</v>
      </c>
      <c r="Q159" s="212">
        <v>0</v>
      </c>
      <c r="R159" s="92">
        <v>0</v>
      </c>
      <c r="S159" s="150">
        <v>0</v>
      </c>
      <c r="T159" s="210">
        <v>0</v>
      </c>
      <c r="U159" s="92">
        <v>0</v>
      </c>
      <c r="V159" s="92">
        <v>0</v>
      </c>
      <c r="W159" s="92">
        <v>0</v>
      </c>
      <c r="X159" s="218">
        <f t="shared" si="46"/>
        <v>0</v>
      </c>
      <c r="Y159" s="212">
        <v>0</v>
      </c>
      <c r="Z159" s="92">
        <v>0</v>
      </c>
      <c r="AA159" s="150">
        <v>0</v>
      </c>
      <c r="AB159" s="212">
        <v>0</v>
      </c>
      <c r="AC159" s="92">
        <v>0</v>
      </c>
      <c r="AD159" s="150">
        <v>0</v>
      </c>
      <c r="AE159" s="212">
        <v>0</v>
      </c>
      <c r="AF159" s="92">
        <v>0</v>
      </c>
      <c r="AG159" s="150">
        <v>0</v>
      </c>
      <c r="AH159" s="210">
        <v>0</v>
      </c>
      <c r="AI159" s="92">
        <v>0</v>
      </c>
      <c r="AJ159" s="92">
        <v>0</v>
      </c>
      <c r="AK159" s="92">
        <v>0</v>
      </c>
      <c r="AL159" s="218">
        <f t="shared" si="47"/>
        <v>0</v>
      </c>
      <c r="AM159" s="212">
        <v>0</v>
      </c>
      <c r="AN159" s="92">
        <v>0</v>
      </c>
      <c r="AO159" s="150">
        <v>0</v>
      </c>
      <c r="AP159" s="212">
        <v>0</v>
      </c>
      <c r="AQ159" s="92">
        <v>0</v>
      </c>
      <c r="AR159" s="150">
        <v>0</v>
      </c>
      <c r="AS159" s="212">
        <v>0</v>
      </c>
      <c r="AT159" s="92">
        <v>0</v>
      </c>
      <c r="AU159" s="150">
        <v>0</v>
      </c>
      <c r="AV159" s="210"/>
      <c r="AW159" s="92"/>
      <c r="AX159" s="92"/>
      <c r="AY159" s="92"/>
      <c r="AZ159" s="217">
        <v>0</v>
      </c>
      <c r="BA159" s="212">
        <v>0</v>
      </c>
      <c r="BB159" s="92">
        <v>0</v>
      </c>
      <c r="BC159" s="150">
        <v>0</v>
      </c>
      <c r="BD159" s="212">
        <v>0</v>
      </c>
      <c r="BE159" s="92">
        <v>0</v>
      </c>
      <c r="BF159" s="92"/>
      <c r="BG159" s="150">
        <v>0</v>
      </c>
      <c r="BH159" s="210">
        <v>155</v>
      </c>
      <c r="BI159" s="94">
        <v>0</v>
      </c>
      <c r="BJ159" s="233">
        <v>0</v>
      </c>
      <c r="BK159" s="443"/>
      <c r="BL159" s="239"/>
      <c r="BM159" s="240">
        <f>BA159+BD159+BH159</f>
        <v>155</v>
      </c>
      <c r="BN159" s="487"/>
      <c r="BO159" s="487"/>
    </row>
    <row r="160" spans="1:67" ht="26.25" thickBot="1" x14ac:dyDescent="0.25">
      <c r="A160" s="504"/>
      <c r="B160" s="505"/>
      <c r="C160" s="506"/>
      <c r="D160" s="246"/>
      <c r="E160" s="445" t="s">
        <v>98</v>
      </c>
      <c r="F160" s="213">
        <v>0</v>
      </c>
      <c r="G160" s="214">
        <v>0</v>
      </c>
      <c r="H160" s="215">
        <v>0</v>
      </c>
      <c r="I160" s="229"/>
      <c r="J160" s="230"/>
      <c r="K160" s="213">
        <v>0</v>
      </c>
      <c r="L160" s="214">
        <v>0</v>
      </c>
      <c r="M160" s="215">
        <v>0</v>
      </c>
      <c r="N160" s="213">
        <v>0</v>
      </c>
      <c r="O160" s="214">
        <v>0</v>
      </c>
      <c r="P160" s="215">
        <v>0</v>
      </c>
      <c r="Q160" s="213">
        <v>0</v>
      </c>
      <c r="R160" s="214">
        <v>0</v>
      </c>
      <c r="S160" s="215">
        <v>0</v>
      </c>
      <c r="T160" s="229">
        <v>0</v>
      </c>
      <c r="U160" s="214">
        <v>0</v>
      </c>
      <c r="V160" s="214">
        <v>0</v>
      </c>
      <c r="W160" s="214">
        <v>0</v>
      </c>
      <c r="X160" s="231">
        <f t="shared" si="46"/>
        <v>0</v>
      </c>
      <c r="Y160" s="213">
        <v>0</v>
      </c>
      <c r="Z160" s="214">
        <v>0</v>
      </c>
      <c r="AA160" s="215">
        <v>0</v>
      </c>
      <c r="AB160" s="213">
        <v>0</v>
      </c>
      <c r="AC160" s="214">
        <v>0</v>
      </c>
      <c r="AD160" s="215">
        <v>0</v>
      </c>
      <c r="AE160" s="213">
        <v>0</v>
      </c>
      <c r="AF160" s="214">
        <v>0</v>
      </c>
      <c r="AG160" s="215">
        <v>0</v>
      </c>
      <c r="AH160" s="229">
        <v>0</v>
      </c>
      <c r="AI160" s="214">
        <v>0</v>
      </c>
      <c r="AJ160" s="214">
        <v>0</v>
      </c>
      <c r="AK160" s="214">
        <v>0</v>
      </c>
      <c r="AL160" s="231">
        <f>Y160+AB160+AE160</f>
        <v>0</v>
      </c>
      <c r="AM160" s="213">
        <v>0</v>
      </c>
      <c r="AN160" s="214">
        <v>0</v>
      </c>
      <c r="AO160" s="215">
        <v>0</v>
      </c>
      <c r="AP160" s="213">
        <v>0</v>
      </c>
      <c r="AQ160" s="214">
        <v>0</v>
      </c>
      <c r="AR160" s="215">
        <v>0</v>
      </c>
      <c r="AS160" s="213">
        <v>0</v>
      </c>
      <c r="AT160" s="214">
        <v>0</v>
      </c>
      <c r="AU160" s="215">
        <v>0</v>
      </c>
      <c r="AV160" s="229">
        <v>0</v>
      </c>
      <c r="AW160" s="214">
        <v>0</v>
      </c>
      <c r="AX160" s="214">
        <v>0</v>
      </c>
      <c r="AY160" s="214">
        <v>0</v>
      </c>
      <c r="AZ160" s="238">
        <v>0</v>
      </c>
      <c r="BA160" s="213">
        <v>0</v>
      </c>
      <c r="BB160" s="214">
        <v>0</v>
      </c>
      <c r="BC160" s="215">
        <v>0</v>
      </c>
      <c r="BD160" s="213">
        <v>0</v>
      </c>
      <c r="BE160" s="214">
        <v>0</v>
      </c>
      <c r="BF160" s="214">
        <v>0</v>
      </c>
      <c r="BG160" s="215">
        <v>0</v>
      </c>
      <c r="BH160" s="229">
        <v>0</v>
      </c>
      <c r="BI160" s="214">
        <v>0</v>
      </c>
      <c r="BJ160" s="215">
        <v>0</v>
      </c>
      <c r="BK160" s="444"/>
      <c r="BL160" s="302"/>
      <c r="BM160" s="303"/>
      <c r="BN160" s="488"/>
      <c r="BO160" s="488"/>
    </row>
    <row r="161" spans="1:67" x14ac:dyDescent="0.2">
      <c r="A161" s="722" t="s">
        <v>109</v>
      </c>
      <c r="B161" s="708"/>
      <c r="C161" s="709"/>
      <c r="D161" s="246"/>
      <c r="E161" s="329" t="s">
        <v>38</v>
      </c>
      <c r="F161" s="223">
        <f>F164</f>
        <v>3782.4</v>
      </c>
      <c r="G161" s="224">
        <f>G132</f>
        <v>150</v>
      </c>
      <c r="H161" s="225">
        <f t="shared" ref="H161:BL161" si="49">H132</f>
        <v>3.9657360406091371</v>
      </c>
      <c r="I161" s="226"/>
      <c r="J161" s="227"/>
      <c r="K161" s="223">
        <f t="shared" si="49"/>
        <v>0</v>
      </c>
      <c r="L161" s="224">
        <f t="shared" si="49"/>
        <v>0</v>
      </c>
      <c r="M161" s="225">
        <f t="shared" si="49"/>
        <v>0</v>
      </c>
      <c r="N161" s="223">
        <f t="shared" si="49"/>
        <v>0</v>
      </c>
      <c r="O161" s="224">
        <f t="shared" si="49"/>
        <v>0</v>
      </c>
      <c r="P161" s="225">
        <f t="shared" si="49"/>
        <v>0</v>
      </c>
      <c r="Q161" s="223">
        <f t="shared" si="49"/>
        <v>0</v>
      </c>
      <c r="R161" s="224">
        <f t="shared" si="49"/>
        <v>0</v>
      </c>
      <c r="S161" s="225">
        <f t="shared" si="49"/>
        <v>0</v>
      </c>
      <c r="T161" s="226">
        <f t="shared" si="49"/>
        <v>0</v>
      </c>
      <c r="U161" s="224">
        <f t="shared" si="49"/>
        <v>0</v>
      </c>
      <c r="V161" s="224">
        <f t="shared" si="49"/>
        <v>0</v>
      </c>
      <c r="W161" s="224">
        <f t="shared" si="49"/>
        <v>0</v>
      </c>
      <c r="X161" s="227">
        <f t="shared" si="49"/>
        <v>0</v>
      </c>
      <c r="Y161" s="223">
        <f t="shared" si="49"/>
        <v>0</v>
      </c>
      <c r="Z161" s="224">
        <f t="shared" si="49"/>
        <v>0</v>
      </c>
      <c r="AA161" s="225">
        <f t="shared" si="49"/>
        <v>0</v>
      </c>
      <c r="AB161" s="223">
        <f t="shared" si="49"/>
        <v>0</v>
      </c>
      <c r="AC161" s="224">
        <f t="shared" si="49"/>
        <v>0</v>
      </c>
      <c r="AD161" s="225">
        <f t="shared" si="49"/>
        <v>0</v>
      </c>
      <c r="AE161" s="223">
        <f>AE164</f>
        <v>150</v>
      </c>
      <c r="AF161" s="224">
        <f t="shared" si="49"/>
        <v>150</v>
      </c>
      <c r="AG161" s="225">
        <f t="shared" si="49"/>
        <v>100</v>
      </c>
      <c r="AH161" s="226">
        <f t="shared" si="49"/>
        <v>0</v>
      </c>
      <c r="AI161" s="224">
        <f t="shared" si="49"/>
        <v>0</v>
      </c>
      <c r="AJ161" s="224">
        <f t="shared" si="49"/>
        <v>0</v>
      </c>
      <c r="AK161" s="224">
        <f t="shared" si="49"/>
        <v>0</v>
      </c>
      <c r="AL161" s="227">
        <f>AE161</f>
        <v>150</v>
      </c>
      <c r="AM161" s="223">
        <f>AM164</f>
        <v>1852.4</v>
      </c>
      <c r="AN161" s="224">
        <v>0</v>
      </c>
      <c r="AO161" s="225">
        <v>0</v>
      </c>
      <c r="AP161" s="223">
        <v>0</v>
      </c>
      <c r="AQ161" s="224">
        <f t="shared" si="49"/>
        <v>0</v>
      </c>
      <c r="AR161" s="225">
        <f t="shared" si="49"/>
        <v>0</v>
      </c>
      <c r="AS161" s="223">
        <f>AS164</f>
        <v>1780</v>
      </c>
      <c r="AT161" s="224">
        <f t="shared" si="49"/>
        <v>0</v>
      </c>
      <c r="AU161" s="225">
        <f t="shared" si="49"/>
        <v>0</v>
      </c>
      <c r="AV161" s="226">
        <f t="shared" si="49"/>
        <v>0</v>
      </c>
      <c r="AW161" s="224">
        <f t="shared" si="49"/>
        <v>0</v>
      </c>
      <c r="AX161" s="224">
        <f t="shared" si="49"/>
        <v>0</v>
      </c>
      <c r="AY161" s="224">
        <f t="shared" si="49"/>
        <v>0</v>
      </c>
      <c r="AZ161" s="227">
        <f>AM161+AP161+AS161</f>
        <v>3632.4</v>
      </c>
      <c r="BA161" s="223">
        <f t="shared" si="49"/>
        <v>0</v>
      </c>
      <c r="BB161" s="224">
        <f t="shared" si="49"/>
        <v>0</v>
      </c>
      <c r="BC161" s="225">
        <f t="shared" si="49"/>
        <v>0</v>
      </c>
      <c r="BD161" s="223">
        <f t="shared" si="49"/>
        <v>0</v>
      </c>
      <c r="BE161" s="224">
        <f t="shared" si="49"/>
        <v>0</v>
      </c>
      <c r="BF161" s="224">
        <f t="shared" si="49"/>
        <v>0</v>
      </c>
      <c r="BG161" s="225">
        <f t="shared" si="49"/>
        <v>0</v>
      </c>
      <c r="BH161" s="226">
        <f t="shared" si="49"/>
        <v>0</v>
      </c>
      <c r="BI161" s="224">
        <f t="shared" si="49"/>
        <v>0</v>
      </c>
      <c r="BJ161" s="225">
        <f t="shared" si="49"/>
        <v>0</v>
      </c>
      <c r="BK161" s="226">
        <f t="shared" si="49"/>
        <v>0</v>
      </c>
      <c r="BL161" s="224">
        <f t="shared" si="49"/>
        <v>0</v>
      </c>
      <c r="BM161" s="225">
        <v>0</v>
      </c>
      <c r="BN161" s="486"/>
      <c r="BO161" s="486"/>
    </row>
    <row r="162" spans="1:67" x14ac:dyDescent="0.2">
      <c r="A162" s="723"/>
      <c r="B162" s="711"/>
      <c r="C162" s="712"/>
      <c r="D162" s="246"/>
      <c r="E162" s="249" t="s">
        <v>97</v>
      </c>
      <c r="F162" s="212">
        <v>0</v>
      </c>
      <c r="G162" s="92">
        <v>0</v>
      </c>
      <c r="H162" s="150">
        <v>0</v>
      </c>
      <c r="I162" s="210"/>
      <c r="J162" s="217"/>
      <c r="K162" s="212">
        <v>0</v>
      </c>
      <c r="L162" s="92">
        <v>0</v>
      </c>
      <c r="M162" s="150">
        <v>0</v>
      </c>
      <c r="N162" s="212">
        <v>0</v>
      </c>
      <c r="O162" s="92">
        <v>0</v>
      </c>
      <c r="P162" s="150">
        <v>0</v>
      </c>
      <c r="Q162" s="212">
        <v>0</v>
      </c>
      <c r="R162" s="92">
        <v>0</v>
      </c>
      <c r="S162" s="150">
        <v>0</v>
      </c>
      <c r="T162" s="210">
        <v>0</v>
      </c>
      <c r="U162" s="92">
        <v>0</v>
      </c>
      <c r="V162" s="92">
        <v>0</v>
      </c>
      <c r="W162" s="92">
        <v>0</v>
      </c>
      <c r="X162" s="446">
        <f>K162+N162+Q162</f>
        <v>0</v>
      </c>
      <c r="Y162" s="212">
        <v>0</v>
      </c>
      <c r="Z162" s="92">
        <v>0</v>
      </c>
      <c r="AA162" s="150">
        <v>0</v>
      </c>
      <c r="AB162" s="212">
        <v>0</v>
      </c>
      <c r="AC162" s="92">
        <v>0</v>
      </c>
      <c r="AD162" s="150">
        <v>0</v>
      </c>
      <c r="AE162" s="212">
        <v>0</v>
      </c>
      <c r="AF162" s="92">
        <v>0</v>
      </c>
      <c r="AG162" s="150">
        <v>0</v>
      </c>
      <c r="AH162" s="210">
        <v>0</v>
      </c>
      <c r="AI162" s="92">
        <v>0</v>
      </c>
      <c r="AJ162" s="92">
        <v>0</v>
      </c>
      <c r="AK162" s="92">
        <v>0</v>
      </c>
      <c r="AL162" s="446">
        <f>Y162+AB162+AE162</f>
        <v>0</v>
      </c>
      <c r="AM162" s="212">
        <v>0</v>
      </c>
      <c r="AN162" s="92">
        <v>0</v>
      </c>
      <c r="AO162" s="150">
        <v>0</v>
      </c>
      <c r="AP162" s="212">
        <v>0</v>
      </c>
      <c r="AQ162" s="92">
        <v>0</v>
      </c>
      <c r="AR162" s="150">
        <v>0</v>
      </c>
      <c r="AS162" s="212">
        <v>0</v>
      </c>
      <c r="AT162" s="92">
        <v>0</v>
      </c>
      <c r="AU162" s="150">
        <v>0</v>
      </c>
      <c r="AV162" s="210">
        <v>0</v>
      </c>
      <c r="AW162" s="92">
        <v>0</v>
      </c>
      <c r="AX162" s="92">
        <v>0</v>
      </c>
      <c r="AY162" s="92">
        <v>0</v>
      </c>
      <c r="AZ162" s="217">
        <v>0</v>
      </c>
      <c r="BA162" s="212">
        <v>0</v>
      </c>
      <c r="BB162" s="92">
        <v>0</v>
      </c>
      <c r="BC162" s="150">
        <v>0</v>
      </c>
      <c r="BD162" s="212">
        <v>0</v>
      </c>
      <c r="BE162" s="92">
        <v>0</v>
      </c>
      <c r="BF162" s="92">
        <v>0</v>
      </c>
      <c r="BG162" s="150">
        <v>0</v>
      </c>
      <c r="BH162" s="210">
        <v>0</v>
      </c>
      <c r="BI162" s="92">
        <v>0</v>
      </c>
      <c r="BJ162" s="150">
        <v>0</v>
      </c>
      <c r="BK162" s="221"/>
      <c r="BL162" s="211"/>
      <c r="BM162" s="220"/>
      <c r="BN162" s="487"/>
      <c r="BO162" s="487"/>
    </row>
    <row r="163" spans="1:67" ht="15.75" customHeight="1" x14ac:dyDescent="0.2">
      <c r="A163" s="713"/>
      <c r="B163" s="714"/>
      <c r="C163" s="715"/>
      <c r="D163" s="246"/>
      <c r="E163" s="249" t="s">
        <v>39</v>
      </c>
      <c r="F163" s="212">
        <v>0</v>
      </c>
      <c r="G163" s="92">
        <v>0</v>
      </c>
      <c r="H163" s="150">
        <v>0</v>
      </c>
      <c r="I163" s="210"/>
      <c r="J163" s="217"/>
      <c r="K163" s="212">
        <v>0</v>
      </c>
      <c r="L163" s="92">
        <v>0</v>
      </c>
      <c r="M163" s="150">
        <v>0</v>
      </c>
      <c r="N163" s="212">
        <v>0</v>
      </c>
      <c r="O163" s="92">
        <v>0</v>
      </c>
      <c r="P163" s="150">
        <v>0</v>
      </c>
      <c r="Q163" s="212">
        <v>0</v>
      </c>
      <c r="R163" s="92">
        <v>0</v>
      </c>
      <c r="S163" s="150">
        <v>0</v>
      </c>
      <c r="T163" s="210">
        <v>0</v>
      </c>
      <c r="U163" s="92">
        <v>0</v>
      </c>
      <c r="V163" s="92">
        <v>0</v>
      </c>
      <c r="W163" s="92">
        <v>0</v>
      </c>
      <c r="X163" s="446">
        <f>K163+N163+Q163</f>
        <v>0</v>
      </c>
      <c r="Y163" s="212">
        <v>0</v>
      </c>
      <c r="Z163" s="92">
        <v>0</v>
      </c>
      <c r="AA163" s="150">
        <v>0</v>
      </c>
      <c r="AB163" s="212">
        <v>0</v>
      </c>
      <c r="AC163" s="92">
        <v>0</v>
      </c>
      <c r="AD163" s="150">
        <v>0</v>
      </c>
      <c r="AE163" s="212">
        <v>0</v>
      </c>
      <c r="AF163" s="92">
        <v>0</v>
      </c>
      <c r="AG163" s="150">
        <v>0</v>
      </c>
      <c r="AH163" s="210">
        <v>0</v>
      </c>
      <c r="AI163" s="92">
        <v>0</v>
      </c>
      <c r="AJ163" s="92">
        <v>0</v>
      </c>
      <c r="AK163" s="92">
        <v>0</v>
      </c>
      <c r="AL163" s="446">
        <f>Y163+AB163+AE163</f>
        <v>0</v>
      </c>
      <c r="AM163" s="212">
        <v>0</v>
      </c>
      <c r="AN163" s="92">
        <v>0</v>
      </c>
      <c r="AO163" s="150">
        <v>0</v>
      </c>
      <c r="AP163" s="212">
        <v>0</v>
      </c>
      <c r="AQ163" s="92">
        <v>0</v>
      </c>
      <c r="AR163" s="150">
        <v>0</v>
      </c>
      <c r="AS163" s="212">
        <v>0</v>
      </c>
      <c r="AT163" s="92">
        <v>0</v>
      </c>
      <c r="AU163" s="150">
        <v>0</v>
      </c>
      <c r="AV163" s="210"/>
      <c r="AW163" s="92"/>
      <c r="AX163" s="92"/>
      <c r="AY163" s="92"/>
      <c r="AZ163" s="217">
        <f>AZ154-AZ178</f>
        <v>0</v>
      </c>
      <c r="BA163" s="212">
        <v>0</v>
      </c>
      <c r="BB163" s="92">
        <v>0</v>
      </c>
      <c r="BC163" s="150">
        <v>0</v>
      </c>
      <c r="BD163" s="212">
        <v>0</v>
      </c>
      <c r="BE163" s="92">
        <v>0</v>
      </c>
      <c r="BF163" s="92"/>
      <c r="BG163" s="150">
        <v>0</v>
      </c>
      <c r="BH163" s="210">
        <v>0</v>
      </c>
      <c r="BI163" s="94">
        <v>0</v>
      </c>
      <c r="BJ163" s="233">
        <v>0</v>
      </c>
      <c r="BK163" s="442"/>
      <c r="BL163" s="109"/>
      <c r="BM163" s="149">
        <f>BA163+BD163+BH163</f>
        <v>0</v>
      </c>
      <c r="BN163" s="487"/>
      <c r="BO163" s="487"/>
    </row>
    <row r="164" spans="1:67" ht="18" customHeight="1" x14ac:dyDescent="0.2">
      <c r="A164" s="713"/>
      <c r="B164" s="714"/>
      <c r="C164" s="715"/>
      <c r="D164" s="246"/>
      <c r="E164" s="249" t="s">
        <v>18</v>
      </c>
      <c r="F164" s="212">
        <f>AM164+AS164+AE164</f>
        <v>3782.4</v>
      </c>
      <c r="G164" s="92">
        <f>G161</f>
        <v>150</v>
      </c>
      <c r="H164" s="150">
        <f t="shared" ref="H164:BL164" si="50">H161</f>
        <v>3.9657360406091371</v>
      </c>
      <c r="I164" s="210"/>
      <c r="J164" s="217"/>
      <c r="K164" s="212">
        <f t="shared" si="50"/>
        <v>0</v>
      </c>
      <c r="L164" s="92">
        <f t="shared" si="50"/>
        <v>0</v>
      </c>
      <c r="M164" s="150">
        <f t="shared" si="50"/>
        <v>0</v>
      </c>
      <c r="N164" s="212">
        <f t="shared" si="50"/>
        <v>0</v>
      </c>
      <c r="O164" s="92">
        <f t="shared" si="50"/>
        <v>0</v>
      </c>
      <c r="P164" s="150">
        <f t="shared" si="50"/>
        <v>0</v>
      </c>
      <c r="Q164" s="212">
        <f t="shared" si="50"/>
        <v>0</v>
      </c>
      <c r="R164" s="92">
        <f t="shared" si="50"/>
        <v>0</v>
      </c>
      <c r="S164" s="150">
        <f t="shared" si="50"/>
        <v>0</v>
      </c>
      <c r="T164" s="210">
        <f t="shared" si="50"/>
        <v>0</v>
      </c>
      <c r="U164" s="92">
        <f t="shared" si="50"/>
        <v>0</v>
      </c>
      <c r="V164" s="92">
        <f t="shared" si="50"/>
        <v>0</v>
      </c>
      <c r="W164" s="92">
        <f t="shared" si="50"/>
        <v>0</v>
      </c>
      <c r="X164" s="217">
        <f t="shared" si="50"/>
        <v>0</v>
      </c>
      <c r="Y164" s="212">
        <f t="shared" si="50"/>
        <v>0</v>
      </c>
      <c r="Z164" s="92">
        <f t="shared" si="50"/>
        <v>0</v>
      </c>
      <c r="AA164" s="150">
        <f t="shared" si="50"/>
        <v>0</v>
      </c>
      <c r="AB164" s="212">
        <f t="shared" si="50"/>
        <v>0</v>
      </c>
      <c r="AC164" s="92">
        <f t="shared" si="50"/>
        <v>0</v>
      </c>
      <c r="AD164" s="150">
        <f t="shared" si="50"/>
        <v>0</v>
      </c>
      <c r="AE164" s="212">
        <v>150</v>
      </c>
      <c r="AF164" s="92">
        <f t="shared" si="50"/>
        <v>150</v>
      </c>
      <c r="AG164" s="150">
        <f t="shared" si="50"/>
        <v>100</v>
      </c>
      <c r="AH164" s="210">
        <f t="shared" si="50"/>
        <v>0</v>
      </c>
      <c r="AI164" s="92">
        <f t="shared" si="50"/>
        <v>0</v>
      </c>
      <c r="AJ164" s="92">
        <f t="shared" si="50"/>
        <v>0</v>
      </c>
      <c r="AK164" s="92">
        <f t="shared" si="50"/>
        <v>0</v>
      </c>
      <c r="AL164" s="217">
        <f t="shared" si="50"/>
        <v>150</v>
      </c>
      <c r="AM164" s="212">
        <f>2002.4-150</f>
        <v>1852.4</v>
      </c>
      <c r="AN164" s="92">
        <v>0</v>
      </c>
      <c r="AO164" s="150">
        <v>0</v>
      </c>
      <c r="AP164" s="212">
        <f t="shared" si="50"/>
        <v>0</v>
      </c>
      <c r="AQ164" s="92">
        <f t="shared" si="50"/>
        <v>0</v>
      </c>
      <c r="AR164" s="150">
        <f t="shared" si="50"/>
        <v>0</v>
      </c>
      <c r="AS164" s="212">
        <v>1780</v>
      </c>
      <c r="AT164" s="92">
        <f t="shared" si="50"/>
        <v>0</v>
      </c>
      <c r="AU164" s="150">
        <f t="shared" si="50"/>
        <v>0</v>
      </c>
      <c r="AV164" s="210">
        <f t="shared" si="50"/>
        <v>0</v>
      </c>
      <c r="AW164" s="92">
        <f t="shared" si="50"/>
        <v>0</v>
      </c>
      <c r="AX164" s="92">
        <f t="shared" si="50"/>
        <v>0</v>
      </c>
      <c r="AY164" s="92">
        <f t="shared" si="50"/>
        <v>0</v>
      </c>
      <c r="AZ164" s="217">
        <f>AZ161</f>
        <v>3632.4</v>
      </c>
      <c r="BA164" s="212">
        <f t="shared" si="50"/>
        <v>0</v>
      </c>
      <c r="BB164" s="92">
        <f t="shared" si="50"/>
        <v>0</v>
      </c>
      <c r="BC164" s="150">
        <f t="shared" si="50"/>
        <v>0</v>
      </c>
      <c r="BD164" s="212">
        <f t="shared" si="50"/>
        <v>0</v>
      </c>
      <c r="BE164" s="92">
        <f t="shared" si="50"/>
        <v>0</v>
      </c>
      <c r="BF164" s="92">
        <f t="shared" si="50"/>
        <v>0</v>
      </c>
      <c r="BG164" s="150">
        <f t="shared" si="50"/>
        <v>0</v>
      </c>
      <c r="BH164" s="210">
        <f t="shared" si="50"/>
        <v>0</v>
      </c>
      <c r="BI164" s="92">
        <f t="shared" si="50"/>
        <v>0</v>
      </c>
      <c r="BJ164" s="150">
        <f t="shared" si="50"/>
        <v>0</v>
      </c>
      <c r="BK164" s="210">
        <f t="shared" si="50"/>
        <v>0</v>
      </c>
      <c r="BL164" s="92">
        <f t="shared" si="50"/>
        <v>0</v>
      </c>
      <c r="BM164" s="150">
        <v>0</v>
      </c>
      <c r="BN164" s="487"/>
      <c r="BO164" s="487"/>
    </row>
    <row r="165" spans="1:67" ht="28.5" customHeight="1" x14ac:dyDescent="0.2">
      <c r="A165" s="716"/>
      <c r="B165" s="717"/>
      <c r="C165" s="718"/>
      <c r="D165" s="246"/>
      <c r="E165" s="249" t="s">
        <v>98</v>
      </c>
      <c r="F165" s="212">
        <v>0</v>
      </c>
      <c r="G165" s="92">
        <v>0</v>
      </c>
      <c r="H165" s="150">
        <v>0</v>
      </c>
      <c r="I165" s="210"/>
      <c r="J165" s="217"/>
      <c r="K165" s="212">
        <v>0</v>
      </c>
      <c r="L165" s="92">
        <v>0</v>
      </c>
      <c r="M165" s="150">
        <v>0</v>
      </c>
      <c r="N165" s="212">
        <v>0</v>
      </c>
      <c r="O165" s="92">
        <v>0</v>
      </c>
      <c r="P165" s="150">
        <v>0</v>
      </c>
      <c r="Q165" s="212">
        <v>0</v>
      </c>
      <c r="R165" s="92">
        <v>0</v>
      </c>
      <c r="S165" s="150">
        <v>0</v>
      </c>
      <c r="T165" s="210">
        <v>0</v>
      </c>
      <c r="U165" s="92">
        <v>0</v>
      </c>
      <c r="V165" s="92">
        <v>0</v>
      </c>
      <c r="W165" s="92">
        <v>0</v>
      </c>
      <c r="X165" s="446">
        <f>K165+N165+Q165</f>
        <v>0</v>
      </c>
      <c r="Y165" s="212">
        <v>0</v>
      </c>
      <c r="Z165" s="92">
        <v>0</v>
      </c>
      <c r="AA165" s="150">
        <v>0</v>
      </c>
      <c r="AB165" s="212">
        <v>0</v>
      </c>
      <c r="AC165" s="92">
        <v>0</v>
      </c>
      <c r="AD165" s="150">
        <v>0</v>
      </c>
      <c r="AE165" s="212">
        <v>0</v>
      </c>
      <c r="AF165" s="92">
        <v>0</v>
      </c>
      <c r="AG165" s="150">
        <v>0</v>
      </c>
      <c r="AH165" s="210">
        <v>0</v>
      </c>
      <c r="AI165" s="92">
        <v>0</v>
      </c>
      <c r="AJ165" s="92">
        <v>0</v>
      </c>
      <c r="AK165" s="92">
        <v>0</v>
      </c>
      <c r="AL165" s="446">
        <f>Y165+AB165+AE165</f>
        <v>0</v>
      </c>
      <c r="AM165" s="212">
        <v>0</v>
      </c>
      <c r="AN165" s="92">
        <v>0</v>
      </c>
      <c r="AO165" s="150">
        <v>0</v>
      </c>
      <c r="AP165" s="212">
        <v>0</v>
      </c>
      <c r="AQ165" s="92">
        <v>0</v>
      </c>
      <c r="AR165" s="150">
        <v>0</v>
      </c>
      <c r="AS165" s="212">
        <v>0</v>
      </c>
      <c r="AT165" s="92">
        <v>0</v>
      </c>
      <c r="AU165" s="150">
        <v>0</v>
      </c>
      <c r="AV165" s="210">
        <v>0</v>
      </c>
      <c r="AW165" s="92">
        <v>0</v>
      </c>
      <c r="AX165" s="92">
        <v>0</v>
      </c>
      <c r="AY165" s="92">
        <v>0</v>
      </c>
      <c r="AZ165" s="217">
        <v>0</v>
      </c>
      <c r="BA165" s="212">
        <v>0</v>
      </c>
      <c r="BB165" s="92">
        <v>0</v>
      </c>
      <c r="BC165" s="150">
        <v>0</v>
      </c>
      <c r="BD165" s="212">
        <v>0</v>
      </c>
      <c r="BE165" s="92">
        <v>0</v>
      </c>
      <c r="BF165" s="92">
        <v>0</v>
      </c>
      <c r="BG165" s="150">
        <v>0</v>
      </c>
      <c r="BH165" s="210">
        <v>0</v>
      </c>
      <c r="BI165" s="92">
        <v>0</v>
      </c>
      <c r="BJ165" s="150">
        <v>0</v>
      </c>
      <c r="BK165" s="298"/>
      <c r="BL165" s="295"/>
      <c r="BM165" s="296"/>
      <c r="BN165" s="487"/>
      <c r="BO165" s="487"/>
    </row>
    <row r="166" spans="1:67" ht="27" customHeight="1" thickBot="1" x14ac:dyDescent="0.25">
      <c r="A166" s="719"/>
      <c r="B166" s="720"/>
      <c r="C166" s="721"/>
      <c r="D166" s="246"/>
      <c r="E166" s="445" t="s">
        <v>53</v>
      </c>
      <c r="F166" s="297">
        <f>Y166+BA166</f>
        <v>6520.9000000000005</v>
      </c>
      <c r="G166" s="295">
        <f>AF166</f>
        <v>954</v>
      </c>
      <c r="H166" s="296">
        <f>G166/F166*100</f>
        <v>14.629882378199326</v>
      </c>
      <c r="I166" s="298"/>
      <c r="J166" s="299"/>
      <c r="K166" s="297">
        <v>0</v>
      </c>
      <c r="L166" s="295">
        <v>0</v>
      </c>
      <c r="M166" s="296">
        <v>0</v>
      </c>
      <c r="N166" s="297">
        <v>0</v>
      </c>
      <c r="O166" s="295">
        <v>0</v>
      </c>
      <c r="P166" s="296">
        <v>0</v>
      </c>
      <c r="Q166" s="297">
        <v>0</v>
      </c>
      <c r="R166" s="295">
        <v>0</v>
      </c>
      <c r="S166" s="296">
        <v>0</v>
      </c>
      <c r="T166" s="298"/>
      <c r="U166" s="295"/>
      <c r="V166" s="295"/>
      <c r="W166" s="295"/>
      <c r="X166" s="299">
        <v>0</v>
      </c>
      <c r="Y166" s="478">
        <v>1974.3</v>
      </c>
      <c r="Z166" s="295">
        <v>0</v>
      </c>
      <c r="AA166" s="296">
        <v>0</v>
      </c>
      <c r="AB166" s="297">
        <v>0</v>
      </c>
      <c r="AC166" s="295">
        <v>0</v>
      </c>
      <c r="AD166" s="296">
        <v>0</v>
      </c>
      <c r="AE166" s="297">
        <v>0</v>
      </c>
      <c r="AF166" s="295">
        <f>AF136</f>
        <v>954</v>
      </c>
      <c r="AG166" s="296">
        <v>100</v>
      </c>
      <c r="AH166" s="298"/>
      <c r="AI166" s="295"/>
      <c r="AJ166" s="295"/>
      <c r="AK166" s="295"/>
      <c r="AL166" s="299">
        <f>Y166</f>
        <v>1974.3</v>
      </c>
      <c r="AM166" s="297">
        <v>0</v>
      </c>
      <c r="AN166" s="295">
        <v>0</v>
      </c>
      <c r="AO166" s="296">
        <v>0</v>
      </c>
      <c r="AP166" s="297">
        <v>0</v>
      </c>
      <c r="AQ166" s="295">
        <v>0</v>
      </c>
      <c r="AR166" s="296">
        <v>0</v>
      </c>
      <c r="AS166" s="297">
        <v>0</v>
      </c>
      <c r="AT166" s="295">
        <v>0</v>
      </c>
      <c r="AU166" s="296">
        <v>0</v>
      </c>
      <c r="AV166" s="298"/>
      <c r="AW166" s="295"/>
      <c r="AX166" s="295"/>
      <c r="AY166" s="295"/>
      <c r="AZ166" s="299">
        <v>0</v>
      </c>
      <c r="BA166" s="297">
        <v>4546.6000000000004</v>
      </c>
      <c r="BB166" s="295">
        <v>0</v>
      </c>
      <c r="BC166" s="296">
        <v>0</v>
      </c>
      <c r="BD166" s="297">
        <v>0</v>
      </c>
      <c r="BE166" s="295">
        <v>0</v>
      </c>
      <c r="BF166" s="295"/>
      <c r="BG166" s="296">
        <v>0</v>
      </c>
      <c r="BH166" s="298">
        <v>0</v>
      </c>
      <c r="BI166" s="295">
        <v>0</v>
      </c>
      <c r="BJ166" s="296">
        <v>0</v>
      </c>
      <c r="BK166" s="298"/>
      <c r="BL166" s="295"/>
      <c r="BM166" s="296">
        <f>BA166</f>
        <v>4546.6000000000004</v>
      </c>
      <c r="BN166" s="488"/>
      <c r="BO166" s="488"/>
    </row>
    <row r="167" spans="1:67" ht="15.75" customHeight="1" x14ac:dyDescent="0.2">
      <c r="A167" s="507" t="s">
        <v>163</v>
      </c>
      <c r="B167" s="508"/>
      <c r="C167" s="509"/>
      <c r="D167" s="246"/>
      <c r="E167" s="244" t="s">
        <v>38</v>
      </c>
      <c r="F167" s="73">
        <f>F169+F170</f>
        <v>2434.8999999999996</v>
      </c>
      <c r="G167" s="53">
        <f t="shared" ref="G167:BM167" si="51">G169+G170</f>
        <v>366.8</v>
      </c>
      <c r="H167" s="56">
        <f>G167/F167*100</f>
        <v>15.064273686804389</v>
      </c>
      <c r="I167" s="74">
        <f t="shared" si="51"/>
        <v>1361.5</v>
      </c>
      <c r="J167" s="75">
        <f t="shared" si="51"/>
        <v>23.760558207858978</v>
      </c>
      <c r="K167" s="73">
        <f t="shared" si="51"/>
        <v>0</v>
      </c>
      <c r="L167" s="53">
        <f t="shared" si="51"/>
        <v>0</v>
      </c>
      <c r="M167" s="56">
        <f t="shared" si="51"/>
        <v>0</v>
      </c>
      <c r="N167" s="73">
        <f t="shared" si="51"/>
        <v>159.29999999999998</v>
      </c>
      <c r="O167" s="53">
        <f t="shared" si="51"/>
        <v>0</v>
      </c>
      <c r="P167" s="56">
        <f t="shared" si="51"/>
        <v>0</v>
      </c>
      <c r="Q167" s="73">
        <f t="shared" si="51"/>
        <v>159.29999999999998</v>
      </c>
      <c r="R167" s="53">
        <f t="shared" si="51"/>
        <v>0</v>
      </c>
      <c r="S167" s="56">
        <f t="shared" si="51"/>
        <v>0</v>
      </c>
      <c r="T167" s="74">
        <f t="shared" si="51"/>
        <v>0</v>
      </c>
      <c r="U167" s="53">
        <f t="shared" si="51"/>
        <v>0</v>
      </c>
      <c r="V167" s="53">
        <f t="shared" si="51"/>
        <v>0</v>
      </c>
      <c r="W167" s="53">
        <f t="shared" si="51"/>
        <v>0</v>
      </c>
      <c r="X167" s="75">
        <f t="shared" si="51"/>
        <v>318.59999999999997</v>
      </c>
      <c r="Y167" s="73">
        <f t="shared" si="51"/>
        <v>177.29999999999998</v>
      </c>
      <c r="Z167" s="53">
        <f t="shared" si="51"/>
        <v>323.5</v>
      </c>
      <c r="AA167" s="56">
        <v>100</v>
      </c>
      <c r="AB167" s="74">
        <f t="shared" si="51"/>
        <v>177.29999999999998</v>
      </c>
      <c r="AC167" s="53">
        <f t="shared" si="51"/>
        <v>10.8</v>
      </c>
      <c r="AD167" s="75">
        <f t="shared" si="51"/>
        <v>100</v>
      </c>
      <c r="AE167" s="73">
        <f t="shared" si="51"/>
        <v>177.29999999999998</v>
      </c>
      <c r="AF167" s="53">
        <f t="shared" si="51"/>
        <v>32.5</v>
      </c>
      <c r="AG167" s="56">
        <f t="shared" si="51"/>
        <v>184.41558441558442</v>
      </c>
      <c r="AH167" s="74">
        <f t="shared" si="51"/>
        <v>0</v>
      </c>
      <c r="AI167" s="53">
        <f t="shared" si="51"/>
        <v>0</v>
      </c>
      <c r="AJ167" s="53">
        <f t="shared" si="51"/>
        <v>0</v>
      </c>
      <c r="AK167" s="53">
        <f t="shared" si="51"/>
        <v>0</v>
      </c>
      <c r="AL167" s="75">
        <f t="shared" si="51"/>
        <v>474</v>
      </c>
      <c r="AM167" s="73">
        <f t="shared" si="51"/>
        <v>221.79999999999998</v>
      </c>
      <c r="AN167" s="53">
        <f t="shared" si="51"/>
        <v>0</v>
      </c>
      <c r="AO167" s="56">
        <f t="shared" si="51"/>
        <v>0</v>
      </c>
      <c r="AP167" s="74">
        <f t="shared" si="51"/>
        <v>221.79999999999998</v>
      </c>
      <c r="AQ167" s="53">
        <f t="shared" si="51"/>
        <v>0</v>
      </c>
      <c r="AR167" s="75">
        <f t="shared" si="51"/>
        <v>0</v>
      </c>
      <c r="AS167" s="73">
        <f t="shared" si="51"/>
        <v>221.79999999999998</v>
      </c>
      <c r="AT167" s="53">
        <f t="shared" si="51"/>
        <v>0</v>
      </c>
      <c r="AU167" s="56">
        <f t="shared" si="51"/>
        <v>0</v>
      </c>
      <c r="AV167" s="74">
        <f t="shared" si="51"/>
        <v>0</v>
      </c>
      <c r="AW167" s="53">
        <f t="shared" si="51"/>
        <v>0</v>
      </c>
      <c r="AX167" s="53">
        <f t="shared" si="51"/>
        <v>0</v>
      </c>
      <c r="AY167" s="53">
        <f t="shared" si="51"/>
        <v>0</v>
      </c>
      <c r="AZ167" s="75">
        <f t="shared" si="51"/>
        <v>665.4</v>
      </c>
      <c r="BA167" s="73">
        <f t="shared" si="51"/>
        <v>291.2</v>
      </c>
      <c r="BB167" s="53">
        <f t="shared" si="51"/>
        <v>0</v>
      </c>
      <c r="BC167" s="56">
        <f t="shared" si="51"/>
        <v>0</v>
      </c>
      <c r="BD167" s="73">
        <f t="shared" si="51"/>
        <v>291.2</v>
      </c>
      <c r="BE167" s="53">
        <f t="shared" si="51"/>
        <v>0</v>
      </c>
      <c r="BF167" s="53">
        <f t="shared" si="51"/>
        <v>0</v>
      </c>
      <c r="BG167" s="56">
        <f t="shared" si="51"/>
        <v>0</v>
      </c>
      <c r="BH167" s="73">
        <f t="shared" si="51"/>
        <v>336.6</v>
      </c>
      <c r="BI167" s="53">
        <f t="shared" si="51"/>
        <v>0</v>
      </c>
      <c r="BJ167" s="56">
        <f t="shared" si="51"/>
        <v>0</v>
      </c>
      <c r="BK167" s="74">
        <f t="shared" si="51"/>
        <v>0</v>
      </c>
      <c r="BL167" s="53">
        <f t="shared" si="51"/>
        <v>829.1</v>
      </c>
      <c r="BM167" s="56">
        <f t="shared" si="51"/>
        <v>919</v>
      </c>
      <c r="BN167" s="516"/>
      <c r="BO167" s="486"/>
    </row>
    <row r="168" spans="1:67" ht="15.75" customHeight="1" x14ac:dyDescent="0.2">
      <c r="A168" s="510"/>
      <c r="B168" s="511"/>
      <c r="C168" s="512"/>
      <c r="D168" s="246"/>
      <c r="E168" s="245" t="s">
        <v>97</v>
      </c>
      <c r="F168" s="212">
        <v>0</v>
      </c>
      <c r="G168" s="92">
        <v>0</v>
      </c>
      <c r="H168" s="150">
        <v>0</v>
      </c>
      <c r="I168" s="210"/>
      <c r="J168" s="217"/>
      <c r="K168" s="212">
        <v>0</v>
      </c>
      <c r="L168" s="92">
        <v>0</v>
      </c>
      <c r="M168" s="150">
        <v>0</v>
      </c>
      <c r="N168" s="212">
        <v>0</v>
      </c>
      <c r="O168" s="92">
        <v>0</v>
      </c>
      <c r="P168" s="150">
        <v>0</v>
      </c>
      <c r="Q168" s="212">
        <v>0</v>
      </c>
      <c r="R168" s="92">
        <v>0</v>
      </c>
      <c r="S168" s="150">
        <v>0</v>
      </c>
      <c r="T168" s="210">
        <v>0</v>
      </c>
      <c r="U168" s="92">
        <v>0</v>
      </c>
      <c r="V168" s="92">
        <v>0</v>
      </c>
      <c r="W168" s="92">
        <v>0</v>
      </c>
      <c r="X168" s="218">
        <f>K168+N168+Q168</f>
        <v>0</v>
      </c>
      <c r="Y168" s="212">
        <v>0</v>
      </c>
      <c r="Z168" s="92">
        <v>0</v>
      </c>
      <c r="AA168" s="150">
        <v>0</v>
      </c>
      <c r="AB168" s="210">
        <v>0</v>
      </c>
      <c r="AC168" s="92">
        <v>0</v>
      </c>
      <c r="AD168" s="217">
        <v>0</v>
      </c>
      <c r="AE168" s="212">
        <v>0</v>
      </c>
      <c r="AF168" s="92">
        <v>0</v>
      </c>
      <c r="AG168" s="150">
        <v>0</v>
      </c>
      <c r="AH168" s="210">
        <v>0</v>
      </c>
      <c r="AI168" s="92">
        <v>0</v>
      </c>
      <c r="AJ168" s="92">
        <v>0</v>
      </c>
      <c r="AK168" s="92">
        <v>0</v>
      </c>
      <c r="AL168" s="218">
        <f>Y168+AB168+AE168</f>
        <v>0</v>
      </c>
      <c r="AM168" s="212">
        <v>0</v>
      </c>
      <c r="AN168" s="92">
        <v>0</v>
      </c>
      <c r="AO168" s="150">
        <v>0</v>
      </c>
      <c r="AP168" s="210">
        <v>0</v>
      </c>
      <c r="AQ168" s="92">
        <v>0</v>
      </c>
      <c r="AR168" s="217">
        <v>0</v>
      </c>
      <c r="AS168" s="212">
        <v>0</v>
      </c>
      <c r="AT168" s="92">
        <v>0</v>
      </c>
      <c r="AU168" s="150">
        <v>0</v>
      </c>
      <c r="AV168" s="210">
        <v>0</v>
      </c>
      <c r="AW168" s="92">
        <v>0</v>
      </c>
      <c r="AX168" s="92">
        <v>0</v>
      </c>
      <c r="AY168" s="92">
        <v>0</v>
      </c>
      <c r="AZ168" s="232">
        <v>0</v>
      </c>
      <c r="BA168" s="212">
        <v>0</v>
      </c>
      <c r="BB168" s="92">
        <v>0</v>
      </c>
      <c r="BC168" s="150">
        <v>0</v>
      </c>
      <c r="BD168" s="212">
        <v>0</v>
      </c>
      <c r="BE168" s="92">
        <v>0</v>
      </c>
      <c r="BF168" s="92">
        <v>0</v>
      </c>
      <c r="BG168" s="150">
        <v>0</v>
      </c>
      <c r="BH168" s="212">
        <v>0</v>
      </c>
      <c r="BI168" s="92">
        <v>0</v>
      </c>
      <c r="BJ168" s="150">
        <v>0</v>
      </c>
      <c r="BK168" s="66"/>
      <c r="BL168" s="465"/>
      <c r="BM168" s="57"/>
      <c r="BN168" s="517"/>
      <c r="BO168" s="487"/>
    </row>
    <row r="169" spans="1:67" ht="15.75" customHeight="1" x14ac:dyDescent="0.2">
      <c r="A169" s="510"/>
      <c r="B169" s="511"/>
      <c r="C169" s="512"/>
      <c r="D169" s="246"/>
      <c r="E169" s="245" t="s">
        <v>39</v>
      </c>
      <c r="F169" s="60">
        <f>F61+F118</f>
        <v>2337.1999999999998</v>
      </c>
      <c r="G169" s="465">
        <f t="shared" ref="G169:BM169" si="52">G61+G118</f>
        <v>349.5</v>
      </c>
      <c r="H169" s="57">
        <f>G169/F169*100</f>
        <v>14.953790860859147</v>
      </c>
      <c r="I169" s="66">
        <f t="shared" si="52"/>
        <v>1361.5</v>
      </c>
      <c r="J169" s="62">
        <f t="shared" si="52"/>
        <v>23.760558207858978</v>
      </c>
      <c r="K169" s="60">
        <f t="shared" si="52"/>
        <v>0</v>
      </c>
      <c r="L169" s="465">
        <f t="shared" si="52"/>
        <v>0</v>
      </c>
      <c r="M169" s="57">
        <f t="shared" si="52"/>
        <v>0</v>
      </c>
      <c r="N169" s="60">
        <f t="shared" si="52"/>
        <v>151.6</v>
      </c>
      <c r="O169" s="465">
        <f t="shared" si="52"/>
        <v>0</v>
      </c>
      <c r="P169" s="57">
        <f t="shared" si="52"/>
        <v>0</v>
      </c>
      <c r="Q169" s="60">
        <f t="shared" si="52"/>
        <v>151.6</v>
      </c>
      <c r="R169" s="465">
        <f t="shared" si="52"/>
        <v>0</v>
      </c>
      <c r="S169" s="57">
        <f t="shared" si="52"/>
        <v>0</v>
      </c>
      <c r="T169" s="66">
        <f t="shared" si="52"/>
        <v>0</v>
      </c>
      <c r="U169" s="465">
        <f t="shared" si="52"/>
        <v>0</v>
      </c>
      <c r="V169" s="465">
        <f t="shared" si="52"/>
        <v>0</v>
      </c>
      <c r="W169" s="465">
        <f t="shared" si="52"/>
        <v>0</v>
      </c>
      <c r="X169" s="62">
        <f t="shared" si="52"/>
        <v>303.2</v>
      </c>
      <c r="Y169" s="60">
        <f t="shared" si="52"/>
        <v>169.6</v>
      </c>
      <c r="Z169" s="465">
        <f t="shared" si="52"/>
        <v>323.5</v>
      </c>
      <c r="AA169" s="57">
        <v>100</v>
      </c>
      <c r="AB169" s="66">
        <f t="shared" si="52"/>
        <v>169.6</v>
      </c>
      <c r="AC169" s="465">
        <f t="shared" si="52"/>
        <v>0</v>
      </c>
      <c r="AD169" s="62">
        <f t="shared" si="52"/>
        <v>0</v>
      </c>
      <c r="AE169" s="60">
        <f t="shared" si="52"/>
        <v>169.6</v>
      </c>
      <c r="AF169" s="465">
        <f t="shared" si="52"/>
        <v>26</v>
      </c>
      <c r="AG169" s="57">
        <f t="shared" si="52"/>
        <v>100</v>
      </c>
      <c r="AH169" s="66">
        <f t="shared" si="52"/>
        <v>0</v>
      </c>
      <c r="AI169" s="465">
        <f t="shared" si="52"/>
        <v>0</v>
      </c>
      <c r="AJ169" s="465">
        <f t="shared" si="52"/>
        <v>0</v>
      </c>
      <c r="AK169" s="465">
        <f t="shared" si="52"/>
        <v>0</v>
      </c>
      <c r="AL169" s="62">
        <f t="shared" si="52"/>
        <v>474</v>
      </c>
      <c r="AM169" s="60">
        <f t="shared" si="52"/>
        <v>214.1</v>
      </c>
      <c r="AN169" s="465">
        <f t="shared" si="52"/>
        <v>0</v>
      </c>
      <c r="AO169" s="57">
        <f t="shared" si="52"/>
        <v>0</v>
      </c>
      <c r="AP169" s="66">
        <f t="shared" si="52"/>
        <v>214.1</v>
      </c>
      <c r="AQ169" s="465">
        <f t="shared" si="52"/>
        <v>0</v>
      </c>
      <c r="AR169" s="62">
        <f t="shared" si="52"/>
        <v>0</v>
      </c>
      <c r="AS169" s="60">
        <f t="shared" si="52"/>
        <v>214.1</v>
      </c>
      <c r="AT169" s="465">
        <f t="shared" si="52"/>
        <v>0</v>
      </c>
      <c r="AU169" s="57">
        <f t="shared" si="52"/>
        <v>0</v>
      </c>
      <c r="AV169" s="66">
        <f t="shared" si="52"/>
        <v>0</v>
      </c>
      <c r="AW169" s="465">
        <f t="shared" si="52"/>
        <v>0</v>
      </c>
      <c r="AX169" s="465">
        <f t="shared" si="52"/>
        <v>0</v>
      </c>
      <c r="AY169" s="465">
        <f t="shared" si="52"/>
        <v>0</v>
      </c>
      <c r="AZ169" s="62">
        <f t="shared" si="52"/>
        <v>642.29999999999995</v>
      </c>
      <c r="BA169" s="60">
        <f t="shared" si="52"/>
        <v>283.5</v>
      </c>
      <c r="BB169" s="465">
        <f t="shared" si="52"/>
        <v>0</v>
      </c>
      <c r="BC169" s="57">
        <f t="shared" si="52"/>
        <v>0</v>
      </c>
      <c r="BD169" s="60">
        <f t="shared" si="52"/>
        <v>283.5</v>
      </c>
      <c r="BE169" s="465">
        <f t="shared" si="52"/>
        <v>0</v>
      </c>
      <c r="BF169" s="465">
        <f t="shared" si="52"/>
        <v>0</v>
      </c>
      <c r="BG169" s="57">
        <f t="shared" si="52"/>
        <v>0</v>
      </c>
      <c r="BH169" s="60">
        <f t="shared" si="52"/>
        <v>315.90000000000003</v>
      </c>
      <c r="BI169" s="465">
        <f t="shared" si="52"/>
        <v>0</v>
      </c>
      <c r="BJ169" s="57">
        <f t="shared" si="52"/>
        <v>0</v>
      </c>
      <c r="BK169" s="66">
        <f t="shared" si="52"/>
        <v>0</v>
      </c>
      <c r="BL169" s="465">
        <f t="shared" si="52"/>
        <v>829.1</v>
      </c>
      <c r="BM169" s="57">
        <f t="shared" si="52"/>
        <v>882.9</v>
      </c>
      <c r="BN169" s="517"/>
      <c r="BO169" s="487"/>
    </row>
    <row r="170" spans="1:67" ht="18" customHeight="1" thickBot="1" x14ac:dyDescent="0.25">
      <c r="A170" s="510"/>
      <c r="B170" s="511"/>
      <c r="C170" s="512"/>
      <c r="D170" s="247"/>
      <c r="E170" s="237" t="s">
        <v>18</v>
      </c>
      <c r="F170" s="60">
        <f>F119</f>
        <v>97.700000000000017</v>
      </c>
      <c r="G170" s="465">
        <f t="shared" ref="G170:BM170" si="53">G119</f>
        <v>17.3</v>
      </c>
      <c r="H170" s="57">
        <f>G170/F170*100</f>
        <v>17.707267144319342</v>
      </c>
      <c r="I170" s="66">
        <f t="shared" si="53"/>
        <v>0</v>
      </c>
      <c r="J170" s="62">
        <f t="shared" si="53"/>
        <v>0</v>
      </c>
      <c r="K170" s="60">
        <f t="shared" si="53"/>
        <v>0</v>
      </c>
      <c r="L170" s="465">
        <f t="shared" si="53"/>
        <v>0</v>
      </c>
      <c r="M170" s="57">
        <f t="shared" si="53"/>
        <v>0</v>
      </c>
      <c r="N170" s="60">
        <f t="shared" si="53"/>
        <v>7.7</v>
      </c>
      <c r="O170" s="465">
        <f t="shared" si="53"/>
        <v>0</v>
      </c>
      <c r="P170" s="57">
        <f t="shared" si="53"/>
        <v>0</v>
      </c>
      <c r="Q170" s="60">
        <f t="shared" si="53"/>
        <v>7.7</v>
      </c>
      <c r="R170" s="465">
        <f t="shared" si="53"/>
        <v>0</v>
      </c>
      <c r="S170" s="57">
        <f t="shared" si="53"/>
        <v>0</v>
      </c>
      <c r="T170" s="66">
        <f t="shared" si="53"/>
        <v>0</v>
      </c>
      <c r="U170" s="465">
        <f t="shared" si="53"/>
        <v>0</v>
      </c>
      <c r="V170" s="465">
        <f t="shared" si="53"/>
        <v>0</v>
      </c>
      <c r="W170" s="465">
        <f t="shared" si="53"/>
        <v>0</v>
      </c>
      <c r="X170" s="62">
        <f t="shared" si="53"/>
        <v>15.4</v>
      </c>
      <c r="Y170" s="60">
        <f t="shared" si="53"/>
        <v>7.7</v>
      </c>
      <c r="Z170" s="465">
        <f t="shared" si="53"/>
        <v>0</v>
      </c>
      <c r="AA170" s="57">
        <f t="shared" si="53"/>
        <v>100</v>
      </c>
      <c r="AB170" s="66">
        <f t="shared" si="53"/>
        <v>7.7</v>
      </c>
      <c r="AC170" s="465">
        <f t="shared" si="53"/>
        <v>10.8</v>
      </c>
      <c r="AD170" s="62">
        <f t="shared" si="53"/>
        <v>100</v>
      </c>
      <c r="AE170" s="60">
        <f t="shared" si="53"/>
        <v>7.7</v>
      </c>
      <c r="AF170" s="465">
        <f t="shared" si="53"/>
        <v>6.5</v>
      </c>
      <c r="AG170" s="57">
        <f t="shared" si="53"/>
        <v>84.415584415584405</v>
      </c>
      <c r="AH170" s="66">
        <f t="shared" si="53"/>
        <v>0</v>
      </c>
      <c r="AI170" s="465">
        <f t="shared" si="53"/>
        <v>0</v>
      </c>
      <c r="AJ170" s="465">
        <f t="shared" si="53"/>
        <v>0</v>
      </c>
      <c r="AK170" s="465">
        <f t="shared" si="53"/>
        <v>0</v>
      </c>
      <c r="AL170" s="62">
        <f t="shared" si="53"/>
        <v>0</v>
      </c>
      <c r="AM170" s="60">
        <f t="shared" si="53"/>
        <v>7.7</v>
      </c>
      <c r="AN170" s="465">
        <f t="shared" si="53"/>
        <v>0</v>
      </c>
      <c r="AO170" s="57">
        <f t="shared" si="53"/>
        <v>0</v>
      </c>
      <c r="AP170" s="66">
        <f t="shared" si="53"/>
        <v>7.7</v>
      </c>
      <c r="AQ170" s="465">
        <f t="shared" si="53"/>
        <v>0</v>
      </c>
      <c r="AR170" s="62">
        <f t="shared" si="53"/>
        <v>0</v>
      </c>
      <c r="AS170" s="60">
        <f t="shared" si="53"/>
        <v>7.7</v>
      </c>
      <c r="AT170" s="465">
        <f t="shared" si="53"/>
        <v>0</v>
      </c>
      <c r="AU170" s="57">
        <f t="shared" si="53"/>
        <v>0</v>
      </c>
      <c r="AV170" s="66">
        <f t="shared" si="53"/>
        <v>0</v>
      </c>
      <c r="AW170" s="465">
        <f t="shared" si="53"/>
        <v>0</v>
      </c>
      <c r="AX170" s="465">
        <f t="shared" si="53"/>
        <v>0</v>
      </c>
      <c r="AY170" s="465">
        <f t="shared" si="53"/>
        <v>0</v>
      </c>
      <c r="AZ170" s="62">
        <f t="shared" si="53"/>
        <v>23.1</v>
      </c>
      <c r="BA170" s="60">
        <f t="shared" si="53"/>
        <v>7.7</v>
      </c>
      <c r="BB170" s="465">
        <f t="shared" si="53"/>
        <v>0</v>
      </c>
      <c r="BC170" s="57">
        <f t="shared" si="53"/>
        <v>0</v>
      </c>
      <c r="BD170" s="60">
        <f t="shared" si="53"/>
        <v>7.7</v>
      </c>
      <c r="BE170" s="465">
        <f t="shared" si="53"/>
        <v>0</v>
      </c>
      <c r="BF170" s="465">
        <f t="shared" si="53"/>
        <v>0</v>
      </c>
      <c r="BG170" s="57">
        <f t="shared" si="53"/>
        <v>0</v>
      </c>
      <c r="BH170" s="60">
        <f t="shared" si="53"/>
        <v>20.7</v>
      </c>
      <c r="BI170" s="465">
        <f t="shared" si="53"/>
        <v>0</v>
      </c>
      <c r="BJ170" s="57">
        <f t="shared" si="53"/>
        <v>0</v>
      </c>
      <c r="BK170" s="66">
        <f t="shared" si="53"/>
        <v>0</v>
      </c>
      <c r="BL170" s="465">
        <f t="shared" si="53"/>
        <v>0</v>
      </c>
      <c r="BM170" s="57">
        <f t="shared" si="53"/>
        <v>36.1</v>
      </c>
      <c r="BN170" s="517"/>
      <c r="BO170" s="487"/>
    </row>
    <row r="171" spans="1:67" ht="27" customHeight="1" thickBot="1" x14ac:dyDescent="0.25">
      <c r="A171" s="513"/>
      <c r="B171" s="514"/>
      <c r="C171" s="515"/>
      <c r="D171" s="439"/>
      <c r="E171" s="477" t="s">
        <v>98</v>
      </c>
      <c r="F171" s="213">
        <v>0</v>
      </c>
      <c r="G171" s="214">
        <v>0</v>
      </c>
      <c r="H171" s="215">
        <v>0</v>
      </c>
      <c r="I171" s="229"/>
      <c r="J171" s="230"/>
      <c r="K171" s="213">
        <v>0</v>
      </c>
      <c r="L171" s="214">
        <v>0</v>
      </c>
      <c r="M171" s="215">
        <v>0</v>
      </c>
      <c r="N171" s="213">
        <v>0</v>
      </c>
      <c r="O171" s="214">
        <v>0</v>
      </c>
      <c r="P171" s="215">
        <v>0</v>
      </c>
      <c r="Q171" s="213">
        <v>0</v>
      </c>
      <c r="R171" s="214">
        <v>0</v>
      </c>
      <c r="S171" s="215">
        <v>0</v>
      </c>
      <c r="T171" s="229">
        <v>0</v>
      </c>
      <c r="U171" s="214">
        <v>0</v>
      </c>
      <c r="V171" s="214">
        <v>0</v>
      </c>
      <c r="W171" s="214">
        <v>0</v>
      </c>
      <c r="X171" s="231">
        <f>K171+N171+Q171</f>
        <v>0</v>
      </c>
      <c r="Y171" s="213">
        <v>0</v>
      </c>
      <c r="Z171" s="214">
        <v>0</v>
      </c>
      <c r="AA171" s="215">
        <v>0</v>
      </c>
      <c r="AB171" s="229">
        <v>0</v>
      </c>
      <c r="AC171" s="214">
        <v>0</v>
      </c>
      <c r="AD171" s="230">
        <v>0</v>
      </c>
      <c r="AE171" s="213">
        <v>0</v>
      </c>
      <c r="AF171" s="214">
        <v>0</v>
      </c>
      <c r="AG171" s="215">
        <v>0</v>
      </c>
      <c r="AH171" s="229">
        <v>0</v>
      </c>
      <c r="AI171" s="214">
        <v>0</v>
      </c>
      <c r="AJ171" s="214">
        <v>0</v>
      </c>
      <c r="AK171" s="214">
        <v>0</v>
      </c>
      <c r="AL171" s="231">
        <f>Y171+AB171+AE171</f>
        <v>0</v>
      </c>
      <c r="AM171" s="213">
        <v>0</v>
      </c>
      <c r="AN171" s="214">
        <v>0</v>
      </c>
      <c r="AO171" s="215">
        <v>0</v>
      </c>
      <c r="AP171" s="229">
        <v>0</v>
      </c>
      <c r="AQ171" s="214">
        <v>0</v>
      </c>
      <c r="AR171" s="230">
        <v>0</v>
      </c>
      <c r="AS171" s="213">
        <v>0</v>
      </c>
      <c r="AT171" s="214">
        <v>0</v>
      </c>
      <c r="AU171" s="215">
        <v>0</v>
      </c>
      <c r="AV171" s="229">
        <v>0</v>
      </c>
      <c r="AW171" s="214">
        <v>0</v>
      </c>
      <c r="AX171" s="214">
        <v>0</v>
      </c>
      <c r="AY171" s="214">
        <v>0</v>
      </c>
      <c r="AZ171" s="238">
        <v>0</v>
      </c>
      <c r="BA171" s="213">
        <v>0</v>
      </c>
      <c r="BB171" s="214">
        <v>0</v>
      </c>
      <c r="BC171" s="215">
        <v>0</v>
      </c>
      <c r="BD171" s="213">
        <v>0</v>
      </c>
      <c r="BE171" s="214">
        <v>0</v>
      </c>
      <c r="BF171" s="214">
        <v>0</v>
      </c>
      <c r="BG171" s="215">
        <v>0</v>
      </c>
      <c r="BH171" s="213">
        <v>0</v>
      </c>
      <c r="BI171" s="214">
        <v>0</v>
      </c>
      <c r="BJ171" s="215">
        <v>0</v>
      </c>
      <c r="BK171" s="315"/>
      <c r="BL171" s="151"/>
      <c r="BM171" s="479"/>
      <c r="BN171" s="518"/>
      <c r="BO171" s="488"/>
    </row>
    <row r="172" spans="1:67" ht="14.25" customHeight="1" x14ac:dyDescent="0.25">
      <c r="A172" s="369"/>
      <c r="B172" s="369"/>
      <c r="C172" s="369"/>
      <c r="D172" s="369"/>
      <c r="E172" s="370"/>
      <c r="F172" s="370"/>
      <c r="G172" s="370"/>
      <c r="H172" s="370"/>
      <c r="I172" s="370"/>
      <c r="J172" s="370"/>
      <c r="K172" s="370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2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3"/>
      <c r="BL172" s="114"/>
      <c r="BM172" s="114"/>
      <c r="BN172" s="108"/>
      <c r="BO172" s="108"/>
    </row>
    <row r="173" spans="1:67" ht="15" customHeight="1" x14ac:dyDescent="0.25">
      <c r="A173" s="370"/>
      <c r="B173" s="370" t="s">
        <v>29</v>
      </c>
      <c r="C173" s="370"/>
      <c r="D173" s="370"/>
      <c r="E173" s="370"/>
      <c r="F173" s="370"/>
      <c r="G173" s="370"/>
      <c r="H173" s="370"/>
      <c r="I173" s="370"/>
      <c r="J173" s="370"/>
      <c r="K173" s="370"/>
      <c r="L173" s="370"/>
      <c r="M173" s="370"/>
      <c r="N173" s="370"/>
      <c r="O173" s="370"/>
      <c r="P173" s="370"/>
      <c r="Q173" s="370"/>
      <c r="R173" s="32"/>
      <c r="S173" s="523" t="s">
        <v>131</v>
      </c>
      <c r="T173" s="523"/>
      <c r="U173" s="523"/>
      <c r="V173" s="523"/>
      <c r="W173" s="523"/>
      <c r="X173" s="523"/>
      <c r="Y173" s="523"/>
      <c r="Z173" s="523"/>
      <c r="AA173" s="523"/>
      <c r="AB173" s="523"/>
      <c r="AC173" s="370"/>
      <c r="AD173" s="370"/>
      <c r="AE173" s="370"/>
      <c r="AF173" s="370"/>
      <c r="AG173" s="370"/>
      <c r="AH173" s="370"/>
      <c r="AI173" s="370"/>
      <c r="AJ173" s="370"/>
      <c r="AK173" s="370"/>
      <c r="AL173" s="370"/>
      <c r="AM173" s="370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>
        <f>BK15</f>
        <v>0</v>
      </c>
      <c r="BL173" s="32">
        <f>BL15</f>
        <v>58673</v>
      </c>
      <c r="BM173" s="32"/>
      <c r="BN173" s="9"/>
      <c r="BO173" s="9"/>
    </row>
    <row r="174" spans="1:67" ht="15" x14ac:dyDescent="0.25">
      <c r="A174" s="1"/>
      <c r="B174" s="25" t="s">
        <v>27</v>
      </c>
      <c r="C174" s="26"/>
      <c r="D174" s="9"/>
      <c r="E174" s="9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524" t="s">
        <v>132</v>
      </c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</row>
    <row r="175" spans="1:67" ht="15" x14ac:dyDescent="0.25">
      <c r="A175" s="1"/>
      <c r="B175" s="25" t="s">
        <v>129</v>
      </c>
      <c r="C175" s="26"/>
      <c r="D175" s="9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525" t="s">
        <v>133</v>
      </c>
      <c r="S175" s="525"/>
      <c r="T175" s="525"/>
      <c r="U175" s="525"/>
      <c r="V175" s="525"/>
      <c r="W175" s="525"/>
      <c r="X175" s="525"/>
      <c r="Y175" s="525"/>
      <c r="Z175" s="525"/>
      <c r="AA175" s="525"/>
      <c r="AB175" s="525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2"/>
    </row>
    <row r="176" spans="1:67" ht="15" x14ac:dyDescent="0.25">
      <c r="A176" s="1"/>
      <c r="B176" s="25" t="s">
        <v>78</v>
      </c>
      <c r="C176" s="26"/>
      <c r="D176" s="9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2"/>
      <c r="S176" s="371"/>
      <c r="T176" s="372"/>
      <c r="U176" s="110"/>
      <c r="V176" s="110"/>
      <c r="W176" s="110"/>
      <c r="X176" s="110"/>
      <c r="Y176" s="110"/>
      <c r="Z176" s="32"/>
      <c r="AA176" s="32"/>
      <c r="AB176" s="32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</row>
    <row r="177" spans="1:68" ht="18.75" customHeight="1" x14ac:dyDescent="0.25">
      <c r="A177" s="1"/>
      <c r="B177" s="25" t="s">
        <v>33</v>
      </c>
      <c r="C177" s="26" t="s">
        <v>130</v>
      </c>
      <c r="D177" s="9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524" t="s">
        <v>134</v>
      </c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2"/>
    </row>
    <row r="178" spans="1:68" ht="11.25" customHeight="1" x14ac:dyDescent="0.25">
      <c r="A178" s="1"/>
      <c r="B178" s="22"/>
      <c r="C178" s="27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71"/>
      <c r="T178" s="371"/>
      <c r="U178" s="526"/>
      <c r="V178" s="526"/>
      <c r="W178" s="526"/>
      <c r="X178" s="526"/>
      <c r="Y178" s="110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9"/>
      <c r="BO178" s="9"/>
    </row>
    <row r="179" spans="1:68" ht="15" x14ac:dyDescent="0.25">
      <c r="A179" s="1"/>
      <c r="B179" s="25" t="s">
        <v>75</v>
      </c>
      <c r="C179" s="27"/>
      <c r="D179" s="1"/>
      <c r="E179" s="311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2"/>
      <c r="S179" s="522" t="s">
        <v>75</v>
      </c>
      <c r="T179" s="522"/>
      <c r="U179" s="522"/>
      <c r="V179" s="522"/>
      <c r="W179" s="522"/>
      <c r="X179" s="522"/>
      <c r="Y179" s="522"/>
      <c r="Z179" s="522"/>
      <c r="AA179" s="522"/>
      <c r="AB179" s="522"/>
      <c r="AC179" s="310"/>
      <c r="AD179" s="310"/>
      <c r="AE179" s="310"/>
      <c r="AF179" s="310"/>
      <c r="AG179" s="310"/>
      <c r="AH179" s="310"/>
      <c r="AI179" s="310"/>
      <c r="AJ179" s="310"/>
      <c r="AK179" s="310"/>
      <c r="AL179" s="310"/>
      <c r="AM179" s="310"/>
      <c r="AN179" s="310"/>
      <c r="AO179" s="310"/>
      <c r="AP179" s="310"/>
      <c r="AQ179" s="310"/>
      <c r="AR179" s="310"/>
      <c r="AS179" s="310"/>
      <c r="AT179" s="310"/>
      <c r="AU179" s="310"/>
      <c r="AV179" s="310"/>
      <c r="AW179" s="310"/>
      <c r="AX179" s="310"/>
      <c r="AY179" s="310"/>
      <c r="AZ179" s="310"/>
      <c r="BA179" s="310"/>
      <c r="BB179" s="310"/>
      <c r="BC179" s="310"/>
      <c r="BD179" s="310"/>
      <c r="BE179" s="310"/>
      <c r="BF179" s="310"/>
      <c r="BG179" s="310"/>
      <c r="BH179" s="310"/>
      <c r="BI179" s="310"/>
      <c r="BJ179" s="310"/>
      <c r="BK179" s="310"/>
      <c r="BL179" s="310"/>
      <c r="BM179" s="310"/>
      <c r="BN179" s="310"/>
      <c r="BO179" s="310"/>
    </row>
    <row r="180" spans="1:68" ht="15" x14ac:dyDescent="0.25">
      <c r="A180" s="1"/>
      <c r="B180" s="25"/>
      <c r="C180" s="27"/>
      <c r="D180" s="4"/>
      <c r="E180" s="311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0"/>
      <c r="AD180" s="310"/>
      <c r="AE180" s="310"/>
      <c r="AF180" s="310"/>
      <c r="AG180" s="310"/>
      <c r="AH180" s="310"/>
      <c r="AI180" s="310"/>
      <c r="AJ180" s="310"/>
      <c r="AK180" s="310"/>
      <c r="AL180" s="310"/>
      <c r="AM180" s="310"/>
      <c r="AN180" s="310"/>
      <c r="AO180" s="310"/>
      <c r="AP180" s="310"/>
      <c r="AQ180" s="310"/>
      <c r="AR180" s="310"/>
      <c r="AS180" s="310"/>
      <c r="AT180" s="310"/>
      <c r="AU180" s="310"/>
      <c r="AV180" s="310"/>
      <c r="AW180" s="310"/>
      <c r="AX180" s="310"/>
      <c r="AY180" s="310"/>
      <c r="AZ180" s="310"/>
      <c r="BA180" s="310"/>
      <c r="BB180" s="310"/>
      <c r="BC180" s="310"/>
      <c r="BD180" s="310"/>
      <c r="BE180" s="310"/>
      <c r="BF180" s="310"/>
      <c r="BG180" s="310"/>
      <c r="BH180" s="310"/>
      <c r="BI180" s="310"/>
      <c r="BJ180" s="310"/>
      <c r="BK180" s="310"/>
      <c r="BL180" s="310"/>
      <c r="BM180" s="310"/>
      <c r="BN180" s="310"/>
      <c r="BO180" s="310"/>
    </row>
    <row r="181" spans="1:68" x14ac:dyDescent="0.2">
      <c r="A181" s="1"/>
      <c r="B181" s="28" t="s">
        <v>76</v>
      </c>
      <c r="C181" s="29"/>
      <c r="D181" s="2"/>
      <c r="E181" s="311"/>
      <c r="F181" s="310"/>
      <c r="G181" s="310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0"/>
      <c r="AD181" s="310"/>
      <c r="AE181" s="310"/>
      <c r="AF181" s="310"/>
      <c r="AG181" s="310"/>
      <c r="AH181" s="310"/>
      <c r="AI181" s="310"/>
      <c r="AJ181" s="310"/>
      <c r="AK181" s="310"/>
      <c r="AL181" s="310"/>
      <c r="AM181" s="310"/>
      <c r="AN181" s="310"/>
      <c r="AO181" s="310"/>
      <c r="AP181" s="310"/>
      <c r="AQ181" s="310"/>
      <c r="AR181" s="310"/>
      <c r="AS181" s="310"/>
      <c r="AT181" s="310"/>
      <c r="AU181" s="310"/>
      <c r="AV181" s="310"/>
      <c r="AW181" s="310"/>
      <c r="AX181" s="310"/>
      <c r="AY181" s="310"/>
      <c r="AZ181" s="310"/>
      <c r="BA181" s="310"/>
      <c r="BB181" s="310"/>
      <c r="BC181" s="310"/>
      <c r="BD181" s="310"/>
      <c r="BE181" s="310"/>
      <c r="BF181" s="310"/>
      <c r="BG181" s="310"/>
      <c r="BH181" s="310"/>
      <c r="BI181" s="310"/>
      <c r="BJ181" s="310"/>
      <c r="BK181" s="310"/>
      <c r="BL181" s="310"/>
      <c r="BM181" s="310"/>
      <c r="BN181" s="310"/>
      <c r="BO181" s="310"/>
    </row>
    <row r="182" spans="1:68" x14ac:dyDescent="0.2">
      <c r="A182" s="1"/>
      <c r="B182" s="8" t="s">
        <v>77</v>
      </c>
      <c r="C182" s="7"/>
      <c r="D182" s="4"/>
      <c r="E182" s="311"/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  <c r="AA182" s="310"/>
      <c r="AB182" s="310"/>
      <c r="AC182" s="310"/>
      <c r="AD182" s="310"/>
      <c r="AE182" s="310"/>
      <c r="AF182" s="310"/>
      <c r="AG182" s="310"/>
      <c r="AH182" s="310"/>
      <c r="AI182" s="310"/>
      <c r="AJ182" s="310"/>
      <c r="AK182" s="310"/>
      <c r="AL182" s="310"/>
      <c r="AM182" s="310"/>
      <c r="AN182" s="310"/>
      <c r="AO182" s="310"/>
      <c r="AP182" s="310"/>
      <c r="AQ182" s="310"/>
      <c r="AR182" s="310"/>
      <c r="AS182" s="310"/>
      <c r="AT182" s="310"/>
      <c r="AU182" s="310"/>
      <c r="AV182" s="310"/>
      <c r="AW182" s="310"/>
      <c r="AX182" s="310"/>
      <c r="AY182" s="310"/>
      <c r="AZ182" s="310"/>
      <c r="BA182" s="310"/>
      <c r="BB182" s="310"/>
      <c r="BC182" s="310"/>
      <c r="BD182" s="310"/>
      <c r="BE182" s="310"/>
      <c r="BF182" s="310"/>
      <c r="BG182" s="310"/>
      <c r="BH182" s="310"/>
      <c r="BI182" s="310"/>
      <c r="BJ182" s="310"/>
      <c r="BK182" s="310" t="e">
        <f>BK20-BK178</f>
        <v>#REF!</v>
      </c>
      <c r="BL182" s="310" t="e">
        <f>BL20-BL178</f>
        <v>#REF!</v>
      </c>
      <c r="BM182" s="310"/>
      <c r="BN182" s="310"/>
      <c r="BO182" s="9"/>
    </row>
    <row r="183" spans="1:68" x14ac:dyDescent="0.2">
      <c r="A183" s="1"/>
      <c r="B183" s="1"/>
      <c r="C183" s="1"/>
      <c r="D183" s="1"/>
      <c r="E183" s="311"/>
      <c r="F183" s="310"/>
      <c r="G183" s="310"/>
      <c r="H183" s="310"/>
      <c r="I183" s="310"/>
      <c r="J183" s="310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310"/>
      <c r="Z183" s="310"/>
      <c r="AA183" s="310"/>
      <c r="AB183" s="310"/>
      <c r="AC183" s="310"/>
      <c r="AD183" s="310"/>
      <c r="AE183" s="310"/>
      <c r="AF183" s="310"/>
      <c r="AG183" s="310"/>
      <c r="AH183" s="310"/>
      <c r="AI183" s="310"/>
      <c r="AJ183" s="310"/>
      <c r="AK183" s="310"/>
      <c r="AL183" s="310"/>
      <c r="AM183" s="310"/>
      <c r="AN183" s="310"/>
      <c r="AO183" s="310"/>
      <c r="AP183" s="310"/>
      <c r="AQ183" s="310"/>
      <c r="AR183" s="310"/>
      <c r="AS183" s="310"/>
      <c r="AT183" s="310"/>
      <c r="AU183" s="310"/>
      <c r="AV183" s="310"/>
      <c r="AW183" s="310"/>
      <c r="AX183" s="310"/>
      <c r="AY183" s="310"/>
      <c r="AZ183" s="310"/>
      <c r="BA183" s="310"/>
      <c r="BB183" s="310"/>
      <c r="BC183" s="310"/>
      <c r="BD183" s="310"/>
      <c r="BE183" s="310"/>
      <c r="BF183" s="310"/>
      <c r="BG183" s="310"/>
      <c r="BH183" s="310"/>
      <c r="BI183" s="310"/>
      <c r="BJ183" s="310"/>
      <c r="BK183" s="310"/>
      <c r="BL183" s="310"/>
      <c r="BM183" s="310"/>
      <c r="BN183" s="310"/>
      <c r="BO183" s="9"/>
    </row>
    <row r="184" spans="1:68" x14ac:dyDescent="0.2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9"/>
    </row>
    <row r="185" spans="1:68" x14ac:dyDescent="0.2">
      <c r="A185" s="1"/>
      <c r="B185" s="1"/>
      <c r="C185" s="1"/>
      <c r="D185" s="1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9"/>
    </row>
    <row r="186" spans="1:68" x14ac:dyDescent="0.2">
      <c r="A186" s="1"/>
      <c r="B186" s="1"/>
      <c r="C186" s="1"/>
      <c r="D186" s="1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9"/>
    </row>
    <row r="187" spans="1:68" x14ac:dyDescent="0.2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0"/>
      <c r="L187" s="32"/>
      <c r="M187" s="32"/>
      <c r="N187" s="32"/>
      <c r="O187" s="32"/>
      <c r="P187" s="32"/>
      <c r="Q187" s="30"/>
      <c r="R187" s="32"/>
      <c r="S187" s="32"/>
      <c r="T187" s="32"/>
      <c r="U187" s="32"/>
      <c r="V187" s="32"/>
      <c r="W187" s="32"/>
      <c r="X187" s="32"/>
      <c r="Y187" s="30"/>
      <c r="Z187" s="32"/>
      <c r="AA187" s="32"/>
      <c r="AB187" s="30"/>
      <c r="AC187" s="32"/>
      <c r="AD187" s="32"/>
      <c r="AE187" s="30"/>
      <c r="AF187" s="32"/>
      <c r="AG187" s="32"/>
      <c r="AH187" s="32"/>
      <c r="AI187" s="32"/>
      <c r="AJ187" s="32"/>
      <c r="AK187" s="32"/>
      <c r="AL187" s="32"/>
      <c r="AM187" s="30"/>
      <c r="AN187" s="32"/>
      <c r="AO187" s="32"/>
      <c r="AP187" s="30"/>
      <c r="AQ187" s="32"/>
      <c r="AR187" s="32"/>
      <c r="AS187" s="30"/>
      <c r="AT187" s="32"/>
      <c r="AU187" s="32"/>
      <c r="AV187" s="32"/>
      <c r="AW187" s="32"/>
      <c r="AX187" s="32"/>
      <c r="AY187" s="32"/>
      <c r="AZ187" s="32"/>
      <c r="BA187" s="30"/>
      <c r="BB187" s="32"/>
      <c r="BC187" s="32"/>
      <c r="BD187" s="30"/>
      <c r="BE187" s="32"/>
      <c r="BF187" s="32"/>
      <c r="BG187" s="32"/>
      <c r="BH187" s="30"/>
      <c r="BJ187" s="1"/>
      <c r="BN187" s="9"/>
      <c r="BO187" s="9"/>
    </row>
    <row r="188" spans="1:68" x14ac:dyDescent="0.2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0"/>
      <c r="L188" s="32"/>
      <c r="M188" s="32"/>
      <c r="N188" s="32"/>
      <c r="O188" s="32"/>
      <c r="P188" s="32"/>
      <c r="Q188" s="30"/>
      <c r="R188" s="32"/>
      <c r="S188" s="32"/>
      <c r="T188" s="32"/>
      <c r="U188" s="32"/>
      <c r="V188" s="32"/>
      <c r="W188" s="32"/>
      <c r="X188" s="32"/>
      <c r="Y188" s="30"/>
      <c r="Z188" s="32"/>
      <c r="AA188" s="32"/>
      <c r="AB188" s="30"/>
      <c r="AC188" s="32"/>
      <c r="AD188" s="32"/>
      <c r="AE188" s="30"/>
      <c r="AF188" s="32"/>
      <c r="AG188" s="32"/>
      <c r="AH188" s="32"/>
      <c r="AI188" s="32"/>
      <c r="AJ188" s="32"/>
      <c r="AK188" s="32"/>
      <c r="AL188" s="32"/>
      <c r="AM188" s="30"/>
      <c r="AN188" s="32"/>
      <c r="AO188" s="32"/>
      <c r="AP188" s="30"/>
      <c r="AQ188" s="32"/>
      <c r="AR188" s="32"/>
      <c r="AS188" s="30"/>
      <c r="AT188" s="32"/>
      <c r="AU188" s="32"/>
      <c r="AV188" s="32"/>
      <c r="AW188" s="32"/>
      <c r="AX188" s="32"/>
      <c r="AY188" s="32"/>
      <c r="AZ188" s="32"/>
      <c r="BA188" s="30"/>
      <c r="BB188" s="32"/>
      <c r="BC188" s="32"/>
      <c r="BD188" s="30"/>
      <c r="BE188" s="32"/>
      <c r="BF188" s="32"/>
      <c r="BG188" s="32"/>
      <c r="BH188" s="30"/>
      <c r="BJ188" s="1"/>
      <c r="BN188" s="9"/>
      <c r="BO188" s="9"/>
    </row>
    <row r="189" spans="1:68" x14ac:dyDescent="0.2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0"/>
      <c r="L189" s="32"/>
      <c r="M189" s="32"/>
      <c r="N189" s="32"/>
      <c r="O189" s="32"/>
      <c r="P189" s="32"/>
      <c r="Q189" s="30"/>
      <c r="R189" s="32"/>
      <c r="S189" s="32"/>
      <c r="T189" s="32"/>
      <c r="U189" s="32"/>
      <c r="V189" s="32"/>
      <c r="W189" s="32"/>
      <c r="X189" s="32"/>
      <c r="Y189" s="30"/>
      <c r="Z189" s="32"/>
      <c r="AA189" s="32"/>
      <c r="AB189" s="30"/>
      <c r="AC189" s="32"/>
      <c r="AD189" s="32"/>
      <c r="AE189" s="30"/>
      <c r="AF189" s="32"/>
      <c r="AG189" s="32"/>
      <c r="AH189" s="32"/>
      <c r="AI189" s="32"/>
      <c r="AJ189" s="32"/>
      <c r="AK189" s="32"/>
      <c r="AL189" s="32"/>
      <c r="AM189" s="30"/>
      <c r="AN189" s="32"/>
      <c r="AO189" s="32"/>
      <c r="AP189" s="30"/>
      <c r="AQ189" s="32"/>
      <c r="AR189" s="32"/>
      <c r="AS189" s="30"/>
      <c r="AT189" s="32"/>
      <c r="AU189" s="32"/>
      <c r="AV189" s="32"/>
      <c r="AW189" s="32"/>
      <c r="AX189" s="32"/>
      <c r="AY189" s="32"/>
      <c r="AZ189" s="32"/>
      <c r="BA189" s="30"/>
      <c r="BB189" s="32"/>
      <c r="BC189" s="32"/>
      <c r="BD189" s="30"/>
      <c r="BE189" s="32"/>
      <c r="BF189" s="32"/>
      <c r="BG189" s="32"/>
      <c r="BH189" s="30"/>
      <c r="BJ189" s="1"/>
      <c r="BN189" s="9"/>
      <c r="BO189" s="9"/>
    </row>
    <row r="190" spans="1:68" x14ac:dyDescent="0.2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0"/>
      <c r="L190" s="32"/>
      <c r="M190" s="32"/>
      <c r="N190" s="32"/>
      <c r="O190" s="32"/>
      <c r="P190" s="32"/>
      <c r="Q190" s="30"/>
      <c r="R190" s="32"/>
      <c r="S190" s="32"/>
      <c r="T190" s="32"/>
      <c r="U190" s="32"/>
      <c r="V190" s="32"/>
      <c r="W190" s="32"/>
      <c r="X190" s="32"/>
      <c r="Y190" s="30"/>
      <c r="Z190" s="32"/>
      <c r="AA190" s="32"/>
      <c r="AB190" s="30"/>
      <c r="AC190" s="32"/>
      <c r="AD190" s="32"/>
      <c r="AE190" s="30"/>
      <c r="AF190" s="32"/>
      <c r="AG190" s="32"/>
      <c r="AH190" s="32"/>
      <c r="AI190" s="32"/>
      <c r="AJ190" s="32"/>
      <c r="AK190" s="32"/>
      <c r="AL190" s="32"/>
      <c r="AM190" s="30"/>
      <c r="AN190" s="32"/>
      <c r="AO190" s="32"/>
      <c r="AP190" s="30"/>
      <c r="AQ190" s="32"/>
      <c r="AR190" s="32"/>
      <c r="AS190" s="30"/>
      <c r="AT190" s="32"/>
      <c r="AU190" s="32"/>
      <c r="AV190" s="32"/>
      <c r="AW190" s="32"/>
      <c r="AX190" s="32"/>
      <c r="AY190" s="32"/>
      <c r="AZ190" s="32"/>
      <c r="BA190" s="30"/>
      <c r="BB190" s="32"/>
      <c r="BC190" s="32"/>
      <c r="BD190" s="30"/>
      <c r="BE190" s="32"/>
      <c r="BF190" s="32"/>
      <c r="BG190" s="32"/>
      <c r="BH190" s="30"/>
      <c r="BJ190" s="1"/>
      <c r="BN190" s="9"/>
      <c r="BO190" s="9"/>
    </row>
    <row r="191" spans="1:68" x14ac:dyDescent="0.2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9"/>
    </row>
    <row r="192" spans="1:68" x14ac:dyDescent="0.2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9"/>
    </row>
    <row r="193" spans="1:67" x14ac:dyDescent="0.2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9"/>
    </row>
    <row r="194" spans="1:67" x14ac:dyDescent="0.2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9"/>
      <c r="BO194" s="9"/>
    </row>
    <row r="195" spans="1:67" x14ac:dyDescent="0.2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0"/>
      <c r="L195" s="32"/>
      <c r="M195" s="32"/>
      <c r="N195" s="32"/>
      <c r="O195" s="32"/>
      <c r="P195" s="32"/>
      <c r="Q195" s="30"/>
      <c r="R195" s="32"/>
      <c r="S195" s="32"/>
      <c r="T195" s="32"/>
      <c r="U195" s="32"/>
      <c r="V195" s="32"/>
      <c r="W195" s="32"/>
      <c r="X195" s="32"/>
      <c r="Y195" s="30"/>
      <c r="Z195" s="32"/>
      <c r="AA195" s="32"/>
      <c r="AB195" s="30"/>
      <c r="AC195" s="32"/>
      <c r="AD195" s="32"/>
      <c r="AE195" s="30"/>
      <c r="AF195" s="32"/>
      <c r="AG195" s="32"/>
      <c r="AH195" s="32"/>
      <c r="AI195" s="32"/>
      <c r="AJ195" s="32"/>
      <c r="AK195" s="32"/>
      <c r="AL195" s="32"/>
      <c r="AM195" s="30"/>
      <c r="AN195" s="32"/>
      <c r="AO195" s="32"/>
      <c r="AP195" s="30"/>
      <c r="AQ195" s="32"/>
      <c r="AR195" s="32"/>
      <c r="AS195" s="30"/>
      <c r="AT195" s="32"/>
      <c r="AU195" s="32"/>
      <c r="AV195" s="32"/>
      <c r="AW195" s="32"/>
      <c r="AX195" s="32"/>
      <c r="AY195" s="32"/>
      <c r="AZ195" s="32"/>
      <c r="BA195" s="30"/>
      <c r="BB195" s="32"/>
      <c r="BC195" s="32"/>
      <c r="BD195" s="30"/>
      <c r="BE195" s="32"/>
      <c r="BF195" s="32"/>
      <c r="BG195" s="32"/>
      <c r="BH195" s="30"/>
      <c r="BJ195" s="1"/>
      <c r="BN195" s="9"/>
      <c r="BO195" s="9"/>
    </row>
    <row r="196" spans="1:67" x14ac:dyDescent="0.2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0"/>
      <c r="L196" s="32"/>
      <c r="M196" s="32"/>
      <c r="N196" s="32"/>
      <c r="O196" s="32"/>
      <c r="P196" s="32"/>
      <c r="Q196" s="30"/>
      <c r="R196" s="32"/>
      <c r="S196" s="32"/>
      <c r="T196" s="32"/>
      <c r="U196" s="32"/>
      <c r="V196" s="32"/>
      <c r="W196" s="32"/>
      <c r="X196" s="32"/>
      <c r="Y196" s="30"/>
      <c r="Z196" s="32"/>
      <c r="AA196" s="32"/>
      <c r="AB196" s="30"/>
      <c r="AC196" s="32"/>
      <c r="AD196" s="32"/>
      <c r="AE196" s="30"/>
      <c r="AF196" s="32"/>
      <c r="AG196" s="32"/>
      <c r="AH196" s="32"/>
      <c r="AI196" s="32"/>
      <c r="AJ196" s="32"/>
      <c r="AK196" s="32"/>
      <c r="AL196" s="32"/>
      <c r="AM196" s="30"/>
      <c r="AN196" s="32"/>
      <c r="AO196" s="32"/>
      <c r="AP196" s="30"/>
      <c r="AQ196" s="32"/>
      <c r="AR196" s="32"/>
      <c r="AS196" s="30"/>
      <c r="AT196" s="32"/>
      <c r="AU196" s="32"/>
      <c r="AV196" s="32"/>
      <c r="AW196" s="32"/>
      <c r="AX196" s="32"/>
      <c r="AY196" s="32"/>
      <c r="AZ196" s="32"/>
      <c r="BA196" s="30"/>
      <c r="BB196" s="32"/>
      <c r="BC196" s="32"/>
      <c r="BD196" s="30"/>
      <c r="BE196" s="32"/>
      <c r="BF196" s="32"/>
      <c r="BG196" s="32"/>
      <c r="BH196" s="30"/>
      <c r="BJ196" s="1"/>
      <c r="BN196" s="9"/>
      <c r="BO196" s="9"/>
    </row>
    <row r="197" spans="1:67" x14ac:dyDescent="0.2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9"/>
    </row>
    <row r="198" spans="1:67" x14ac:dyDescent="0.2">
      <c r="A198" s="1"/>
      <c r="B198" s="1"/>
      <c r="C198" s="1"/>
      <c r="D198" s="1"/>
      <c r="E198" s="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9"/>
    </row>
    <row r="199" spans="1:67" x14ac:dyDescent="0.2">
      <c r="A199" s="1"/>
      <c r="B199" s="1"/>
      <c r="C199" s="1"/>
      <c r="D199" s="1"/>
      <c r="E199" s="1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9"/>
    </row>
    <row r="200" spans="1:67" x14ac:dyDescent="0.2">
      <c r="A200" s="1"/>
      <c r="B200" s="1"/>
      <c r="C200" s="1"/>
      <c r="D200" s="1"/>
      <c r="E200" s="1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9"/>
      <c r="BO200" s="9"/>
    </row>
    <row r="201" spans="1:67" x14ac:dyDescent="0.2">
      <c r="A201" s="1"/>
      <c r="B201" s="1"/>
      <c r="C201" s="1"/>
      <c r="D201" s="1"/>
      <c r="E201" s="1"/>
      <c r="F201" s="32"/>
      <c r="G201" s="32"/>
      <c r="H201" s="32"/>
      <c r="I201" s="32"/>
      <c r="J201" s="32"/>
      <c r="K201" s="30"/>
      <c r="L201" s="32"/>
      <c r="M201" s="32"/>
      <c r="N201" s="32"/>
      <c r="O201" s="32"/>
      <c r="P201" s="32"/>
      <c r="Q201" s="30"/>
      <c r="R201" s="32"/>
      <c r="S201" s="32"/>
      <c r="T201" s="32"/>
      <c r="U201" s="32"/>
      <c r="V201" s="32"/>
      <c r="W201" s="32"/>
      <c r="X201" s="32"/>
      <c r="Y201" s="30"/>
      <c r="Z201" s="32"/>
      <c r="AA201" s="32"/>
      <c r="AB201" s="30"/>
      <c r="AC201" s="32"/>
      <c r="AD201" s="32"/>
      <c r="AE201" s="30"/>
      <c r="AF201" s="32"/>
      <c r="AG201" s="32"/>
      <c r="AH201" s="32"/>
      <c r="AI201" s="32"/>
      <c r="AJ201" s="32"/>
      <c r="AK201" s="32"/>
      <c r="AL201" s="32"/>
      <c r="AM201" s="30"/>
      <c r="AN201" s="32"/>
      <c r="AO201" s="32"/>
      <c r="AP201" s="30"/>
      <c r="AQ201" s="32"/>
      <c r="AR201" s="32"/>
      <c r="AS201" s="30"/>
      <c r="AT201" s="32"/>
      <c r="AU201" s="32"/>
      <c r="AV201" s="32"/>
      <c r="AW201" s="32"/>
      <c r="AX201" s="32"/>
      <c r="AY201" s="32"/>
      <c r="AZ201" s="32"/>
      <c r="BA201" s="30"/>
      <c r="BB201" s="32"/>
      <c r="BC201" s="32"/>
      <c r="BD201" s="30"/>
      <c r="BE201" s="32"/>
      <c r="BF201" s="32"/>
      <c r="BG201" s="32"/>
      <c r="BH201" s="30"/>
      <c r="BJ201" s="1"/>
      <c r="BN201" s="9"/>
      <c r="BO201" s="9"/>
    </row>
    <row r="202" spans="1:67" x14ac:dyDescent="0.2">
      <c r="A202" s="1"/>
      <c r="B202" s="1"/>
      <c r="C202" s="1"/>
      <c r="D202" s="1"/>
      <c r="E202" s="1"/>
      <c r="F202" s="32"/>
      <c r="G202" s="32"/>
      <c r="H202" s="32"/>
      <c r="I202" s="32"/>
      <c r="J202" s="32"/>
      <c r="K202" s="30"/>
      <c r="L202" s="32"/>
      <c r="M202" s="32"/>
      <c r="N202" s="32"/>
      <c r="O202" s="32"/>
      <c r="P202" s="32"/>
      <c r="Q202" s="30"/>
      <c r="R202" s="32"/>
      <c r="S202" s="32"/>
      <c r="T202" s="32"/>
      <c r="U202" s="32"/>
      <c r="V202" s="32"/>
      <c r="W202" s="32"/>
      <c r="X202" s="32"/>
      <c r="Y202" s="30"/>
      <c r="Z202" s="32"/>
      <c r="AA202" s="32"/>
      <c r="AB202" s="30"/>
      <c r="AC202" s="32"/>
      <c r="AD202" s="32"/>
      <c r="AE202" s="30"/>
      <c r="AF202" s="32"/>
      <c r="AG202" s="32"/>
      <c r="AH202" s="32"/>
      <c r="AI202" s="32"/>
      <c r="AJ202" s="32"/>
      <c r="AK202" s="32"/>
      <c r="AL202" s="32"/>
      <c r="AM202" s="30"/>
      <c r="AN202" s="32"/>
      <c r="AO202" s="32"/>
      <c r="AP202" s="30"/>
      <c r="AQ202" s="32"/>
      <c r="AR202" s="32"/>
      <c r="AS202" s="30"/>
      <c r="AT202" s="32"/>
      <c r="AU202" s="32"/>
      <c r="AV202" s="32"/>
      <c r="AW202" s="32"/>
      <c r="AX202" s="32"/>
      <c r="AY202" s="32"/>
      <c r="AZ202" s="32"/>
      <c r="BA202" s="30"/>
      <c r="BB202" s="32"/>
      <c r="BC202" s="32"/>
      <c r="BD202" s="30"/>
      <c r="BE202" s="32"/>
      <c r="BF202" s="32"/>
      <c r="BG202" s="32"/>
      <c r="BH202" s="30"/>
      <c r="BJ202" s="1"/>
      <c r="BN202" s="9"/>
      <c r="BO202" s="9"/>
    </row>
    <row r="203" spans="1:67" x14ac:dyDescent="0.2">
      <c r="A203" s="1"/>
      <c r="B203" s="1"/>
      <c r="C203" s="1"/>
      <c r="D203" s="1"/>
      <c r="E203" s="1"/>
      <c r="F203" s="32"/>
      <c r="G203" s="32"/>
      <c r="H203" s="32"/>
      <c r="I203" s="32"/>
      <c r="J203" s="32"/>
      <c r="K203" s="30"/>
      <c r="L203" s="32"/>
      <c r="M203" s="32"/>
      <c r="N203" s="32"/>
      <c r="O203" s="32"/>
      <c r="P203" s="32"/>
      <c r="Q203" s="30"/>
      <c r="R203" s="32"/>
      <c r="S203" s="32"/>
      <c r="T203" s="32"/>
      <c r="U203" s="32"/>
      <c r="V203" s="32"/>
      <c r="W203" s="32"/>
      <c r="X203" s="32"/>
      <c r="Y203" s="30"/>
      <c r="Z203" s="32"/>
      <c r="AA203" s="32"/>
      <c r="AB203" s="30"/>
      <c r="AC203" s="32"/>
      <c r="AD203" s="32"/>
      <c r="AE203" s="30"/>
      <c r="AF203" s="32"/>
      <c r="AG203" s="32"/>
      <c r="AH203" s="32"/>
      <c r="AI203" s="32"/>
      <c r="AJ203" s="32"/>
      <c r="AK203" s="32"/>
      <c r="AL203" s="32"/>
      <c r="AM203" s="30"/>
      <c r="AN203" s="32"/>
      <c r="AO203" s="32"/>
      <c r="AP203" s="30"/>
      <c r="AQ203" s="32"/>
      <c r="AR203" s="32"/>
      <c r="AS203" s="30"/>
      <c r="AT203" s="32"/>
      <c r="AU203" s="32"/>
      <c r="AV203" s="32"/>
      <c r="AW203" s="32"/>
      <c r="AX203" s="32"/>
      <c r="AY203" s="32"/>
      <c r="AZ203" s="32"/>
      <c r="BA203" s="30"/>
      <c r="BB203" s="32"/>
      <c r="BC203" s="32"/>
      <c r="BD203" s="30"/>
      <c r="BE203" s="32"/>
      <c r="BF203" s="32"/>
      <c r="BG203" s="32"/>
      <c r="BH203" s="30"/>
      <c r="BJ203" s="1"/>
      <c r="BN203" s="1"/>
      <c r="BO203" s="1"/>
    </row>
    <row r="204" spans="1:67" x14ac:dyDescent="0.2">
      <c r="A204" s="1"/>
      <c r="B204" s="1"/>
      <c r="C204" s="1"/>
      <c r="D204" s="1"/>
      <c r="E204" s="1"/>
      <c r="F204" s="32"/>
      <c r="G204" s="32"/>
      <c r="H204" s="32"/>
      <c r="I204" s="32"/>
      <c r="J204" s="32"/>
      <c r="K204" s="30"/>
      <c r="L204" s="32"/>
      <c r="M204" s="32"/>
      <c r="N204" s="32"/>
      <c r="O204" s="32"/>
      <c r="P204" s="32"/>
      <c r="Q204" s="30"/>
      <c r="R204" s="32"/>
      <c r="S204" s="32"/>
      <c r="T204" s="32"/>
      <c r="U204" s="32"/>
      <c r="V204" s="32"/>
      <c r="W204" s="32"/>
      <c r="X204" s="32"/>
      <c r="Y204" s="30"/>
      <c r="Z204" s="32"/>
      <c r="AA204" s="32"/>
      <c r="AB204" s="30"/>
      <c r="AC204" s="32"/>
      <c r="AD204" s="32"/>
      <c r="AE204" s="30"/>
      <c r="AF204" s="32"/>
      <c r="AG204" s="32"/>
      <c r="AH204" s="32"/>
      <c r="AI204" s="32"/>
      <c r="AJ204" s="32"/>
      <c r="AK204" s="32"/>
      <c r="AL204" s="32"/>
      <c r="AM204" s="30"/>
      <c r="AN204" s="32"/>
      <c r="AO204" s="32"/>
      <c r="AP204" s="30"/>
      <c r="AQ204" s="32"/>
      <c r="AR204" s="32"/>
      <c r="AS204" s="30"/>
      <c r="AT204" s="32"/>
      <c r="AU204" s="32"/>
      <c r="AV204" s="32"/>
      <c r="AW204" s="32"/>
      <c r="AX204" s="32"/>
      <c r="AY204" s="32"/>
      <c r="AZ204" s="32"/>
      <c r="BA204" s="30"/>
      <c r="BB204" s="32"/>
      <c r="BC204" s="32"/>
      <c r="BD204" s="30"/>
      <c r="BE204" s="32"/>
      <c r="BF204" s="32"/>
      <c r="BG204" s="32"/>
      <c r="BH204" s="30"/>
      <c r="BJ204" s="1"/>
      <c r="BN204" s="1"/>
      <c r="BO204" s="1"/>
    </row>
    <row r="205" spans="1:67" x14ac:dyDescent="0.2">
      <c r="A205" s="1"/>
      <c r="B205" s="1"/>
      <c r="C205" s="1"/>
      <c r="D205" s="1"/>
      <c r="E205" s="1"/>
      <c r="F205" s="32"/>
      <c r="G205" s="32"/>
      <c r="H205" s="32"/>
      <c r="I205" s="32"/>
      <c r="J205" s="32"/>
      <c r="K205" s="30"/>
      <c r="L205" s="32"/>
      <c r="M205" s="32"/>
      <c r="N205" s="32"/>
      <c r="O205" s="32"/>
      <c r="P205" s="32"/>
      <c r="Q205" s="30"/>
      <c r="R205" s="32"/>
      <c r="S205" s="32"/>
      <c r="T205" s="32"/>
      <c r="U205" s="32"/>
      <c r="V205" s="32"/>
      <c r="W205" s="32"/>
      <c r="X205" s="32"/>
      <c r="Y205" s="30"/>
      <c r="Z205" s="32"/>
      <c r="AA205" s="32"/>
      <c r="AB205" s="30"/>
      <c r="AC205" s="32"/>
      <c r="AD205" s="32"/>
      <c r="AE205" s="30"/>
      <c r="AF205" s="32"/>
      <c r="AG205" s="32"/>
      <c r="AH205" s="32"/>
      <c r="AI205" s="32"/>
      <c r="AJ205" s="32"/>
      <c r="AK205" s="32"/>
      <c r="AL205" s="32"/>
      <c r="AM205" s="30"/>
      <c r="AN205" s="32"/>
      <c r="AO205" s="32"/>
      <c r="AP205" s="30"/>
      <c r="AQ205" s="32"/>
      <c r="AR205" s="32"/>
      <c r="AS205" s="30"/>
      <c r="AT205" s="32"/>
      <c r="AU205" s="32"/>
      <c r="AV205" s="32"/>
      <c r="AW205" s="32"/>
      <c r="AX205" s="32"/>
      <c r="AY205" s="32"/>
      <c r="AZ205" s="32"/>
      <c r="BA205" s="30"/>
      <c r="BB205" s="32"/>
      <c r="BC205" s="32"/>
      <c r="BD205" s="30"/>
      <c r="BE205" s="32"/>
      <c r="BF205" s="32"/>
      <c r="BG205" s="32"/>
      <c r="BH205" s="30"/>
      <c r="BJ205" s="1"/>
      <c r="BN205" s="1"/>
      <c r="BO205" s="1"/>
    </row>
    <row r="206" spans="1:67" x14ac:dyDescent="0.2">
      <c r="A206" s="1"/>
      <c r="B206" s="1"/>
      <c r="C206" s="1"/>
      <c r="D206" s="1"/>
      <c r="E206" s="1"/>
      <c r="F206" s="32"/>
      <c r="G206" s="32"/>
      <c r="H206" s="32"/>
      <c r="I206" s="32"/>
      <c r="J206" s="32"/>
      <c r="K206" s="30"/>
      <c r="L206" s="32"/>
      <c r="M206" s="32"/>
      <c r="N206" s="32"/>
      <c r="O206" s="32"/>
      <c r="P206" s="32"/>
      <c r="Q206" s="30"/>
      <c r="R206" s="32"/>
      <c r="S206" s="32"/>
      <c r="T206" s="32"/>
      <c r="U206" s="32"/>
      <c r="V206" s="32"/>
      <c r="W206" s="32"/>
      <c r="X206" s="32"/>
      <c r="Y206" s="30"/>
      <c r="Z206" s="32"/>
      <c r="AA206" s="32"/>
      <c r="AB206" s="30"/>
      <c r="AC206" s="32"/>
      <c r="AD206" s="32"/>
      <c r="AE206" s="30"/>
      <c r="AF206" s="32"/>
      <c r="AG206" s="32"/>
      <c r="AH206" s="32"/>
      <c r="AI206" s="32"/>
      <c r="AJ206" s="32"/>
      <c r="AK206" s="32"/>
      <c r="AL206" s="32"/>
      <c r="AM206" s="30"/>
      <c r="AN206" s="32"/>
      <c r="AO206" s="32"/>
      <c r="AP206" s="30"/>
      <c r="AQ206" s="32"/>
      <c r="AR206" s="32"/>
      <c r="AS206" s="30"/>
      <c r="AT206" s="32"/>
      <c r="AU206" s="32"/>
      <c r="AV206" s="32"/>
      <c r="AW206" s="32"/>
      <c r="AX206" s="32"/>
      <c r="AY206" s="32"/>
      <c r="AZ206" s="32"/>
      <c r="BA206" s="30"/>
      <c r="BB206" s="32"/>
      <c r="BC206" s="32"/>
      <c r="BD206" s="30"/>
      <c r="BE206" s="32"/>
      <c r="BF206" s="32"/>
      <c r="BG206" s="32"/>
      <c r="BH206" s="30"/>
      <c r="BJ206" s="1"/>
      <c r="BN206" s="1"/>
      <c r="BO206" s="1"/>
    </row>
    <row r="207" spans="1:67" x14ac:dyDescent="0.2">
      <c r="A207" s="1"/>
      <c r="B207" s="1"/>
      <c r="C207" s="1"/>
      <c r="D207" s="1"/>
      <c r="E207" s="1"/>
      <c r="F207" s="32"/>
      <c r="G207" s="32"/>
      <c r="H207" s="32"/>
      <c r="I207" s="32"/>
      <c r="J207" s="32"/>
      <c r="K207" s="30"/>
      <c r="L207" s="32"/>
      <c r="M207" s="32"/>
      <c r="N207" s="32"/>
      <c r="O207" s="32"/>
      <c r="P207" s="32"/>
      <c r="Q207" s="30"/>
      <c r="R207" s="32"/>
      <c r="S207" s="32"/>
      <c r="T207" s="32"/>
      <c r="U207" s="32"/>
      <c r="V207" s="32"/>
      <c r="W207" s="32"/>
      <c r="X207" s="32"/>
      <c r="Y207" s="30"/>
      <c r="Z207" s="32"/>
      <c r="AA207" s="32"/>
      <c r="AB207" s="30"/>
      <c r="AC207" s="32"/>
      <c r="AD207" s="32"/>
      <c r="AE207" s="30"/>
      <c r="AF207" s="32"/>
      <c r="AG207" s="32"/>
      <c r="AH207" s="32"/>
      <c r="AI207" s="32"/>
      <c r="AJ207" s="32"/>
      <c r="AK207" s="32"/>
      <c r="AL207" s="32"/>
      <c r="AM207" s="30"/>
      <c r="AN207" s="32"/>
      <c r="AO207" s="32"/>
      <c r="AP207" s="30"/>
      <c r="AQ207" s="32"/>
      <c r="AR207" s="32"/>
      <c r="AS207" s="30"/>
      <c r="AT207" s="32"/>
      <c r="AU207" s="32"/>
      <c r="AV207" s="32"/>
      <c r="AW207" s="32"/>
      <c r="AX207" s="32"/>
      <c r="AY207" s="32"/>
      <c r="AZ207" s="32"/>
      <c r="BA207" s="30"/>
      <c r="BB207" s="32"/>
      <c r="BC207" s="32"/>
      <c r="BD207" s="30"/>
      <c r="BE207" s="32"/>
      <c r="BF207" s="32"/>
      <c r="BG207" s="32"/>
      <c r="BH207" s="30"/>
      <c r="BJ207" s="1"/>
      <c r="BN207" s="1"/>
      <c r="BO207" s="1"/>
    </row>
    <row r="208" spans="1:67" x14ac:dyDescent="0.2">
      <c r="A208" s="1"/>
      <c r="B208" s="1"/>
      <c r="C208" s="1"/>
      <c r="D208" s="1"/>
      <c r="E208" s="1"/>
      <c r="F208" s="32"/>
      <c r="G208" s="32"/>
      <c r="H208" s="32"/>
      <c r="I208" s="32"/>
      <c r="J208" s="32"/>
      <c r="K208" s="30"/>
      <c r="L208" s="32"/>
      <c r="M208" s="32"/>
      <c r="N208" s="32"/>
      <c r="O208" s="32"/>
      <c r="P208" s="32"/>
      <c r="Q208" s="30"/>
      <c r="R208" s="32"/>
      <c r="S208" s="32"/>
      <c r="T208" s="32"/>
      <c r="U208" s="32"/>
      <c r="V208" s="32"/>
      <c r="W208" s="32"/>
      <c r="X208" s="32"/>
      <c r="Y208" s="30"/>
      <c r="Z208" s="32"/>
      <c r="AA208" s="32"/>
      <c r="AB208" s="30"/>
      <c r="AC208" s="32"/>
      <c r="AD208" s="32"/>
      <c r="AE208" s="30"/>
      <c r="AF208" s="32"/>
      <c r="AG208" s="32"/>
      <c r="AH208" s="32"/>
      <c r="AI208" s="32"/>
      <c r="AJ208" s="32"/>
      <c r="AK208" s="32"/>
      <c r="AL208" s="32"/>
      <c r="AM208" s="30"/>
      <c r="AN208" s="32"/>
      <c r="AO208" s="32"/>
      <c r="AP208" s="30"/>
      <c r="AQ208" s="32"/>
      <c r="AR208" s="32"/>
      <c r="AS208" s="30"/>
      <c r="AT208" s="32"/>
      <c r="AU208" s="32"/>
      <c r="AV208" s="32"/>
      <c r="AW208" s="32"/>
      <c r="AX208" s="32"/>
      <c r="AY208" s="32"/>
      <c r="AZ208" s="32"/>
      <c r="BA208" s="30"/>
      <c r="BB208" s="32"/>
      <c r="BC208" s="32"/>
      <c r="BD208" s="30"/>
      <c r="BE208" s="32"/>
      <c r="BF208" s="32"/>
      <c r="BG208" s="32"/>
      <c r="BH208" s="30"/>
      <c r="BJ208" s="1"/>
      <c r="BN208" s="1"/>
      <c r="BO208" s="1"/>
    </row>
    <row r="209" spans="1:67" x14ac:dyDescent="0.2">
      <c r="A209" s="1"/>
      <c r="B209" s="1"/>
      <c r="C209" s="1"/>
      <c r="D209" s="1"/>
      <c r="E209" s="1"/>
      <c r="F209" s="32"/>
      <c r="G209" s="32"/>
      <c r="H209" s="32"/>
      <c r="I209" s="32"/>
      <c r="J209" s="32"/>
      <c r="K209" s="30"/>
      <c r="L209" s="32"/>
      <c r="M209" s="32"/>
      <c r="N209" s="32"/>
      <c r="O209" s="32"/>
      <c r="P209" s="32"/>
      <c r="Q209" s="30"/>
      <c r="R209" s="32"/>
      <c r="S209" s="32"/>
      <c r="T209" s="32"/>
      <c r="U209" s="32"/>
      <c r="V209" s="32"/>
      <c r="W209" s="32"/>
      <c r="X209" s="32"/>
      <c r="Y209" s="30"/>
      <c r="Z209" s="32"/>
      <c r="AA209" s="32"/>
      <c r="AB209" s="30"/>
      <c r="AC209" s="32"/>
      <c r="AD209" s="32"/>
      <c r="AE209" s="30"/>
      <c r="AF209" s="32"/>
      <c r="AG209" s="32"/>
      <c r="AH209" s="32"/>
      <c r="AI209" s="32"/>
      <c r="AJ209" s="32"/>
      <c r="AK209" s="32"/>
      <c r="AL209" s="32"/>
      <c r="AM209" s="30"/>
      <c r="AN209" s="32"/>
      <c r="AO209" s="32"/>
      <c r="AP209" s="30"/>
      <c r="AQ209" s="32"/>
      <c r="AR209" s="32"/>
      <c r="AS209" s="30"/>
      <c r="AT209" s="32"/>
      <c r="AU209" s="32"/>
      <c r="AV209" s="32"/>
      <c r="AW209" s="32"/>
      <c r="AX209" s="32"/>
      <c r="AY209" s="32"/>
      <c r="AZ209" s="32"/>
      <c r="BA209" s="30"/>
      <c r="BB209" s="32"/>
      <c r="BC209" s="32"/>
      <c r="BD209" s="30"/>
      <c r="BE209" s="32"/>
      <c r="BF209" s="32"/>
      <c r="BG209" s="32"/>
      <c r="BH209" s="30"/>
      <c r="BJ209" s="1"/>
      <c r="BN209" s="1"/>
      <c r="BO209" s="1"/>
    </row>
    <row r="210" spans="1:67" x14ac:dyDescent="0.2">
      <c r="A210" s="1"/>
      <c r="B210" s="1"/>
      <c r="C210" s="1"/>
      <c r="D210" s="1"/>
      <c r="E210" s="1"/>
      <c r="F210" s="32"/>
      <c r="G210" s="32"/>
      <c r="H210" s="32"/>
      <c r="I210" s="32"/>
      <c r="J210" s="32"/>
      <c r="K210" s="30"/>
      <c r="L210" s="32"/>
      <c r="M210" s="32"/>
      <c r="N210" s="32"/>
      <c r="O210" s="32"/>
      <c r="P210" s="32"/>
      <c r="Q210" s="30"/>
      <c r="R210" s="32"/>
      <c r="S210" s="32"/>
      <c r="T210" s="32"/>
      <c r="U210" s="32"/>
      <c r="V210" s="32"/>
      <c r="W210" s="32"/>
      <c r="X210" s="32"/>
      <c r="Y210" s="30"/>
      <c r="Z210" s="32"/>
      <c r="AA210" s="32"/>
      <c r="AB210" s="30"/>
      <c r="AC210" s="32"/>
      <c r="AD210" s="32"/>
      <c r="AE210" s="30"/>
      <c r="AF210" s="32"/>
      <c r="AG210" s="32"/>
      <c r="AH210" s="32"/>
      <c r="AI210" s="32"/>
      <c r="AJ210" s="32"/>
      <c r="AK210" s="32"/>
      <c r="AL210" s="32"/>
      <c r="AM210" s="30"/>
      <c r="AN210" s="32"/>
      <c r="AO210" s="32"/>
      <c r="AP210" s="30"/>
      <c r="AQ210" s="32"/>
      <c r="AR210" s="32"/>
      <c r="AS210" s="30"/>
      <c r="AT210" s="32"/>
      <c r="AU210" s="32"/>
      <c r="AV210" s="32"/>
      <c r="AW210" s="32"/>
      <c r="AX210" s="32"/>
      <c r="AY210" s="32"/>
      <c r="AZ210" s="32"/>
      <c r="BA210" s="30"/>
      <c r="BB210" s="32"/>
      <c r="BC210" s="32"/>
      <c r="BD210" s="30"/>
      <c r="BE210" s="32"/>
      <c r="BF210" s="32"/>
      <c r="BG210" s="32"/>
      <c r="BH210" s="30"/>
      <c r="BJ210" s="1"/>
      <c r="BN210" s="1"/>
      <c r="BO210" s="1"/>
    </row>
    <row r="211" spans="1:67" x14ac:dyDescent="0.2">
      <c r="A211" s="1"/>
      <c r="B211" s="1"/>
      <c r="C211" s="1"/>
      <c r="D211" s="1"/>
      <c r="E211" s="1"/>
      <c r="F211" s="32"/>
      <c r="G211" s="32"/>
      <c r="H211" s="32"/>
      <c r="I211" s="32"/>
      <c r="J211" s="32"/>
      <c r="K211" s="30"/>
      <c r="L211" s="32"/>
      <c r="M211" s="32"/>
      <c r="N211" s="32"/>
      <c r="O211" s="32"/>
      <c r="P211" s="32"/>
      <c r="Q211" s="30"/>
      <c r="R211" s="32"/>
      <c r="S211" s="32"/>
      <c r="T211" s="32"/>
      <c r="U211" s="32"/>
      <c r="V211" s="32"/>
      <c r="W211" s="32"/>
      <c r="X211" s="32"/>
      <c r="Y211" s="30"/>
      <c r="Z211" s="32"/>
      <c r="AA211" s="32"/>
      <c r="AB211" s="30"/>
      <c r="AC211" s="32"/>
      <c r="AD211" s="32"/>
      <c r="AE211" s="30"/>
      <c r="AF211" s="32"/>
      <c r="AG211" s="32"/>
      <c r="AH211" s="32"/>
      <c r="AI211" s="32"/>
      <c r="AJ211" s="32"/>
      <c r="AK211" s="32"/>
      <c r="AL211" s="32"/>
      <c r="AM211" s="30"/>
      <c r="AN211" s="32"/>
      <c r="AO211" s="32"/>
      <c r="AP211" s="30"/>
      <c r="AQ211" s="32"/>
      <c r="AR211" s="32"/>
      <c r="AS211" s="30"/>
      <c r="AT211" s="32"/>
      <c r="AU211" s="32"/>
      <c r="AV211" s="32"/>
      <c r="AW211" s="32"/>
      <c r="AX211" s="32"/>
      <c r="AY211" s="32"/>
      <c r="AZ211" s="32"/>
      <c r="BA211" s="30"/>
      <c r="BB211" s="32"/>
      <c r="BC211" s="32"/>
      <c r="BD211" s="30"/>
      <c r="BE211" s="32"/>
      <c r="BF211" s="32"/>
      <c r="BG211" s="32"/>
      <c r="BH211" s="30"/>
      <c r="BJ211" s="1"/>
      <c r="BN211" s="1"/>
      <c r="BO211" s="1"/>
    </row>
    <row r="212" spans="1:67" x14ac:dyDescent="0.2">
      <c r="A212" s="1"/>
      <c r="B212" s="1"/>
      <c r="C212" s="1"/>
      <c r="D212" s="1"/>
      <c r="E212" s="1"/>
      <c r="F212" s="32"/>
      <c r="G212" s="32"/>
      <c r="H212" s="32"/>
      <c r="I212" s="32"/>
      <c r="J212" s="32"/>
      <c r="K212" s="30"/>
      <c r="L212" s="32"/>
      <c r="M212" s="32"/>
      <c r="N212" s="32"/>
      <c r="O212" s="32"/>
      <c r="P212" s="32"/>
      <c r="Q212" s="30"/>
      <c r="R212" s="32"/>
      <c r="S212" s="32"/>
      <c r="T212" s="32"/>
      <c r="U212" s="32"/>
      <c r="V212" s="32"/>
      <c r="W212" s="32"/>
      <c r="X212" s="32"/>
      <c r="Y212" s="30"/>
      <c r="Z212" s="32"/>
      <c r="AA212" s="32"/>
      <c r="AB212" s="30"/>
      <c r="AC212" s="32"/>
      <c r="AD212" s="32"/>
      <c r="AE212" s="30"/>
      <c r="AF212" s="32"/>
      <c r="AG212" s="32"/>
      <c r="AH212" s="32"/>
      <c r="AI212" s="32"/>
      <c r="AJ212" s="32"/>
      <c r="AK212" s="32"/>
      <c r="AL212" s="32"/>
      <c r="AM212" s="30"/>
      <c r="AN212" s="32"/>
      <c r="AO212" s="32"/>
      <c r="AP212" s="30"/>
      <c r="AQ212" s="32"/>
      <c r="AR212" s="32"/>
      <c r="AS212" s="30"/>
      <c r="AT212" s="32"/>
      <c r="AU212" s="32"/>
      <c r="AV212" s="32"/>
      <c r="AW212" s="32"/>
      <c r="AX212" s="32"/>
      <c r="AY212" s="32"/>
      <c r="AZ212" s="32"/>
      <c r="BA212" s="30"/>
      <c r="BB212" s="32"/>
      <c r="BC212" s="32"/>
      <c r="BD212" s="30"/>
      <c r="BE212" s="32"/>
      <c r="BF212" s="32"/>
      <c r="BG212" s="32"/>
      <c r="BH212" s="30"/>
      <c r="BJ212" s="1"/>
      <c r="BN212" s="1"/>
      <c r="BO212" s="1"/>
    </row>
    <row r="213" spans="1:67" x14ac:dyDescent="0.2">
      <c r="A213" s="1"/>
      <c r="B213" s="1"/>
      <c r="C213" s="1"/>
      <c r="D213" s="1"/>
      <c r="E213" s="1"/>
      <c r="F213" s="32"/>
      <c r="G213" s="32"/>
      <c r="H213" s="32"/>
      <c r="I213" s="32"/>
      <c r="J213" s="32"/>
      <c r="K213" s="30"/>
      <c r="L213" s="32"/>
      <c r="M213" s="32"/>
      <c r="N213" s="32"/>
      <c r="O213" s="32"/>
      <c r="P213" s="32"/>
      <c r="Q213" s="30"/>
      <c r="R213" s="32"/>
      <c r="S213" s="32"/>
      <c r="T213" s="32"/>
      <c r="U213" s="32"/>
      <c r="V213" s="32"/>
      <c r="W213" s="32"/>
      <c r="X213" s="32"/>
      <c r="Y213" s="30"/>
      <c r="Z213" s="32"/>
      <c r="AA213" s="32"/>
      <c r="AB213" s="30"/>
      <c r="AC213" s="32"/>
      <c r="AD213" s="32"/>
      <c r="AE213" s="30"/>
      <c r="AF213" s="32"/>
      <c r="AG213" s="32"/>
      <c r="AH213" s="32"/>
      <c r="AI213" s="32"/>
      <c r="AJ213" s="32"/>
      <c r="AK213" s="32"/>
      <c r="AL213" s="32"/>
      <c r="AM213" s="30"/>
      <c r="AN213" s="32"/>
      <c r="AO213" s="32"/>
      <c r="AP213" s="30"/>
      <c r="AQ213" s="32"/>
      <c r="AR213" s="32"/>
      <c r="AS213" s="30"/>
      <c r="AT213" s="32"/>
      <c r="AU213" s="32"/>
      <c r="AV213" s="32"/>
      <c r="AW213" s="32"/>
      <c r="AX213" s="32"/>
      <c r="AY213" s="32"/>
      <c r="AZ213" s="32"/>
      <c r="BA213" s="30"/>
      <c r="BB213" s="32"/>
      <c r="BC213" s="32"/>
      <c r="BD213" s="30"/>
      <c r="BE213" s="32"/>
      <c r="BF213" s="32"/>
      <c r="BG213" s="32"/>
      <c r="BH213" s="30"/>
      <c r="BJ213" s="1"/>
      <c r="BN213" s="1"/>
      <c r="BO213" s="1"/>
    </row>
    <row r="214" spans="1:67" x14ac:dyDescent="0.2">
      <c r="A214" s="1"/>
      <c r="B214" s="1"/>
      <c r="C214" s="1"/>
      <c r="D214" s="1"/>
      <c r="E214" s="1"/>
      <c r="F214" s="32"/>
      <c r="G214" s="32"/>
      <c r="H214" s="32"/>
      <c r="I214" s="32"/>
      <c r="J214" s="32"/>
      <c r="K214" s="30"/>
      <c r="L214" s="32"/>
      <c r="M214" s="32"/>
      <c r="N214" s="32"/>
      <c r="O214" s="32"/>
      <c r="P214" s="32"/>
      <c r="Q214" s="30"/>
      <c r="R214" s="32"/>
      <c r="S214" s="32"/>
      <c r="T214" s="32"/>
      <c r="U214" s="32"/>
      <c r="V214" s="32"/>
      <c r="W214" s="32"/>
      <c r="X214" s="32"/>
      <c r="Y214" s="30"/>
      <c r="Z214" s="32"/>
      <c r="AA214" s="32"/>
      <c r="AB214" s="30"/>
      <c r="AC214" s="32"/>
      <c r="AD214" s="32"/>
      <c r="AE214" s="30"/>
      <c r="AF214" s="32"/>
      <c r="AG214" s="32"/>
      <c r="AH214" s="32"/>
      <c r="AI214" s="32"/>
      <c r="AJ214" s="32"/>
      <c r="AK214" s="32"/>
      <c r="AL214" s="32"/>
      <c r="AM214" s="30"/>
      <c r="AN214" s="32"/>
      <c r="AO214" s="32"/>
      <c r="AP214" s="30"/>
      <c r="AQ214" s="32"/>
      <c r="AR214" s="32"/>
      <c r="AS214" s="30"/>
      <c r="AT214" s="32"/>
      <c r="AU214" s="32"/>
      <c r="AV214" s="32"/>
      <c r="AW214" s="32"/>
      <c r="AX214" s="32"/>
      <c r="AY214" s="32"/>
      <c r="AZ214" s="32"/>
      <c r="BA214" s="30"/>
      <c r="BB214" s="32"/>
      <c r="BC214" s="32"/>
      <c r="BD214" s="30"/>
      <c r="BE214" s="32"/>
      <c r="BF214" s="32"/>
      <c r="BG214" s="32"/>
      <c r="BH214" s="30"/>
      <c r="BJ214" s="1"/>
      <c r="BN214" s="1"/>
      <c r="BO214" s="1"/>
    </row>
    <row r="215" spans="1:67" x14ac:dyDescent="0.2">
      <c r="A215" s="1"/>
      <c r="B215" s="1"/>
      <c r="C215" s="1"/>
      <c r="D215" s="1"/>
      <c r="E215" s="1"/>
      <c r="F215" s="32"/>
      <c r="G215" s="32"/>
      <c r="H215" s="32"/>
      <c r="I215" s="32"/>
      <c r="J215" s="32"/>
      <c r="K215" s="30"/>
      <c r="L215" s="32"/>
      <c r="M215" s="32"/>
      <c r="N215" s="32"/>
      <c r="O215" s="32"/>
      <c r="P215" s="32"/>
      <c r="Q215" s="30"/>
      <c r="R215" s="32"/>
      <c r="S215" s="32"/>
      <c r="T215" s="32"/>
      <c r="U215" s="32"/>
      <c r="V215" s="32"/>
      <c r="W215" s="32"/>
      <c r="X215" s="32"/>
      <c r="Y215" s="30"/>
      <c r="Z215" s="32"/>
      <c r="AA215" s="32"/>
      <c r="AB215" s="30"/>
      <c r="AC215" s="32"/>
      <c r="AD215" s="32"/>
      <c r="AE215" s="30"/>
      <c r="AF215" s="32"/>
      <c r="AG215" s="32"/>
      <c r="AH215" s="32"/>
      <c r="AI215" s="32"/>
      <c r="AJ215" s="32"/>
      <c r="AK215" s="32"/>
      <c r="AL215" s="32"/>
      <c r="AM215" s="30"/>
      <c r="AN215" s="32"/>
      <c r="AO215" s="32"/>
      <c r="AP215" s="30"/>
      <c r="AQ215" s="32"/>
      <c r="AR215" s="32"/>
      <c r="AS215" s="30"/>
      <c r="AT215" s="32"/>
      <c r="AU215" s="32"/>
      <c r="AV215" s="32"/>
      <c r="AW215" s="32"/>
      <c r="AX215" s="32"/>
      <c r="AY215" s="32"/>
      <c r="AZ215" s="32"/>
      <c r="BA215" s="30"/>
      <c r="BB215" s="32"/>
      <c r="BC215" s="32"/>
      <c r="BD215" s="30"/>
      <c r="BE215" s="32"/>
      <c r="BF215" s="32"/>
      <c r="BG215" s="32"/>
      <c r="BH215" s="30"/>
      <c r="BJ215" s="1"/>
      <c r="BN215" s="1"/>
      <c r="BO215" s="1"/>
    </row>
    <row r="216" spans="1:67" x14ac:dyDescent="0.2">
      <c r="A216" s="1"/>
      <c r="B216" s="1"/>
      <c r="C216" s="1"/>
      <c r="D216" s="1"/>
      <c r="E216" s="1"/>
      <c r="F216" s="32"/>
      <c r="G216" s="32"/>
      <c r="H216" s="32"/>
      <c r="I216" s="32"/>
      <c r="J216" s="32"/>
      <c r="K216" s="30"/>
      <c r="L216" s="32"/>
      <c r="M216" s="32"/>
      <c r="N216" s="32"/>
      <c r="O216" s="32"/>
      <c r="P216" s="32"/>
      <c r="Q216" s="30"/>
      <c r="R216" s="32"/>
      <c r="S216" s="32"/>
      <c r="T216" s="32"/>
      <c r="U216" s="32"/>
      <c r="V216" s="32"/>
      <c r="W216" s="32"/>
      <c r="X216" s="32"/>
      <c r="Y216" s="30"/>
      <c r="Z216" s="32"/>
      <c r="AA216" s="32"/>
      <c r="AB216" s="30"/>
      <c r="AC216" s="32"/>
      <c r="AD216" s="32"/>
      <c r="AE216" s="30"/>
      <c r="AF216" s="32"/>
      <c r="AG216" s="32"/>
      <c r="AH216" s="32"/>
      <c r="AI216" s="32"/>
      <c r="AJ216" s="32"/>
      <c r="AK216" s="32"/>
      <c r="AL216" s="32"/>
      <c r="AM216" s="30"/>
      <c r="AN216" s="32"/>
      <c r="AO216" s="32"/>
      <c r="AP216" s="30"/>
      <c r="AQ216" s="32"/>
      <c r="AR216" s="32"/>
      <c r="AS216" s="30"/>
      <c r="AT216" s="32"/>
      <c r="AU216" s="32"/>
      <c r="AV216" s="32"/>
      <c r="AW216" s="32"/>
      <c r="AX216" s="32"/>
      <c r="AY216" s="32"/>
      <c r="AZ216" s="32"/>
      <c r="BA216" s="30"/>
      <c r="BB216" s="32"/>
      <c r="BC216" s="32"/>
      <c r="BD216" s="30"/>
      <c r="BE216" s="32"/>
      <c r="BF216" s="32"/>
      <c r="BG216" s="32"/>
      <c r="BH216" s="30"/>
      <c r="BJ216" s="1"/>
      <c r="BN216" s="1"/>
      <c r="BO216" s="1"/>
    </row>
    <row r="217" spans="1:67" x14ac:dyDescent="0.2">
      <c r="A217" s="1"/>
      <c r="B217" s="1"/>
      <c r="C217" s="1"/>
      <c r="D217" s="1"/>
      <c r="E217" s="1"/>
      <c r="F217" s="32"/>
      <c r="G217" s="32"/>
      <c r="H217" s="32"/>
      <c r="I217" s="32"/>
      <c r="J217" s="32"/>
      <c r="K217" s="30"/>
      <c r="L217" s="32"/>
      <c r="M217" s="32"/>
      <c r="N217" s="32"/>
      <c r="O217" s="32"/>
      <c r="P217" s="32"/>
      <c r="Q217" s="30"/>
      <c r="R217" s="32"/>
      <c r="S217" s="32"/>
      <c r="T217" s="32"/>
      <c r="U217" s="32"/>
      <c r="V217" s="32"/>
      <c r="W217" s="32"/>
      <c r="X217" s="32"/>
      <c r="Y217" s="30"/>
      <c r="Z217" s="32"/>
      <c r="AA217" s="32"/>
      <c r="AB217" s="30"/>
      <c r="AC217" s="32"/>
      <c r="AD217" s="32"/>
      <c r="AE217" s="30"/>
      <c r="AF217" s="32"/>
      <c r="AG217" s="32"/>
      <c r="AH217" s="32"/>
      <c r="AI217" s="32"/>
      <c r="AJ217" s="32"/>
      <c r="AK217" s="32"/>
      <c r="AL217" s="32"/>
      <c r="AM217" s="30"/>
      <c r="AN217" s="32"/>
      <c r="AO217" s="32"/>
      <c r="AP217" s="30"/>
      <c r="AQ217" s="32"/>
      <c r="AR217" s="32"/>
      <c r="AS217" s="30"/>
      <c r="AT217" s="32"/>
      <c r="AU217" s="32"/>
      <c r="AV217" s="32"/>
      <c r="AW217" s="32"/>
      <c r="AX217" s="32"/>
      <c r="AY217" s="32"/>
      <c r="AZ217" s="32"/>
      <c r="BA217" s="30"/>
      <c r="BB217" s="32"/>
      <c r="BC217" s="32"/>
      <c r="BD217" s="30"/>
      <c r="BE217" s="32"/>
      <c r="BF217" s="32"/>
      <c r="BG217" s="32"/>
      <c r="BH217" s="30"/>
      <c r="BJ217" s="1"/>
      <c r="BN217" s="1"/>
      <c r="BO217" s="1"/>
    </row>
    <row r="218" spans="1:67" x14ac:dyDescent="0.2">
      <c r="A218" s="1"/>
      <c r="B218" s="1"/>
      <c r="C218" s="1"/>
      <c r="D218" s="1"/>
      <c r="E218" s="1"/>
      <c r="F218" s="32"/>
      <c r="G218" s="32"/>
      <c r="H218" s="32"/>
      <c r="I218" s="32"/>
      <c r="J218" s="32"/>
      <c r="K218" s="30"/>
      <c r="L218" s="32"/>
      <c r="M218" s="32"/>
      <c r="N218" s="32"/>
      <c r="O218" s="32"/>
      <c r="P218" s="32"/>
      <c r="Q218" s="30"/>
      <c r="R218" s="32"/>
      <c r="S218" s="32"/>
      <c r="T218" s="32"/>
      <c r="U218" s="32"/>
      <c r="V218" s="32"/>
      <c r="W218" s="32"/>
      <c r="X218" s="32"/>
      <c r="Y218" s="30"/>
      <c r="Z218" s="32"/>
      <c r="AA218" s="32"/>
      <c r="AB218" s="30"/>
      <c r="AC218" s="32"/>
      <c r="AD218" s="32"/>
      <c r="AE218" s="30"/>
      <c r="AF218" s="32"/>
      <c r="AG218" s="32"/>
      <c r="AH218" s="32"/>
      <c r="AI218" s="32"/>
      <c r="AJ218" s="32"/>
      <c r="AK218" s="32"/>
      <c r="AL218" s="32"/>
      <c r="AM218" s="30"/>
      <c r="AN218" s="32"/>
      <c r="AO218" s="32"/>
      <c r="AP218" s="30"/>
      <c r="AQ218" s="32"/>
      <c r="AR218" s="32"/>
      <c r="AS218" s="30"/>
      <c r="AT218" s="32"/>
      <c r="AU218" s="32"/>
      <c r="AV218" s="32"/>
      <c r="AW218" s="32"/>
      <c r="AX218" s="32"/>
      <c r="AY218" s="32"/>
      <c r="AZ218" s="32"/>
      <c r="BA218" s="30"/>
      <c r="BB218" s="32"/>
      <c r="BC218" s="32"/>
      <c r="BD218" s="30"/>
      <c r="BE218" s="32"/>
      <c r="BF218" s="32"/>
      <c r="BG218" s="32"/>
      <c r="BH218" s="30"/>
      <c r="BJ218" s="1"/>
      <c r="BN218" s="1"/>
      <c r="BO218" s="1"/>
    </row>
    <row r="219" spans="1:67" x14ac:dyDescent="0.2">
      <c r="A219" s="1"/>
      <c r="B219" s="1"/>
      <c r="C219" s="1"/>
      <c r="D219" s="1"/>
      <c r="E219" s="1"/>
      <c r="F219" s="32"/>
      <c r="G219" s="32"/>
      <c r="H219" s="32"/>
      <c r="I219" s="32"/>
      <c r="J219" s="32"/>
      <c r="K219" s="30"/>
      <c r="L219" s="32"/>
      <c r="M219" s="32"/>
      <c r="N219" s="32"/>
      <c r="O219" s="32"/>
      <c r="P219" s="32"/>
      <c r="Q219" s="30"/>
      <c r="R219" s="32"/>
      <c r="S219" s="32"/>
      <c r="T219" s="32"/>
      <c r="U219" s="32"/>
      <c r="V219" s="32"/>
      <c r="W219" s="32"/>
      <c r="X219" s="32"/>
      <c r="Y219" s="30"/>
      <c r="Z219" s="32"/>
      <c r="AA219" s="32"/>
      <c r="AB219" s="30"/>
      <c r="AC219" s="32"/>
      <c r="AD219" s="32"/>
      <c r="AE219" s="30"/>
      <c r="AF219" s="32"/>
      <c r="AG219" s="32"/>
      <c r="AH219" s="32"/>
      <c r="AI219" s="32"/>
      <c r="AJ219" s="32"/>
      <c r="AK219" s="32"/>
      <c r="AL219" s="32"/>
      <c r="AM219" s="30"/>
      <c r="AN219" s="32"/>
      <c r="AO219" s="32"/>
      <c r="AP219" s="30"/>
      <c r="AQ219" s="32"/>
      <c r="AR219" s="32"/>
      <c r="AS219" s="30"/>
      <c r="AT219" s="32"/>
      <c r="AU219" s="32"/>
      <c r="AV219" s="32"/>
      <c r="AW219" s="32"/>
      <c r="AX219" s="32"/>
      <c r="AY219" s="32"/>
      <c r="AZ219" s="32"/>
      <c r="BA219" s="30"/>
      <c r="BB219" s="32"/>
      <c r="BC219" s="32"/>
      <c r="BD219" s="30"/>
      <c r="BE219" s="32"/>
      <c r="BF219" s="32"/>
      <c r="BG219" s="32"/>
      <c r="BH219" s="30"/>
      <c r="BJ219" s="1"/>
      <c r="BN219" s="1"/>
      <c r="BO219" s="1"/>
    </row>
    <row r="220" spans="1:67" x14ac:dyDescent="0.2">
      <c r="A220" s="1"/>
      <c r="B220" s="1"/>
      <c r="C220" s="1"/>
      <c r="D220" s="1"/>
      <c r="E220" s="1"/>
      <c r="F220" s="32"/>
      <c r="G220" s="32"/>
      <c r="H220" s="32"/>
      <c r="I220" s="32"/>
      <c r="J220" s="32"/>
      <c r="K220" s="30"/>
      <c r="L220" s="32"/>
      <c r="M220" s="32"/>
      <c r="N220" s="32"/>
      <c r="O220" s="32"/>
      <c r="P220" s="32"/>
      <c r="Q220" s="30"/>
      <c r="R220" s="32"/>
      <c r="S220" s="32"/>
      <c r="T220" s="32"/>
      <c r="U220" s="32"/>
      <c r="V220" s="32"/>
      <c r="W220" s="32"/>
      <c r="X220" s="32"/>
      <c r="Y220" s="30"/>
      <c r="Z220" s="32"/>
      <c r="AA220" s="32"/>
      <c r="AB220" s="30"/>
      <c r="AC220" s="32"/>
      <c r="AD220" s="32"/>
      <c r="AE220" s="30"/>
      <c r="AF220" s="32"/>
      <c r="AG220" s="32"/>
      <c r="AH220" s="32"/>
      <c r="AI220" s="32"/>
      <c r="AJ220" s="32"/>
      <c r="AK220" s="32"/>
      <c r="AL220" s="32"/>
      <c r="AM220" s="30"/>
      <c r="AN220" s="32"/>
      <c r="AO220" s="32"/>
      <c r="AP220" s="30"/>
      <c r="AQ220" s="32"/>
      <c r="AR220" s="32"/>
      <c r="AS220" s="30"/>
      <c r="AT220" s="32"/>
      <c r="AU220" s="32"/>
      <c r="AV220" s="32"/>
      <c r="AW220" s="32"/>
      <c r="AX220" s="32"/>
      <c r="AY220" s="32"/>
      <c r="AZ220" s="32"/>
      <c r="BA220" s="30"/>
      <c r="BB220" s="32"/>
      <c r="BC220" s="32"/>
      <c r="BD220" s="30"/>
      <c r="BE220" s="32"/>
      <c r="BF220" s="32"/>
      <c r="BG220" s="32"/>
      <c r="BH220" s="30"/>
      <c r="BJ220" s="1"/>
      <c r="BN220" s="1"/>
      <c r="BO220" s="1"/>
    </row>
    <row r="221" spans="1:67" x14ac:dyDescent="0.2">
      <c r="A221" s="1"/>
      <c r="B221" s="1"/>
      <c r="C221" s="1"/>
      <c r="D221" s="1"/>
      <c r="E221" s="1"/>
      <c r="F221" s="32"/>
      <c r="G221" s="32"/>
      <c r="H221" s="32"/>
      <c r="I221" s="32"/>
      <c r="J221" s="32"/>
      <c r="K221" s="30"/>
      <c r="L221" s="32"/>
      <c r="M221" s="32"/>
      <c r="N221" s="32"/>
      <c r="O221" s="32"/>
      <c r="P221" s="32"/>
      <c r="Q221" s="30"/>
      <c r="R221" s="32"/>
      <c r="S221" s="32"/>
      <c r="T221" s="32"/>
      <c r="U221" s="32"/>
      <c r="V221" s="32"/>
      <c r="W221" s="32"/>
      <c r="X221" s="32"/>
      <c r="Y221" s="30"/>
      <c r="Z221" s="32"/>
      <c r="AA221" s="32"/>
      <c r="AB221" s="30"/>
      <c r="AC221" s="32"/>
      <c r="AD221" s="32"/>
      <c r="AE221" s="30"/>
      <c r="AF221" s="32"/>
      <c r="AG221" s="32"/>
      <c r="AH221" s="32"/>
      <c r="AI221" s="32"/>
      <c r="AJ221" s="32"/>
      <c r="AK221" s="32"/>
      <c r="AL221" s="32"/>
      <c r="AM221" s="30"/>
      <c r="AN221" s="32"/>
      <c r="AO221" s="32"/>
      <c r="AP221" s="30"/>
      <c r="AQ221" s="32"/>
      <c r="AR221" s="32"/>
      <c r="AS221" s="30"/>
      <c r="AT221" s="32"/>
      <c r="AU221" s="32"/>
      <c r="AV221" s="32"/>
      <c r="AW221" s="32"/>
      <c r="AX221" s="32"/>
      <c r="AY221" s="32"/>
      <c r="AZ221" s="32"/>
      <c r="BA221" s="30"/>
      <c r="BB221" s="32"/>
      <c r="BC221" s="32"/>
      <c r="BD221" s="30"/>
      <c r="BE221" s="32"/>
      <c r="BF221" s="32"/>
      <c r="BG221" s="32"/>
      <c r="BH221" s="30"/>
      <c r="BJ221" s="1"/>
      <c r="BN221" s="1"/>
      <c r="BO221" s="1"/>
    </row>
    <row r="222" spans="1:67" x14ac:dyDescent="0.2">
      <c r="A222" s="1"/>
      <c r="B222" s="1"/>
      <c r="C222" s="1"/>
      <c r="D222" s="1"/>
      <c r="E222" s="1"/>
      <c r="F222" s="32"/>
      <c r="G222" s="32"/>
      <c r="H222" s="32"/>
      <c r="I222" s="32"/>
      <c r="J222" s="32"/>
      <c r="K222" s="30"/>
      <c r="L222" s="32"/>
      <c r="M222" s="32"/>
      <c r="N222" s="32"/>
      <c r="O222" s="32"/>
      <c r="P222" s="32"/>
      <c r="Q222" s="30"/>
      <c r="R222" s="32"/>
      <c r="S222" s="32"/>
      <c r="T222" s="32"/>
      <c r="U222" s="32"/>
      <c r="V222" s="32"/>
      <c r="W222" s="32"/>
      <c r="X222" s="32"/>
      <c r="Y222" s="30"/>
      <c r="Z222" s="32"/>
      <c r="AA222" s="32"/>
      <c r="AB222" s="30"/>
      <c r="AC222" s="32"/>
      <c r="AD222" s="32"/>
      <c r="AE222" s="30"/>
      <c r="AF222" s="32"/>
      <c r="AG222" s="32"/>
      <c r="AH222" s="32"/>
      <c r="AI222" s="32"/>
      <c r="AJ222" s="32"/>
      <c r="AK222" s="32"/>
      <c r="AL222" s="32"/>
      <c r="AM222" s="30"/>
      <c r="AN222" s="32"/>
      <c r="AO222" s="32"/>
      <c r="AP222" s="30"/>
      <c r="AQ222" s="32"/>
      <c r="AR222" s="32"/>
      <c r="AS222" s="30"/>
      <c r="AT222" s="32"/>
      <c r="AU222" s="32"/>
      <c r="AV222" s="32"/>
      <c r="AW222" s="32"/>
      <c r="AX222" s="32"/>
      <c r="AY222" s="32"/>
      <c r="AZ222" s="32"/>
      <c r="BA222" s="30"/>
      <c r="BB222" s="32"/>
      <c r="BC222" s="32"/>
      <c r="BD222" s="30"/>
      <c r="BE222" s="32"/>
      <c r="BF222" s="32"/>
      <c r="BG222" s="32"/>
      <c r="BH222" s="30"/>
      <c r="BJ222" s="1"/>
      <c r="BN222" s="1"/>
      <c r="BO222" s="1"/>
    </row>
    <row r="223" spans="1:67" x14ac:dyDescent="0.2">
      <c r="A223" s="1"/>
      <c r="B223" s="1"/>
      <c r="C223" s="1"/>
      <c r="D223" s="1"/>
      <c r="E223" s="1"/>
      <c r="F223" s="32"/>
      <c r="G223" s="32"/>
      <c r="H223" s="32"/>
      <c r="I223" s="32"/>
      <c r="J223" s="32"/>
      <c r="K223" s="30"/>
      <c r="L223" s="32"/>
      <c r="M223" s="32"/>
      <c r="N223" s="32"/>
      <c r="O223" s="32"/>
      <c r="P223" s="32"/>
      <c r="Q223" s="30"/>
      <c r="R223" s="32"/>
      <c r="S223" s="32"/>
      <c r="T223" s="32"/>
      <c r="U223" s="32"/>
      <c r="V223" s="32"/>
      <c r="W223" s="32"/>
      <c r="X223" s="32"/>
      <c r="Y223" s="30"/>
      <c r="Z223" s="32"/>
      <c r="AA223" s="32"/>
      <c r="AB223" s="30"/>
      <c r="AC223" s="32"/>
      <c r="AD223" s="32"/>
      <c r="AE223" s="30"/>
      <c r="AF223" s="32"/>
      <c r="AG223" s="32"/>
      <c r="AH223" s="32"/>
      <c r="AI223" s="32"/>
      <c r="AJ223" s="32"/>
      <c r="AK223" s="32"/>
      <c r="AL223" s="32"/>
      <c r="AM223" s="30"/>
      <c r="AN223" s="32"/>
      <c r="AO223" s="32"/>
      <c r="AP223" s="30"/>
      <c r="AQ223" s="32"/>
      <c r="AR223" s="32"/>
      <c r="AS223" s="30"/>
      <c r="AT223" s="32"/>
      <c r="AU223" s="32"/>
      <c r="AV223" s="32"/>
      <c r="AW223" s="32"/>
      <c r="AX223" s="32"/>
      <c r="AY223" s="32"/>
      <c r="AZ223" s="32"/>
      <c r="BA223" s="30"/>
      <c r="BB223" s="32"/>
      <c r="BC223" s="32"/>
      <c r="BD223" s="30"/>
      <c r="BE223" s="32"/>
      <c r="BF223" s="32"/>
      <c r="BG223" s="32"/>
      <c r="BH223" s="30"/>
      <c r="BJ223" s="1"/>
      <c r="BN223" s="1"/>
      <c r="BO223" s="1"/>
    </row>
    <row r="224" spans="1:67" x14ac:dyDescent="0.2">
      <c r="A224" s="1"/>
      <c r="B224" s="1"/>
      <c r="C224" s="1"/>
      <c r="D224" s="1"/>
      <c r="E224" s="1"/>
      <c r="F224" s="32"/>
      <c r="G224" s="32"/>
      <c r="H224" s="32"/>
      <c r="I224" s="32"/>
      <c r="J224" s="32"/>
      <c r="K224" s="30"/>
      <c r="L224" s="32"/>
      <c r="M224" s="32"/>
      <c r="N224" s="32"/>
      <c r="O224" s="32"/>
      <c r="P224" s="32"/>
      <c r="Q224" s="30"/>
      <c r="R224" s="32"/>
      <c r="S224" s="32"/>
      <c r="T224" s="32"/>
      <c r="U224" s="32"/>
      <c r="V224" s="32"/>
      <c r="W224" s="32"/>
      <c r="X224" s="32"/>
      <c r="Y224" s="30"/>
      <c r="Z224" s="32"/>
      <c r="AA224" s="32"/>
      <c r="AB224" s="30"/>
      <c r="AC224" s="32"/>
      <c r="AD224" s="32"/>
      <c r="AE224" s="30"/>
      <c r="AF224" s="32"/>
      <c r="AG224" s="32"/>
      <c r="AH224" s="32"/>
      <c r="AI224" s="32"/>
      <c r="AJ224" s="32"/>
      <c r="AK224" s="32"/>
      <c r="AL224" s="32"/>
      <c r="AM224" s="30"/>
      <c r="AN224" s="32"/>
      <c r="AO224" s="32"/>
      <c r="AP224" s="30"/>
      <c r="AQ224" s="32"/>
      <c r="AR224" s="32"/>
      <c r="AS224" s="30"/>
      <c r="AT224" s="32"/>
      <c r="AU224" s="32"/>
      <c r="AV224" s="32"/>
      <c r="AW224" s="32"/>
      <c r="AX224" s="32"/>
      <c r="AY224" s="32"/>
      <c r="AZ224" s="32"/>
      <c r="BA224" s="30"/>
      <c r="BB224" s="32"/>
      <c r="BC224" s="32"/>
      <c r="BD224" s="30"/>
      <c r="BE224" s="32"/>
      <c r="BF224" s="32"/>
      <c r="BG224" s="32"/>
      <c r="BH224" s="30"/>
      <c r="BJ224" s="1"/>
      <c r="BN224" s="1"/>
      <c r="BO224" s="1"/>
    </row>
    <row r="225" spans="1:67" x14ac:dyDescent="0.2">
      <c r="A225" s="1"/>
      <c r="B225" s="1"/>
      <c r="C225" s="1"/>
      <c r="D225" s="1"/>
      <c r="E225" s="1"/>
      <c r="F225" s="32"/>
      <c r="G225" s="32"/>
      <c r="H225" s="32"/>
      <c r="I225" s="32"/>
      <c r="J225" s="32"/>
      <c r="K225" s="30"/>
      <c r="L225" s="32"/>
      <c r="M225" s="32"/>
      <c r="N225" s="32"/>
      <c r="O225" s="32"/>
      <c r="P225" s="32"/>
      <c r="Q225" s="30"/>
      <c r="R225" s="32"/>
      <c r="S225" s="32"/>
      <c r="T225" s="32"/>
      <c r="U225" s="32"/>
      <c r="V225" s="32"/>
      <c r="W225" s="32"/>
      <c r="X225" s="32"/>
      <c r="Y225" s="30"/>
      <c r="Z225" s="32"/>
      <c r="AA225" s="32"/>
      <c r="AB225" s="30"/>
      <c r="AC225" s="32"/>
      <c r="AD225" s="32"/>
      <c r="AE225" s="30"/>
      <c r="AF225" s="32"/>
      <c r="AG225" s="32"/>
      <c r="AH225" s="32"/>
      <c r="AI225" s="32"/>
      <c r="AJ225" s="32"/>
      <c r="AK225" s="32"/>
      <c r="AL225" s="32"/>
      <c r="AM225" s="30"/>
      <c r="AN225" s="32"/>
      <c r="AO225" s="32"/>
      <c r="AP225" s="30"/>
      <c r="AQ225" s="32"/>
      <c r="AR225" s="32"/>
      <c r="AS225" s="30"/>
      <c r="AT225" s="32"/>
      <c r="AU225" s="32"/>
      <c r="AV225" s="32"/>
      <c r="AW225" s="32"/>
      <c r="AX225" s="32"/>
      <c r="AY225" s="32"/>
      <c r="AZ225" s="32"/>
      <c r="BA225" s="30"/>
      <c r="BB225" s="32"/>
      <c r="BC225" s="32"/>
      <c r="BD225" s="30"/>
      <c r="BE225" s="32"/>
      <c r="BF225" s="32"/>
      <c r="BG225" s="32"/>
      <c r="BH225" s="30"/>
      <c r="BJ225" s="1"/>
      <c r="BN225" s="1"/>
      <c r="BO225" s="1"/>
    </row>
    <row r="226" spans="1:67" x14ac:dyDescent="0.2">
      <c r="A226" s="1"/>
      <c r="B226" s="1"/>
      <c r="C226" s="1"/>
      <c r="D226" s="1"/>
      <c r="E226" s="1"/>
      <c r="F226" s="32"/>
      <c r="G226" s="32"/>
      <c r="H226" s="32"/>
      <c r="I226" s="32"/>
      <c r="J226" s="32"/>
      <c r="K226" s="30"/>
      <c r="L226" s="32"/>
      <c r="M226" s="32"/>
      <c r="N226" s="32"/>
      <c r="O226" s="32"/>
      <c r="P226" s="32"/>
      <c r="Q226" s="30"/>
      <c r="R226" s="32"/>
      <c r="S226" s="32"/>
      <c r="T226" s="32"/>
      <c r="U226" s="32"/>
      <c r="V226" s="32"/>
      <c r="W226" s="32"/>
      <c r="X226" s="32"/>
      <c r="Y226" s="30"/>
      <c r="Z226" s="32"/>
      <c r="AA226" s="32"/>
      <c r="AB226" s="30"/>
      <c r="AC226" s="32"/>
      <c r="AD226" s="32"/>
      <c r="AE226" s="30"/>
      <c r="AF226" s="32"/>
      <c r="AG226" s="32"/>
      <c r="AH226" s="32"/>
      <c r="AI226" s="32"/>
      <c r="AJ226" s="32"/>
      <c r="AK226" s="32"/>
      <c r="AL226" s="32"/>
      <c r="AM226" s="30"/>
      <c r="AN226" s="32"/>
      <c r="AO226" s="32"/>
      <c r="AP226" s="30"/>
      <c r="AQ226" s="32"/>
      <c r="AR226" s="32"/>
      <c r="AS226" s="30"/>
      <c r="AT226" s="32"/>
      <c r="AU226" s="32"/>
      <c r="AV226" s="32"/>
      <c r="AW226" s="32"/>
      <c r="AX226" s="32"/>
      <c r="AY226" s="32"/>
      <c r="AZ226" s="32"/>
      <c r="BA226" s="30"/>
      <c r="BB226" s="32"/>
      <c r="BC226" s="32"/>
      <c r="BD226" s="30"/>
      <c r="BE226" s="32"/>
      <c r="BF226" s="32"/>
      <c r="BG226" s="32"/>
      <c r="BH226" s="30"/>
      <c r="BJ226" s="1"/>
      <c r="BN226" s="1"/>
      <c r="BO226" s="1"/>
    </row>
    <row r="227" spans="1:67" x14ac:dyDescent="0.2">
      <c r="A227" s="1"/>
      <c r="B227" s="1"/>
      <c r="C227" s="1"/>
      <c r="D227" s="1"/>
      <c r="E227" s="1"/>
      <c r="F227" s="32"/>
      <c r="G227" s="32"/>
      <c r="H227" s="32"/>
      <c r="I227" s="32"/>
      <c r="J227" s="32"/>
      <c r="K227" s="30"/>
      <c r="L227" s="32"/>
      <c r="M227" s="32"/>
      <c r="N227" s="32"/>
      <c r="O227" s="32"/>
      <c r="P227" s="32"/>
      <c r="Q227" s="30"/>
      <c r="R227" s="32"/>
      <c r="S227" s="32"/>
      <c r="T227" s="32"/>
      <c r="U227" s="32"/>
      <c r="V227" s="32"/>
      <c r="W227" s="32"/>
      <c r="X227" s="32"/>
      <c r="Y227" s="30"/>
      <c r="Z227" s="32"/>
      <c r="AA227" s="32"/>
      <c r="AB227" s="30"/>
      <c r="AC227" s="32"/>
      <c r="AD227" s="32"/>
      <c r="AE227" s="30"/>
      <c r="AF227" s="32"/>
      <c r="AG227" s="32"/>
      <c r="AH227" s="32"/>
      <c r="AI227" s="32"/>
      <c r="AJ227" s="32"/>
      <c r="AK227" s="32"/>
      <c r="AL227" s="32"/>
      <c r="AM227" s="30"/>
      <c r="AN227" s="32"/>
      <c r="AO227" s="32"/>
      <c r="AP227" s="30"/>
      <c r="AQ227" s="32"/>
      <c r="AR227" s="32"/>
      <c r="AS227" s="30"/>
      <c r="AT227" s="32"/>
      <c r="AU227" s="32"/>
      <c r="AV227" s="32"/>
      <c r="AW227" s="32"/>
      <c r="AX227" s="32"/>
      <c r="AY227" s="32"/>
      <c r="AZ227" s="32"/>
      <c r="BA227" s="30"/>
      <c r="BB227" s="32"/>
      <c r="BC227" s="32"/>
      <c r="BD227" s="30"/>
      <c r="BE227" s="32"/>
      <c r="BF227" s="32"/>
      <c r="BG227" s="32"/>
      <c r="BH227" s="30"/>
      <c r="BJ227" s="1"/>
      <c r="BN227" s="1"/>
      <c r="BO227" s="1"/>
    </row>
    <row r="228" spans="1:67" x14ac:dyDescent="0.2">
      <c r="A228" s="1"/>
      <c r="B228" s="1"/>
      <c r="C228" s="1"/>
      <c r="D228" s="1"/>
      <c r="E228" s="1"/>
      <c r="F228" s="32"/>
      <c r="G228" s="32"/>
      <c r="H228" s="32"/>
      <c r="I228" s="32"/>
      <c r="J228" s="32"/>
      <c r="K228" s="30"/>
      <c r="L228" s="32"/>
      <c r="M228" s="32"/>
      <c r="N228" s="32"/>
      <c r="O228" s="32"/>
      <c r="P228" s="32"/>
      <c r="Q228" s="30"/>
      <c r="R228" s="32"/>
      <c r="S228" s="32"/>
      <c r="T228" s="32"/>
      <c r="U228" s="32"/>
      <c r="V228" s="32"/>
      <c r="W228" s="32"/>
      <c r="X228" s="32"/>
      <c r="Y228" s="30"/>
      <c r="Z228" s="32"/>
      <c r="AA228" s="32"/>
      <c r="AB228" s="30"/>
      <c r="AC228" s="32"/>
      <c r="AD228" s="32"/>
      <c r="AE228" s="30"/>
      <c r="AF228" s="32"/>
      <c r="AG228" s="32"/>
      <c r="AH228" s="32"/>
      <c r="AI228" s="32"/>
      <c r="AJ228" s="32"/>
      <c r="AK228" s="32"/>
      <c r="AL228" s="32"/>
      <c r="AM228" s="30"/>
      <c r="AN228" s="32"/>
      <c r="AO228" s="32"/>
      <c r="AP228" s="30"/>
      <c r="AQ228" s="32"/>
      <c r="AR228" s="32"/>
      <c r="AS228" s="30"/>
      <c r="AT228" s="32"/>
      <c r="AU228" s="32"/>
      <c r="AV228" s="32"/>
      <c r="AW228" s="32"/>
      <c r="AX228" s="32"/>
      <c r="AY228" s="32"/>
      <c r="AZ228" s="32"/>
      <c r="BA228" s="30"/>
      <c r="BB228" s="32"/>
      <c r="BC228" s="32"/>
      <c r="BD228" s="30"/>
      <c r="BE228" s="32"/>
      <c r="BF228" s="32"/>
      <c r="BG228" s="32"/>
      <c r="BH228" s="30"/>
      <c r="BJ228" s="1"/>
      <c r="BN228" s="1"/>
      <c r="BO228" s="1"/>
    </row>
    <row r="229" spans="1:67" x14ac:dyDescent="0.2">
      <c r="A229" s="1"/>
      <c r="B229" s="1"/>
      <c r="C229" s="1"/>
      <c r="D229" s="1"/>
      <c r="E229" s="1"/>
      <c r="F229" s="32"/>
      <c r="G229" s="32"/>
      <c r="H229" s="32"/>
      <c r="I229" s="32"/>
      <c r="J229" s="32"/>
      <c r="K229" s="30"/>
      <c r="L229" s="32"/>
      <c r="M229" s="32"/>
      <c r="N229" s="32"/>
      <c r="O229" s="32"/>
      <c r="P229" s="32"/>
      <c r="Q229" s="30"/>
      <c r="R229" s="32"/>
      <c r="S229" s="32"/>
      <c r="T229" s="32"/>
      <c r="U229" s="32"/>
      <c r="V229" s="32"/>
      <c r="W229" s="32"/>
      <c r="X229" s="32"/>
      <c r="Y229" s="30"/>
      <c r="Z229" s="32"/>
      <c r="AA229" s="32"/>
      <c r="AB229" s="30"/>
      <c r="AC229" s="32"/>
      <c r="AD229" s="32"/>
      <c r="AE229" s="30"/>
      <c r="AF229" s="32"/>
      <c r="AG229" s="32"/>
      <c r="AH229" s="32"/>
      <c r="AI229" s="32"/>
      <c r="AJ229" s="32"/>
      <c r="AK229" s="32"/>
      <c r="AL229" s="32"/>
      <c r="AM229" s="30"/>
      <c r="AN229" s="32"/>
      <c r="AO229" s="32"/>
      <c r="AP229" s="30"/>
      <c r="AQ229" s="32"/>
      <c r="AR229" s="32"/>
      <c r="AS229" s="30"/>
      <c r="AT229" s="32"/>
      <c r="AU229" s="32"/>
      <c r="AV229" s="32"/>
      <c r="AW229" s="32"/>
      <c r="AX229" s="32"/>
      <c r="AY229" s="32"/>
      <c r="AZ229" s="32"/>
      <c r="BA229" s="30"/>
      <c r="BB229" s="32"/>
      <c r="BC229" s="32"/>
      <c r="BD229" s="30"/>
      <c r="BE229" s="32"/>
      <c r="BF229" s="32"/>
      <c r="BG229" s="32"/>
      <c r="BH229" s="30"/>
      <c r="BJ229" s="1"/>
      <c r="BN229" s="1"/>
      <c r="BO229" s="1"/>
    </row>
    <row r="230" spans="1:67" x14ac:dyDescent="0.2">
      <c r="A230" s="1"/>
      <c r="B230" s="1"/>
      <c r="C230" s="1"/>
      <c r="D230" s="1"/>
      <c r="E230" s="1"/>
      <c r="F230" s="32"/>
      <c r="G230" s="32"/>
      <c r="H230" s="32"/>
      <c r="I230" s="32"/>
      <c r="J230" s="32"/>
      <c r="K230" s="30"/>
      <c r="L230" s="32"/>
      <c r="M230" s="32"/>
      <c r="N230" s="32"/>
      <c r="O230" s="32"/>
      <c r="P230" s="32"/>
      <c r="Q230" s="30"/>
      <c r="R230" s="32"/>
      <c r="S230" s="32"/>
      <c r="T230" s="32"/>
      <c r="U230" s="32"/>
      <c r="V230" s="32"/>
      <c r="W230" s="32"/>
      <c r="X230" s="32"/>
      <c r="Y230" s="30"/>
      <c r="Z230" s="32"/>
      <c r="AA230" s="32"/>
      <c r="AB230" s="30"/>
      <c r="AC230" s="32"/>
      <c r="AD230" s="32"/>
      <c r="AE230" s="30"/>
      <c r="AF230" s="32"/>
      <c r="AG230" s="32"/>
      <c r="AH230" s="32"/>
      <c r="AI230" s="32"/>
      <c r="AJ230" s="32"/>
      <c r="AK230" s="32"/>
      <c r="AL230" s="32"/>
      <c r="AM230" s="30"/>
      <c r="AN230" s="32"/>
      <c r="AO230" s="32"/>
      <c r="AP230" s="30"/>
      <c r="AQ230" s="32"/>
      <c r="AR230" s="32"/>
      <c r="AS230" s="30"/>
      <c r="AT230" s="32"/>
      <c r="AU230" s="32"/>
      <c r="AV230" s="32"/>
      <c r="AW230" s="32"/>
      <c r="AX230" s="32"/>
      <c r="AY230" s="32"/>
      <c r="AZ230" s="32"/>
      <c r="BA230" s="30"/>
      <c r="BB230" s="32"/>
      <c r="BC230" s="32"/>
      <c r="BD230" s="30"/>
      <c r="BE230" s="32"/>
      <c r="BF230" s="32"/>
      <c r="BG230" s="32"/>
      <c r="BH230" s="30"/>
      <c r="BJ230" s="1"/>
      <c r="BN230" s="1"/>
      <c r="BO230" s="1"/>
    </row>
    <row r="231" spans="1:67" x14ac:dyDescent="0.2">
      <c r="A231" s="1"/>
      <c r="B231" s="1"/>
      <c r="C231" s="1"/>
      <c r="D231" s="1"/>
      <c r="E231" s="1"/>
      <c r="F231" s="32"/>
      <c r="G231" s="32"/>
      <c r="H231" s="32"/>
      <c r="I231" s="32"/>
      <c r="J231" s="32"/>
      <c r="K231" s="30"/>
      <c r="L231" s="32"/>
      <c r="M231" s="32"/>
      <c r="N231" s="32"/>
      <c r="O231" s="32"/>
      <c r="P231" s="32"/>
      <c r="Q231" s="30"/>
      <c r="R231" s="32"/>
      <c r="S231" s="32"/>
      <c r="T231" s="32"/>
      <c r="U231" s="32"/>
      <c r="V231" s="32"/>
      <c r="W231" s="32"/>
      <c r="X231" s="32"/>
      <c r="Y231" s="30"/>
      <c r="Z231" s="32"/>
      <c r="AA231" s="32"/>
      <c r="AB231" s="30"/>
      <c r="AC231" s="32"/>
      <c r="AD231" s="32"/>
      <c r="AE231" s="30"/>
      <c r="AF231" s="32"/>
      <c r="AG231" s="32"/>
      <c r="AH231" s="32"/>
      <c r="AI231" s="32"/>
      <c r="AJ231" s="32"/>
      <c r="AK231" s="32"/>
      <c r="AL231" s="32"/>
      <c r="AM231" s="30"/>
      <c r="AN231" s="32"/>
      <c r="AO231" s="32"/>
      <c r="AP231" s="30"/>
      <c r="AQ231" s="32"/>
      <c r="AR231" s="32"/>
      <c r="AS231" s="30"/>
      <c r="AT231" s="32"/>
      <c r="AU231" s="32"/>
      <c r="AV231" s="32"/>
      <c r="AW231" s="32"/>
      <c r="AX231" s="32"/>
      <c r="AY231" s="32"/>
      <c r="AZ231" s="32"/>
      <c r="BA231" s="30"/>
      <c r="BB231" s="32"/>
      <c r="BC231" s="32"/>
      <c r="BD231" s="30"/>
      <c r="BE231" s="32"/>
      <c r="BF231" s="32"/>
      <c r="BG231" s="32"/>
      <c r="BH231" s="30"/>
      <c r="BJ231" s="1"/>
      <c r="BN231" s="1"/>
      <c r="BO231" s="1"/>
    </row>
    <row r="232" spans="1:67" x14ac:dyDescent="0.2">
      <c r="A232" s="1"/>
      <c r="B232" s="1"/>
      <c r="C232" s="1"/>
      <c r="D232" s="1"/>
      <c r="E232" s="1"/>
      <c r="F232" s="32"/>
      <c r="G232" s="32"/>
      <c r="H232" s="32"/>
      <c r="I232" s="32"/>
      <c r="J232" s="32"/>
      <c r="K232" s="30"/>
      <c r="L232" s="32"/>
      <c r="M232" s="32"/>
      <c r="N232" s="32"/>
      <c r="O232" s="32"/>
      <c r="P232" s="32"/>
      <c r="Q232" s="30"/>
      <c r="R232" s="32"/>
      <c r="S232" s="32"/>
      <c r="T232" s="32"/>
      <c r="U232" s="32"/>
      <c r="V232" s="32"/>
      <c r="W232" s="32"/>
      <c r="X232" s="32"/>
      <c r="Y232" s="30"/>
      <c r="Z232" s="32"/>
      <c r="AA232" s="32"/>
      <c r="AB232" s="30"/>
      <c r="AC232" s="32"/>
      <c r="AD232" s="32"/>
      <c r="AE232" s="30"/>
      <c r="AF232" s="32"/>
      <c r="AG232" s="32"/>
      <c r="AH232" s="32"/>
      <c r="AI232" s="32"/>
      <c r="AJ232" s="32"/>
      <c r="AK232" s="32"/>
      <c r="AL232" s="32"/>
      <c r="AM232" s="30"/>
      <c r="AN232" s="32"/>
      <c r="AO232" s="32"/>
      <c r="AP232" s="30"/>
      <c r="AQ232" s="32"/>
      <c r="AR232" s="32"/>
      <c r="AS232" s="30"/>
      <c r="AT232" s="32"/>
      <c r="AU232" s="32"/>
      <c r="AV232" s="32"/>
      <c r="AW232" s="32"/>
      <c r="AX232" s="32"/>
      <c r="AY232" s="32"/>
      <c r="AZ232" s="32"/>
      <c r="BA232" s="30"/>
      <c r="BB232" s="32"/>
      <c r="BC232" s="32"/>
      <c r="BD232" s="30"/>
      <c r="BE232" s="32"/>
      <c r="BF232" s="32"/>
      <c r="BG232" s="32"/>
      <c r="BH232" s="30"/>
      <c r="BJ232" s="1"/>
      <c r="BN232" s="1"/>
      <c r="BO232" s="1"/>
    </row>
    <row r="233" spans="1:67" x14ac:dyDescent="0.2">
      <c r="A233" s="1"/>
      <c r="B233" s="1"/>
      <c r="C233" s="1"/>
      <c r="D233" s="1"/>
      <c r="E233" s="1"/>
      <c r="F233" s="32"/>
      <c r="G233" s="32"/>
      <c r="H233" s="32"/>
      <c r="I233" s="32"/>
      <c r="J233" s="32"/>
      <c r="K233" s="30"/>
      <c r="L233" s="32"/>
      <c r="M233" s="32"/>
      <c r="N233" s="32"/>
      <c r="O233" s="32"/>
      <c r="P233" s="32"/>
      <c r="Q233" s="30"/>
      <c r="R233" s="32"/>
      <c r="S233" s="32"/>
      <c r="T233" s="32"/>
      <c r="U233" s="32"/>
      <c r="V233" s="32"/>
      <c r="W233" s="32"/>
      <c r="X233" s="32"/>
      <c r="Y233" s="30"/>
      <c r="Z233" s="32"/>
      <c r="AA233" s="32"/>
      <c r="AB233" s="30"/>
      <c r="AC233" s="32"/>
      <c r="AD233" s="32"/>
      <c r="AE233" s="30"/>
      <c r="AF233" s="32"/>
      <c r="AG233" s="32"/>
      <c r="AH233" s="32"/>
      <c r="AI233" s="32"/>
      <c r="AJ233" s="32"/>
      <c r="AK233" s="32"/>
      <c r="AL233" s="32"/>
      <c r="AM233" s="30"/>
      <c r="AN233" s="32"/>
      <c r="AO233" s="32"/>
      <c r="AP233" s="30"/>
      <c r="AQ233" s="32"/>
      <c r="AR233" s="32"/>
      <c r="AS233" s="30"/>
      <c r="AT233" s="32"/>
      <c r="AU233" s="32"/>
      <c r="AV233" s="32"/>
      <c r="AW233" s="32"/>
      <c r="AX233" s="32"/>
      <c r="AY233" s="32"/>
      <c r="AZ233" s="32"/>
      <c r="BA233" s="30"/>
      <c r="BB233" s="32"/>
      <c r="BC233" s="32"/>
      <c r="BD233" s="30"/>
      <c r="BE233" s="32"/>
      <c r="BF233" s="32"/>
      <c r="BG233" s="32"/>
      <c r="BH233" s="30"/>
      <c r="BJ233" s="1"/>
      <c r="BN233" s="1"/>
      <c r="BO233" s="1"/>
    </row>
    <row r="234" spans="1:67" x14ac:dyDescent="0.2">
      <c r="A234" s="1"/>
      <c r="B234" s="1"/>
      <c r="C234" s="1"/>
      <c r="D234" s="1"/>
      <c r="E234" s="1"/>
      <c r="F234" s="32"/>
      <c r="G234" s="32"/>
      <c r="H234" s="32"/>
      <c r="I234" s="32"/>
      <c r="J234" s="32"/>
      <c r="K234" s="30"/>
      <c r="L234" s="32"/>
      <c r="M234" s="32"/>
      <c r="N234" s="32"/>
      <c r="O234" s="32"/>
      <c r="P234" s="32"/>
      <c r="Q234" s="30"/>
      <c r="R234" s="32"/>
      <c r="S234" s="32"/>
      <c r="T234" s="32"/>
      <c r="U234" s="32"/>
      <c r="V234" s="32"/>
      <c r="W234" s="32"/>
      <c r="X234" s="32"/>
      <c r="Y234" s="30"/>
      <c r="Z234" s="32"/>
      <c r="AA234" s="32"/>
      <c r="AB234" s="30"/>
      <c r="AC234" s="32"/>
      <c r="AD234" s="32"/>
      <c r="AE234" s="30"/>
      <c r="AF234" s="32"/>
      <c r="AG234" s="32"/>
      <c r="AH234" s="32"/>
      <c r="AI234" s="32"/>
      <c r="AJ234" s="32"/>
      <c r="AK234" s="32"/>
      <c r="AL234" s="32"/>
      <c r="AM234" s="30"/>
      <c r="AN234" s="32"/>
      <c r="AO234" s="32"/>
      <c r="AP234" s="30"/>
      <c r="AQ234" s="32"/>
      <c r="AR234" s="32"/>
      <c r="AS234" s="30"/>
      <c r="AT234" s="32"/>
      <c r="AU234" s="32"/>
      <c r="AV234" s="32"/>
      <c r="AW234" s="32"/>
      <c r="AX234" s="32"/>
      <c r="AY234" s="32"/>
      <c r="AZ234" s="32"/>
      <c r="BA234" s="30"/>
      <c r="BB234" s="32"/>
      <c r="BC234" s="32"/>
      <c r="BD234" s="30"/>
      <c r="BE234" s="32"/>
      <c r="BF234" s="32"/>
      <c r="BG234" s="32"/>
      <c r="BH234" s="30"/>
      <c r="BJ234" s="1"/>
      <c r="BN234" s="1"/>
      <c r="BO234" s="1"/>
    </row>
    <row r="235" spans="1:67" x14ac:dyDescent="0.2">
      <c r="A235" s="1"/>
      <c r="B235" s="1"/>
      <c r="C235" s="1"/>
      <c r="D235" s="1"/>
      <c r="E235" s="1"/>
      <c r="F235" s="32"/>
      <c r="G235" s="32"/>
      <c r="H235" s="32"/>
      <c r="I235" s="32"/>
      <c r="J235" s="32"/>
      <c r="K235" s="30"/>
      <c r="L235" s="32"/>
      <c r="M235" s="32"/>
      <c r="N235" s="32"/>
      <c r="O235" s="32"/>
      <c r="P235" s="32"/>
      <c r="Q235" s="30"/>
      <c r="R235" s="32"/>
      <c r="S235" s="32"/>
      <c r="T235" s="32"/>
      <c r="U235" s="32"/>
      <c r="V235" s="32"/>
      <c r="W235" s="32"/>
      <c r="X235" s="32"/>
      <c r="Y235" s="30"/>
      <c r="Z235" s="32"/>
      <c r="AA235" s="32"/>
      <c r="AB235" s="30"/>
      <c r="AC235" s="32"/>
      <c r="AD235" s="32"/>
      <c r="AE235" s="30"/>
      <c r="AF235" s="32"/>
      <c r="AG235" s="32"/>
      <c r="AH235" s="32"/>
      <c r="AI235" s="32"/>
      <c r="AJ235" s="32"/>
      <c r="AK235" s="32"/>
      <c r="AL235" s="32"/>
      <c r="AM235" s="30"/>
      <c r="AN235" s="32"/>
      <c r="AO235" s="32"/>
      <c r="AP235" s="30"/>
      <c r="AQ235" s="32"/>
      <c r="AR235" s="32"/>
      <c r="AS235" s="30"/>
      <c r="AT235" s="32"/>
      <c r="AU235" s="32"/>
      <c r="AV235" s="32"/>
      <c r="AW235" s="32"/>
      <c r="AX235" s="32"/>
      <c r="AY235" s="32"/>
      <c r="AZ235" s="32"/>
      <c r="BA235" s="30"/>
      <c r="BB235" s="32"/>
      <c r="BC235" s="32"/>
      <c r="BD235" s="30"/>
      <c r="BE235" s="32"/>
      <c r="BF235" s="32"/>
      <c r="BG235" s="32"/>
      <c r="BH235" s="30"/>
      <c r="BJ235" s="1"/>
      <c r="BN235" s="1"/>
      <c r="BO235" s="1"/>
    </row>
    <row r="236" spans="1:67" x14ac:dyDescent="0.2">
      <c r="A236" s="1"/>
      <c r="B236" s="1"/>
      <c r="C236" s="1"/>
      <c r="D236" s="1"/>
      <c r="E236" s="1"/>
      <c r="F236" s="32"/>
      <c r="G236" s="32"/>
      <c r="H236" s="32"/>
      <c r="I236" s="32"/>
      <c r="J236" s="32"/>
      <c r="K236" s="30"/>
      <c r="L236" s="32"/>
      <c r="M236" s="32"/>
      <c r="N236" s="32"/>
      <c r="O236" s="32"/>
      <c r="P236" s="32"/>
      <c r="Q236" s="30"/>
      <c r="R236" s="32"/>
      <c r="S236" s="32"/>
      <c r="T236" s="32"/>
      <c r="U236" s="32"/>
      <c r="V236" s="32"/>
      <c r="W236" s="32"/>
      <c r="X236" s="32"/>
      <c r="Y236" s="30"/>
      <c r="Z236" s="32"/>
      <c r="AA236" s="32"/>
      <c r="AB236" s="30"/>
      <c r="AC236" s="32"/>
      <c r="AD236" s="32"/>
      <c r="AE236" s="30"/>
      <c r="AF236" s="32"/>
      <c r="AG236" s="32"/>
      <c r="AH236" s="32"/>
      <c r="AI236" s="32"/>
      <c r="AJ236" s="32"/>
      <c r="AK236" s="32"/>
      <c r="AL236" s="32"/>
      <c r="AM236" s="30"/>
      <c r="AN236" s="32"/>
      <c r="AO236" s="32"/>
      <c r="AP236" s="30"/>
      <c r="AQ236" s="32"/>
      <c r="AR236" s="32"/>
      <c r="AS236" s="30"/>
      <c r="AT236" s="32"/>
      <c r="AU236" s="32"/>
      <c r="AV236" s="32"/>
      <c r="AW236" s="32"/>
      <c r="AX236" s="32"/>
      <c r="AY236" s="32"/>
      <c r="AZ236" s="32"/>
      <c r="BA236" s="30"/>
      <c r="BB236" s="32"/>
      <c r="BC236" s="32"/>
      <c r="BD236" s="30"/>
      <c r="BE236" s="32"/>
      <c r="BF236" s="32"/>
      <c r="BG236" s="32"/>
      <c r="BH236" s="30"/>
      <c r="BJ236" s="1"/>
      <c r="BN236" s="1"/>
      <c r="BO236" s="1"/>
    </row>
    <row r="237" spans="1:67" x14ac:dyDescent="0.2">
      <c r="A237" s="1"/>
      <c r="B237" s="1"/>
      <c r="C237" s="1"/>
      <c r="D237" s="1"/>
      <c r="E237" s="1"/>
      <c r="F237" s="32"/>
      <c r="G237" s="32"/>
      <c r="H237" s="32"/>
      <c r="I237" s="32"/>
      <c r="J237" s="32"/>
      <c r="K237" s="30"/>
      <c r="L237" s="32"/>
      <c r="M237" s="32"/>
      <c r="N237" s="32"/>
      <c r="O237" s="32"/>
      <c r="P237" s="32"/>
      <c r="Q237" s="30"/>
      <c r="R237" s="32"/>
      <c r="S237" s="32"/>
      <c r="T237" s="32"/>
      <c r="U237" s="32"/>
      <c r="V237" s="32"/>
      <c r="W237" s="32"/>
      <c r="X237" s="32"/>
      <c r="Y237" s="30"/>
      <c r="Z237" s="32"/>
      <c r="AA237" s="32"/>
      <c r="AB237" s="30"/>
      <c r="AC237" s="32"/>
      <c r="AD237" s="32"/>
      <c r="AE237" s="30"/>
      <c r="AF237" s="32"/>
      <c r="AG237" s="32"/>
      <c r="AH237" s="32"/>
      <c r="AI237" s="32"/>
      <c r="AJ237" s="32"/>
      <c r="AK237" s="32"/>
      <c r="AL237" s="32"/>
      <c r="AM237" s="30"/>
      <c r="AN237" s="32"/>
      <c r="AO237" s="32"/>
      <c r="AP237" s="30"/>
      <c r="AQ237" s="32"/>
      <c r="AR237" s="32"/>
      <c r="AS237" s="30"/>
      <c r="AT237" s="32"/>
      <c r="AU237" s="32"/>
      <c r="AV237" s="32"/>
      <c r="AW237" s="32"/>
      <c r="AX237" s="32"/>
      <c r="AY237" s="32"/>
      <c r="AZ237" s="32"/>
      <c r="BA237" s="30"/>
      <c r="BB237" s="32"/>
      <c r="BC237" s="32"/>
      <c r="BD237" s="30"/>
      <c r="BE237" s="32"/>
      <c r="BF237" s="32"/>
      <c r="BG237" s="32"/>
      <c r="BH237" s="30"/>
      <c r="BJ237" s="1"/>
      <c r="BN237" s="1"/>
      <c r="BO237" s="1"/>
    </row>
    <row r="238" spans="1:67" x14ac:dyDescent="0.2">
      <c r="A238" s="1"/>
      <c r="B238" s="1"/>
      <c r="C238" s="1"/>
      <c r="D238" s="1"/>
      <c r="E238" s="1"/>
      <c r="F238" s="32"/>
      <c r="G238" s="32"/>
      <c r="H238" s="32"/>
      <c r="I238" s="32"/>
      <c r="J238" s="32"/>
      <c r="K238" s="30"/>
      <c r="L238" s="32"/>
      <c r="M238" s="32"/>
      <c r="N238" s="32"/>
      <c r="O238" s="32"/>
      <c r="P238" s="32"/>
      <c r="Q238" s="30"/>
      <c r="R238" s="32"/>
      <c r="S238" s="32"/>
      <c r="T238" s="32"/>
      <c r="U238" s="32"/>
      <c r="V238" s="32"/>
      <c r="W238" s="32"/>
      <c r="X238" s="32"/>
      <c r="Y238" s="30"/>
      <c r="Z238" s="32"/>
      <c r="AA238" s="32"/>
      <c r="AB238" s="30"/>
      <c r="AC238" s="32"/>
      <c r="AD238" s="32"/>
      <c r="AE238" s="30"/>
      <c r="AF238" s="32"/>
      <c r="AG238" s="32"/>
      <c r="AH238" s="32"/>
      <c r="AI238" s="32"/>
      <c r="AJ238" s="32"/>
      <c r="AK238" s="32"/>
      <c r="AL238" s="32"/>
      <c r="AM238" s="30"/>
      <c r="AN238" s="32"/>
      <c r="AO238" s="32"/>
      <c r="AP238" s="30"/>
      <c r="AQ238" s="32"/>
      <c r="AR238" s="32"/>
      <c r="AS238" s="30"/>
      <c r="AT238" s="32"/>
      <c r="AU238" s="32"/>
      <c r="AV238" s="32"/>
      <c r="AW238" s="32"/>
      <c r="AX238" s="32"/>
      <c r="AY238" s="32"/>
      <c r="AZ238" s="32"/>
      <c r="BA238" s="30"/>
      <c r="BB238" s="32"/>
      <c r="BC238" s="32"/>
      <c r="BD238" s="30"/>
      <c r="BE238" s="32"/>
      <c r="BF238" s="32"/>
      <c r="BG238" s="32"/>
      <c r="BH238" s="30"/>
      <c r="BJ238" s="1"/>
      <c r="BN238" s="1"/>
      <c r="BO238" s="1"/>
    </row>
    <row r="239" spans="1:67" x14ac:dyDescent="0.2">
      <c r="A239" s="1"/>
      <c r="B239" s="1"/>
      <c r="C239" s="1"/>
      <c r="D239" s="1"/>
      <c r="E239" s="1"/>
      <c r="F239" s="32"/>
      <c r="G239" s="32"/>
      <c r="H239" s="32"/>
      <c r="I239" s="32"/>
      <c r="J239" s="32"/>
      <c r="K239" s="30"/>
      <c r="L239" s="32"/>
      <c r="M239" s="32"/>
      <c r="N239" s="32"/>
      <c r="O239" s="32"/>
      <c r="P239" s="32"/>
      <c r="Q239" s="30"/>
      <c r="R239" s="32"/>
      <c r="S239" s="32"/>
      <c r="T239" s="32"/>
      <c r="U239" s="32"/>
      <c r="V239" s="32"/>
      <c r="W239" s="32"/>
      <c r="X239" s="32"/>
      <c r="Y239" s="30"/>
      <c r="Z239" s="32"/>
      <c r="AA239" s="32"/>
      <c r="AB239" s="30"/>
      <c r="AC239" s="32"/>
      <c r="AD239" s="32"/>
      <c r="AE239" s="30"/>
      <c r="AF239" s="32"/>
      <c r="AG239" s="32"/>
      <c r="AH239" s="32"/>
      <c r="AI239" s="32"/>
      <c r="AJ239" s="32"/>
      <c r="AK239" s="32"/>
      <c r="AL239" s="32"/>
      <c r="AM239" s="30"/>
      <c r="AN239" s="32"/>
      <c r="AO239" s="32"/>
      <c r="AP239" s="30"/>
      <c r="AQ239" s="32"/>
      <c r="AR239" s="32"/>
      <c r="AS239" s="30"/>
      <c r="AT239" s="32"/>
      <c r="AU239" s="32"/>
      <c r="AV239" s="32"/>
      <c r="AW239" s="32"/>
      <c r="AX239" s="32"/>
      <c r="AY239" s="32"/>
      <c r="AZ239" s="32"/>
      <c r="BA239" s="30"/>
      <c r="BB239" s="32"/>
      <c r="BC239" s="32"/>
      <c r="BD239" s="30"/>
      <c r="BE239" s="32"/>
      <c r="BF239" s="32"/>
      <c r="BG239" s="32"/>
      <c r="BH239" s="30"/>
      <c r="BJ239" s="1"/>
      <c r="BN239" s="1"/>
      <c r="BO239" s="1"/>
    </row>
    <row r="240" spans="1:67" x14ac:dyDescent="0.2">
      <c r="A240" s="1"/>
      <c r="B240" s="1"/>
      <c r="C240" s="1"/>
      <c r="D240" s="1"/>
      <c r="E240" s="1"/>
      <c r="F240" s="32"/>
      <c r="G240" s="32"/>
      <c r="H240" s="32"/>
      <c r="I240" s="32"/>
      <c r="J240" s="32"/>
      <c r="K240" s="30"/>
      <c r="L240" s="32"/>
      <c r="M240" s="32"/>
      <c r="N240" s="32"/>
      <c r="O240" s="32"/>
      <c r="P240" s="32"/>
      <c r="Q240" s="30"/>
      <c r="R240" s="32"/>
      <c r="S240" s="32"/>
      <c r="T240" s="32"/>
      <c r="U240" s="32"/>
      <c r="V240" s="32"/>
      <c r="W240" s="32"/>
      <c r="X240" s="32"/>
      <c r="Y240" s="30"/>
      <c r="Z240" s="32"/>
      <c r="AA240" s="32"/>
      <c r="AB240" s="30"/>
      <c r="AC240" s="32"/>
      <c r="AD240" s="32"/>
      <c r="AE240" s="30"/>
      <c r="AF240" s="32"/>
      <c r="AG240" s="32"/>
      <c r="AH240" s="32"/>
      <c r="AI240" s="32"/>
      <c r="AJ240" s="32"/>
      <c r="AK240" s="32"/>
      <c r="AL240" s="32"/>
      <c r="AM240" s="30"/>
      <c r="AN240" s="32"/>
      <c r="AO240" s="32"/>
      <c r="AP240" s="30"/>
      <c r="AQ240" s="32"/>
      <c r="AR240" s="32"/>
      <c r="AS240" s="30"/>
      <c r="AT240" s="32"/>
      <c r="AU240" s="32"/>
      <c r="AV240" s="32"/>
      <c r="AW240" s="32"/>
      <c r="AX240" s="32"/>
      <c r="AY240" s="32"/>
      <c r="AZ240" s="32"/>
      <c r="BA240" s="30"/>
      <c r="BB240" s="32"/>
      <c r="BC240" s="32"/>
      <c r="BD240" s="30"/>
      <c r="BE240" s="32"/>
      <c r="BF240" s="32"/>
      <c r="BG240" s="32"/>
      <c r="BH240" s="30"/>
      <c r="BJ240" s="1"/>
      <c r="BN240" s="1"/>
      <c r="BO240" s="1"/>
    </row>
    <row r="241" spans="1:67" x14ac:dyDescent="0.2">
      <c r="A241" s="1"/>
      <c r="B241" s="1"/>
      <c r="C241" s="1"/>
      <c r="D241" s="1"/>
      <c r="E241" s="1"/>
      <c r="F241" s="32"/>
      <c r="G241" s="32"/>
      <c r="H241" s="32"/>
      <c r="I241" s="32"/>
      <c r="J241" s="32"/>
      <c r="K241" s="30"/>
      <c r="L241" s="32"/>
      <c r="M241" s="32"/>
      <c r="N241" s="32"/>
      <c r="O241" s="32"/>
      <c r="P241" s="32"/>
      <c r="Q241" s="30"/>
      <c r="R241" s="32"/>
      <c r="S241" s="32"/>
      <c r="T241" s="32"/>
      <c r="U241" s="32"/>
      <c r="V241" s="32"/>
      <c r="W241" s="32"/>
      <c r="X241" s="32"/>
      <c r="Y241" s="30"/>
      <c r="Z241" s="32"/>
      <c r="AA241" s="32"/>
      <c r="AB241" s="30"/>
      <c r="AC241" s="32"/>
      <c r="AD241" s="32"/>
      <c r="AE241" s="30"/>
      <c r="AF241" s="32"/>
      <c r="AG241" s="32"/>
      <c r="AH241" s="32"/>
      <c r="AI241" s="32"/>
      <c r="AJ241" s="32"/>
      <c r="AK241" s="32"/>
      <c r="AL241" s="32"/>
      <c r="AM241" s="30"/>
      <c r="AN241" s="32"/>
      <c r="AO241" s="32"/>
      <c r="AP241" s="30"/>
      <c r="AQ241" s="32"/>
      <c r="AR241" s="32"/>
      <c r="AS241" s="30"/>
      <c r="AT241" s="32"/>
      <c r="AU241" s="32"/>
      <c r="AV241" s="32"/>
      <c r="AW241" s="32"/>
      <c r="AX241" s="32"/>
      <c r="AY241" s="32"/>
      <c r="AZ241" s="32"/>
      <c r="BA241" s="30"/>
      <c r="BB241" s="32"/>
      <c r="BC241" s="32"/>
      <c r="BD241" s="30"/>
      <c r="BE241" s="32"/>
      <c r="BF241" s="32"/>
      <c r="BG241" s="32"/>
      <c r="BH241" s="30"/>
      <c r="BJ241" s="1"/>
      <c r="BN241" s="1"/>
      <c r="BO241" s="1"/>
    </row>
    <row r="242" spans="1:67" x14ac:dyDescent="0.2">
      <c r="A242" s="1"/>
      <c r="B242" s="1"/>
      <c r="C242" s="1"/>
      <c r="D242" s="1"/>
      <c r="E242" s="1"/>
      <c r="F242" s="32"/>
      <c r="G242" s="32"/>
      <c r="H242" s="32"/>
      <c r="I242" s="32"/>
      <c r="J242" s="32"/>
      <c r="K242" s="30"/>
      <c r="L242" s="32"/>
      <c r="M242" s="32"/>
      <c r="N242" s="32"/>
      <c r="O242" s="32"/>
      <c r="P242" s="32"/>
      <c r="Q242" s="30"/>
      <c r="R242" s="32"/>
      <c r="S242" s="32"/>
      <c r="T242" s="32"/>
      <c r="U242" s="32"/>
      <c r="V242" s="32"/>
      <c r="W242" s="32"/>
      <c r="X242" s="32"/>
      <c r="Y242" s="30"/>
      <c r="Z242" s="32"/>
      <c r="AA242" s="32"/>
      <c r="AB242" s="30"/>
      <c r="AC242" s="32"/>
      <c r="AD242" s="32"/>
      <c r="AE242" s="30"/>
      <c r="AF242" s="32"/>
      <c r="AG242" s="32"/>
      <c r="AH242" s="32"/>
      <c r="AI242" s="32"/>
      <c r="AJ242" s="32"/>
      <c r="AK242" s="32"/>
      <c r="AL242" s="32"/>
      <c r="AM242" s="30"/>
      <c r="AN242" s="32"/>
      <c r="AO242" s="32"/>
      <c r="AP242" s="30"/>
      <c r="AQ242" s="32"/>
      <c r="AR242" s="32"/>
      <c r="AS242" s="30"/>
      <c r="AT242" s="32"/>
      <c r="AU242" s="32"/>
      <c r="AV242" s="32"/>
      <c r="AW242" s="32"/>
      <c r="AX242" s="32"/>
      <c r="AY242" s="32"/>
      <c r="AZ242" s="32"/>
      <c r="BA242" s="30"/>
      <c r="BB242" s="32"/>
      <c r="BC242" s="32"/>
      <c r="BD242" s="30"/>
      <c r="BE242" s="32"/>
      <c r="BF242" s="32"/>
      <c r="BG242" s="32"/>
      <c r="BH242" s="30"/>
      <c r="BJ242" s="1"/>
      <c r="BN242" s="1"/>
      <c r="BO242" s="1"/>
    </row>
    <row r="243" spans="1:67" x14ac:dyDescent="0.2">
      <c r="A243" s="1"/>
      <c r="B243" s="1"/>
      <c r="C243" s="1"/>
      <c r="D243" s="1"/>
      <c r="E243" s="1"/>
      <c r="F243" s="32"/>
      <c r="G243" s="32"/>
      <c r="H243" s="32"/>
      <c r="I243" s="32"/>
      <c r="J243" s="32"/>
      <c r="K243" s="30"/>
      <c r="L243" s="32"/>
      <c r="M243" s="32"/>
      <c r="N243" s="32"/>
      <c r="O243" s="32"/>
      <c r="P243" s="32"/>
      <c r="Q243" s="30"/>
      <c r="R243" s="32"/>
      <c r="S243" s="32"/>
      <c r="T243" s="32"/>
      <c r="U243" s="32"/>
      <c r="V243" s="32"/>
      <c r="W243" s="32"/>
      <c r="X243" s="32"/>
      <c r="Y243" s="30"/>
      <c r="Z243" s="32"/>
      <c r="AA243" s="32"/>
      <c r="AB243" s="30"/>
      <c r="AC243" s="32"/>
      <c r="AD243" s="32"/>
      <c r="AE243" s="30"/>
      <c r="AF243" s="32"/>
      <c r="AG243" s="32"/>
      <c r="AH243" s="32"/>
      <c r="AI243" s="32"/>
      <c r="AJ243" s="32"/>
      <c r="AK243" s="32"/>
      <c r="AL243" s="32"/>
      <c r="AM243" s="30"/>
      <c r="AN243" s="32"/>
      <c r="AO243" s="32"/>
      <c r="AP243" s="30"/>
      <c r="AQ243" s="32"/>
      <c r="AR243" s="32"/>
      <c r="AS243" s="30"/>
      <c r="AT243" s="32"/>
      <c r="AU243" s="32"/>
      <c r="AV243" s="32"/>
      <c r="AW243" s="32"/>
      <c r="AX243" s="32"/>
      <c r="AY243" s="32"/>
      <c r="AZ243" s="32"/>
      <c r="BA243" s="30"/>
      <c r="BB243" s="32"/>
      <c r="BC243" s="32"/>
      <c r="BD243" s="30"/>
      <c r="BE243" s="32"/>
      <c r="BF243" s="32"/>
      <c r="BG243" s="32"/>
      <c r="BH243" s="30"/>
      <c r="BJ243" s="1"/>
      <c r="BN243" s="1"/>
      <c r="BO243" s="1"/>
    </row>
    <row r="244" spans="1:67" x14ac:dyDescent="0.2">
      <c r="A244" s="1"/>
      <c r="B244" s="1"/>
      <c r="C244" s="1"/>
      <c r="D244" s="1"/>
      <c r="E244" s="1"/>
      <c r="F244" s="32"/>
      <c r="G244" s="32"/>
      <c r="H244" s="32"/>
      <c r="I244" s="32"/>
      <c r="J244" s="32"/>
      <c r="K244" s="30"/>
      <c r="L244" s="32"/>
      <c r="M244" s="32"/>
      <c r="N244" s="32"/>
      <c r="O244" s="32"/>
      <c r="P244" s="32"/>
      <c r="Q244" s="30"/>
      <c r="R244" s="32"/>
      <c r="S244" s="32"/>
      <c r="T244" s="32"/>
      <c r="U244" s="32"/>
      <c r="V244" s="32"/>
      <c r="W244" s="32"/>
      <c r="X244" s="32"/>
      <c r="Y244" s="30"/>
      <c r="Z244" s="32"/>
      <c r="AA244" s="32"/>
      <c r="AB244" s="30"/>
      <c r="AC244" s="32"/>
      <c r="AD244" s="32"/>
      <c r="AE244" s="30"/>
      <c r="AF244" s="32"/>
      <c r="AG244" s="32"/>
      <c r="AH244" s="32"/>
      <c r="AI244" s="32"/>
      <c r="AJ244" s="32"/>
      <c r="AK244" s="32"/>
      <c r="AL244" s="32"/>
      <c r="AM244" s="30"/>
      <c r="AN244" s="32"/>
      <c r="AO244" s="32"/>
      <c r="AP244" s="30"/>
      <c r="AQ244" s="32"/>
      <c r="AR244" s="32"/>
      <c r="AS244" s="30"/>
      <c r="AT244" s="32"/>
      <c r="AU244" s="32"/>
      <c r="AV244" s="32"/>
      <c r="AW244" s="32"/>
      <c r="AX244" s="32"/>
      <c r="AY244" s="32"/>
      <c r="AZ244" s="32"/>
      <c r="BA244" s="30"/>
      <c r="BB244" s="32"/>
      <c r="BC244" s="32"/>
      <c r="BD244" s="30"/>
      <c r="BE244" s="32"/>
      <c r="BF244" s="32"/>
      <c r="BG244" s="32"/>
      <c r="BH244" s="30"/>
      <c r="BJ244" s="1"/>
      <c r="BN244" s="1"/>
      <c r="BO244" s="1"/>
    </row>
    <row r="245" spans="1:67" x14ac:dyDescent="0.2">
      <c r="A245" s="1"/>
      <c r="B245" s="1"/>
      <c r="C245" s="1"/>
      <c r="D245" s="1"/>
      <c r="E245" s="1"/>
      <c r="F245" s="32"/>
      <c r="G245" s="32"/>
      <c r="H245" s="32"/>
      <c r="I245" s="32"/>
      <c r="J245" s="32"/>
      <c r="K245" s="30"/>
      <c r="L245" s="32"/>
      <c r="M245" s="32"/>
      <c r="N245" s="32"/>
      <c r="O245" s="32"/>
      <c r="P245" s="32"/>
      <c r="Q245" s="30"/>
      <c r="R245" s="32"/>
      <c r="S245" s="32"/>
      <c r="T245" s="32"/>
      <c r="U245" s="32"/>
      <c r="V245" s="32"/>
      <c r="W245" s="32"/>
      <c r="X245" s="32"/>
      <c r="Y245" s="30"/>
      <c r="Z245" s="32"/>
      <c r="AA245" s="32"/>
      <c r="AB245" s="30"/>
      <c r="AC245" s="32"/>
      <c r="AD245" s="32"/>
      <c r="AE245" s="30"/>
      <c r="AF245" s="32"/>
      <c r="AG245" s="32"/>
      <c r="AH245" s="32"/>
      <c r="AI245" s="32"/>
      <c r="AJ245" s="32"/>
      <c r="AK245" s="32"/>
      <c r="AL245" s="32"/>
      <c r="AM245" s="30"/>
      <c r="AN245" s="32"/>
      <c r="AO245" s="32"/>
      <c r="AP245" s="30"/>
      <c r="AQ245" s="32"/>
      <c r="AR245" s="32"/>
      <c r="AS245" s="30"/>
      <c r="AT245" s="32"/>
      <c r="AU245" s="32"/>
      <c r="AV245" s="32"/>
      <c r="AW245" s="32"/>
      <c r="AX245" s="32"/>
      <c r="AY245" s="32"/>
      <c r="AZ245" s="32"/>
      <c r="BA245" s="30"/>
      <c r="BB245" s="32"/>
      <c r="BC245" s="32"/>
      <c r="BD245" s="30"/>
      <c r="BE245" s="32"/>
      <c r="BF245" s="32"/>
      <c r="BG245" s="32"/>
      <c r="BH245" s="30"/>
      <c r="BJ245" s="1"/>
      <c r="BN245" s="1"/>
      <c r="BO245" s="1"/>
    </row>
    <row r="246" spans="1:67" x14ac:dyDescent="0.2">
      <c r="A246" s="1"/>
      <c r="B246" s="1"/>
      <c r="C246" s="1"/>
      <c r="D246" s="1"/>
      <c r="E246" s="1"/>
      <c r="F246" s="32"/>
      <c r="G246" s="32"/>
      <c r="H246" s="32"/>
      <c r="I246" s="32"/>
      <c r="J246" s="32"/>
      <c r="K246" s="30"/>
      <c r="L246" s="32"/>
      <c r="M246" s="32"/>
      <c r="N246" s="32"/>
      <c r="O246" s="32"/>
      <c r="P246" s="32"/>
      <c r="Q246" s="30"/>
      <c r="R246" s="32"/>
      <c r="S246" s="32"/>
      <c r="T246" s="32"/>
      <c r="U246" s="32"/>
      <c r="V246" s="32"/>
      <c r="W246" s="32"/>
      <c r="X246" s="32"/>
      <c r="Y246" s="30"/>
      <c r="Z246" s="32"/>
      <c r="AA246" s="32"/>
      <c r="AB246" s="30"/>
      <c r="AC246" s="32"/>
      <c r="AD246" s="32"/>
      <c r="AE246" s="30"/>
      <c r="AF246" s="32"/>
      <c r="AG246" s="32"/>
      <c r="AH246" s="32"/>
      <c r="AI246" s="32"/>
      <c r="AJ246" s="32"/>
      <c r="AK246" s="32"/>
      <c r="AL246" s="32"/>
      <c r="AM246" s="30"/>
      <c r="AN246" s="32"/>
      <c r="AO246" s="32"/>
      <c r="AP246" s="30"/>
      <c r="AQ246" s="32"/>
      <c r="AR246" s="32"/>
      <c r="AS246" s="30"/>
      <c r="AT246" s="32"/>
      <c r="AU246" s="32"/>
      <c r="AV246" s="32"/>
      <c r="AW246" s="32"/>
      <c r="AX246" s="32"/>
      <c r="AY246" s="32"/>
      <c r="AZ246" s="32"/>
      <c r="BA246" s="30"/>
      <c r="BB246" s="32"/>
      <c r="BC246" s="32"/>
      <c r="BD246" s="30"/>
      <c r="BE246" s="32"/>
      <c r="BF246" s="32"/>
      <c r="BG246" s="32"/>
      <c r="BH246" s="30"/>
      <c r="BJ246" s="1"/>
      <c r="BN246" s="1"/>
      <c r="BO246" s="1"/>
    </row>
    <row r="247" spans="1:67" x14ac:dyDescent="0.2">
      <c r="A247" s="1"/>
      <c r="B247" s="1"/>
      <c r="C247" s="1"/>
      <c r="D247" s="1"/>
      <c r="E247" s="1"/>
      <c r="F247" s="32"/>
      <c r="G247" s="32"/>
      <c r="H247" s="32"/>
      <c r="I247" s="32"/>
      <c r="J247" s="32"/>
      <c r="K247" s="30"/>
      <c r="L247" s="32"/>
      <c r="M247" s="32"/>
      <c r="N247" s="32"/>
      <c r="O247" s="32"/>
      <c r="P247" s="32"/>
      <c r="Q247" s="30"/>
      <c r="R247" s="32"/>
      <c r="S247" s="32"/>
      <c r="T247" s="32"/>
      <c r="U247" s="32"/>
      <c r="V247" s="32"/>
      <c r="W247" s="32"/>
      <c r="X247" s="32"/>
      <c r="Y247" s="30"/>
      <c r="Z247" s="32"/>
      <c r="AA247" s="32"/>
      <c r="AB247" s="30"/>
      <c r="AC247" s="32"/>
      <c r="AD247" s="32"/>
      <c r="AE247" s="30"/>
      <c r="AF247" s="32"/>
      <c r="AG247" s="32"/>
      <c r="AH247" s="32"/>
      <c r="AI247" s="32"/>
      <c r="AJ247" s="32"/>
      <c r="AK247" s="32"/>
      <c r="AL247" s="32"/>
      <c r="AM247" s="30"/>
      <c r="AN247" s="32"/>
      <c r="AO247" s="32"/>
      <c r="AP247" s="30"/>
      <c r="AQ247" s="32"/>
      <c r="AR247" s="32"/>
      <c r="AS247" s="30"/>
      <c r="AT247" s="32"/>
      <c r="AU247" s="32"/>
      <c r="AV247" s="32"/>
      <c r="AW247" s="32"/>
      <c r="AX247" s="32"/>
      <c r="AY247" s="32"/>
      <c r="AZ247" s="32"/>
      <c r="BA247" s="30"/>
      <c r="BB247" s="32"/>
      <c r="BC247" s="32"/>
      <c r="BD247" s="30"/>
      <c r="BE247" s="32"/>
      <c r="BF247" s="32"/>
      <c r="BG247" s="32"/>
      <c r="BH247" s="30"/>
      <c r="BJ247" s="1"/>
      <c r="BN247" s="1"/>
      <c r="BO247" s="1"/>
    </row>
    <row r="248" spans="1:67" x14ac:dyDescent="0.2">
      <c r="A248" s="1"/>
      <c r="B248" s="1"/>
      <c r="C248" s="1"/>
      <c r="D248" s="1"/>
      <c r="E248" s="1"/>
      <c r="F248" s="32"/>
      <c r="G248" s="32"/>
      <c r="H248" s="32"/>
      <c r="I248" s="32"/>
      <c r="J248" s="32"/>
      <c r="K248" s="30"/>
      <c r="L248" s="32"/>
      <c r="M248" s="32"/>
      <c r="N248" s="32"/>
      <c r="O248" s="32"/>
      <c r="P248" s="32"/>
      <c r="Q248" s="30"/>
      <c r="R248" s="32"/>
      <c r="S248" s="32"/>
      <c r="T248" s="32"/>
      <c r="U248" s="32"/>
      <c r="V248" s="32"/>
      <c r="W248" s="32"/>
      <c r="X248" s="32"/>
      <c r="Y248" s="30"/>
      <c r="Z248" s="32"/>
      <c r="AA248" s="32"/>
      <c r="AB248" s="30"/>
      <c r="AC248" s="32"/>
      <c r="AD248" s="32"/>
      <c r="AE248" s="30"/>
      <c r="AF248" s="32"/>
      <c r="AG248" s="32"/>
      <c r="AH248" s="32"/>
      <c r="AI248" s="32"/>
      <c r="AJ248" s="32"/>
      <c r="AK248" s="32"/>
      <c r="AL248" s="32"/>
      <c r="AM248" s="30"/>
      <c r="AN248" s="32"/>
      <c r="AO248" s="32"/>
      <c r="AP248" s="30"/>
      <c r="AQ248" s="32"/>
      <c r="AR248" s="32"/>
      <c r="AS248" s="30"/>
      <c r="AT248" s="32"/>
      <c r="AU248" s="32"/>
      <c r="AV248" s="32"/>
      <c r="AW248" s="32"/>
      <c r="AX248" s="32"/>
      <c r="AY248" s="32"/>
      <c r="AZ248" s="32"/>
      <c r="BA248" s="30"/>
      <c r="BB248" s="32"/>
      <c r="BC248" s="32"/>
      <c r="BD248" s="30"/>
      <c r="BE248" s="32"/>
      <c r="BF248" s="32"/>
      <c r="BG248" s="32"/>
      <c r="BH248" s="30"/>
      <c r="BJ248" s="1"/>
      <c r="BN248" s="1"/>
      <c r="BO248" s="1"/>
    </row>
    <row r="249" spans="1:67" x14ac:dyDescent="0.2">
      <c r="A249" s="1"/>
      <c r="B249" s="1"/>
      <c r="C249" s="1"/>
      <c r="D249" s="1"/>
      <c r="E249" s="1"/>
      <c r="F249" s="32"/>
      <c r="G249" s="32"/>
      <c r="H249" s="32"/>
      <c r="I249" s="32"/>
      <c r="J249" s="32"/>
      <c r="K249" s="30"/>
      <c r="L249" s="32"/>
      <c r="M249" s="32"/>
      <c r="N249" s="32"/>
      <c r="O249" s="32"/>
      <c r="P249" s="32"/>
      <c r="Q249" s="30"/>
      <c r="R249" s="32"/>
      <c r="S249" s="32"/>
      <c r="T249" s="32"/>
      <c r="U249" s="32"/>
      <c r="V249" s="32"/>
      <c r="W249" s="32"/>
      <c r="X249" s="32"/>
      <c r="Y249" s="30"/>
      <c r="Z249" s="32"/>
      <c r="AA249" s="32"/>
      <c r="AB249" s="30"/>
      <c r="AC249" s="32"/>
      <c r="AD249" s="32"/>
      <c r="AE249" s="30"/>
      <c r="AF249" s="32"/>
      <c r="AG249" s="32"/>
      <c r="AH249" s="32"/>
      <c r="AI249" s="32"/>
      <c r="AJ249" s="32"/>
      <c r="AK249" s="32"/>
      <c r="AL249" s="32"/>
      <c r="AM249" s="30"/>
      <c r="AN249" s="32"/>
      <c r="AO249" s="32"/>
      <c r="AP249" s="30"/>
      <c r="AQ249" s="32"/>
      <c r="AR249" s="32"/>
      <c r="AS249" s="30"/>
      <c r="AT249" s="32"/>
      <c r="AU249" s="32"/>
      <c r="AV249" s="32"/>
      <c r="AW249" s="32"/>
      <c r="AX249" s="32"/>
      <c r="AY249" s="32"/>
      <c r="AZ249" s="32"/>
      <c r="BA249" s="30"/>
      <c r="BB249" s="32"/>
      <c r="BC249" s="32"/>
      <c r="BD249" s="30"/>
      <c r="BE249" s="32"/>
      <c r="BF249" s="32"/>
      <c r="BG249" s="32"/>
      <c r="BH249" s="30"/>
      <c r="BJ249" s="1"/>
      <c r="BN249" s="1"/>
      <c r="BO249" s="1"/>
    </row>
    <row r="250" spans="1:67" x14ac:dyDescent="0.2">
      <c r="A250" s="1"/>
      <c r="B250" s="1"/>
      <c r="C250" s="1"/>
      <c r="D250" s="1"/>
      <c r="E250" s="1"/>
      <c r="F250" s="32"/>
      <c r="G250" s="32"/>
      <c r="H250" s="32"/>
      <c r="I250" s="32"/>
      <c r="J250" s="32"/>
      <c r="K250" s="30"/>
      <c r="L250" s="32"/>
      <c r="M250" s="32"/>
      <c r="N250" s="32"/>
      <c r="O250" s="32"/>
      <c r="P250" s="32"/>
      <c r="Q250" s="30"/>
      <c r="R250" s="32"/>
      <c r="S250" s="32"/>
      <c r="T250" s="32"/>
      <c r="U250" s="32"/>
      <c r="V250" s="32"/>
      <c r="W250" s="32"/>
      <c r="X250" s="32"/>
      <c r="Y250" s="30"/>
      <c r="Z250" s="32"/>
      <c r="AA250" s="32"/>
      <c r="AB250" s="30"/>
      <c r="AC250" s="32"/>
      <c r="AD250" s="32"/>
      <c r="AE250" s="30"/>
      <c r="AF250" s="32"/>
      <c r="AG250" s="32"/>
      <c r="AH250" s="32"/>
      <c r="AI250" s="32"/>
      <c r="AJ250" s="32"/>
      <c r="AK250" s="32"/>
      <c r="AL250" s="32"/>
      <c r="AM250" s="30"/>
      <c r="AN250" s="32"/>
      <c r="AO250" s="32"/>
      <c r="AP250" s="30"/>
      <c r="AQ250" s="32"/>
      <c r="AR250" s="32"/>
      <c r="AS250" s="30"/>
      <c r="AT250" s="32"/>
      <c r="AU250" s="32"/>
      <c r="AV250" s="32"/>
      <c r="AW250" s="32"/>
      <c r="AX250" s="32"/>
      <c r="AY250" s="32"/>
      <c r="AZ250" s="32"/>
      <c r="BA250" s="30"/>
      <c r="BB250" s="32"/>
      <c r="BC250" s="32"/>
      <c r="BD250" s="30"/>
      <c r="BE250" s="32"/>
      <c r="BF250" s="32"/>
      <c r="BG250" s="32"/>
      <c r="BH250" s="30"/>
      <c r="BJ250" s="1"/>
      <c r="BN250" s="1"/>
      <c r="BO250" s="1"/>
    </row>
    <row r="251" spans="1:67" x14ac:dyDescent="0.2">
      <c r="A251" s="1"/>
      <c r="B251" s="1"/>
      <c r="C251" s="1"/>
      <c r="D251" s="1"/>
      <c r="E251" s="1"/>
      <c r="F251" s="32"/>
      <c r="G251" s="32"/>
      <c r="H251" s="32"/>
      <c r="I251" s="32"/>
      <c r="J251" s="32"/>
      <c r="K251" s="30"/>
      <c r="L251" s="32"/>
      <c r="M251" s="32"/>
      <c r="N251" s="32"/>
      <c r="O251" s="32"/>
      <c r="P251" s="32"/>
      <c r="Q251" s="30"/>
      <c r="R251" s="32"/>
      <c r="S251" s="32"/>
      <c r="T251" s="32"/>
      <c r="U251" s="32"/>
      <c r="V251" s="32"/>
      <c r="W251" s="32"/>
      <c r="X251" s="32"/>
      <c r="Y251" s="30"/>
      <c r="Z251" s="32"/>
      <c r="AA251" s="32"/>
      <c r="AB251" s="30"/>
      <c r="AC251" s="32"/>
      <c r="AD251" s="32"/>
      <c r="AE251" s="30"/>
      <c r="AF251" s="32"/>
      <c r="AG251" s="32"/>
      <c r="AH251" s="32"/>
      <c r="AI251" s="32"/>
      <c r="AJ251" s="32"/>
      <c r="AK251" s="32"/>
      <c r="AL251" s="32"/>
      <c r="AM251" s="30"/>
      <c r="AN251" s="32"/>
      <c r="AO251" s="32"/>
      <c r="AP251" s="30"/>
      <c r="AQ251" s="32"/>
      <c r="AR251" s="32"/>
      <c r="AS251" s="30"/>
      <c r="AT251" s="32"/>
      <c r="AU251" s="32"/>
      <c r="AV251" s="32"/>
      <c r="AW251" s="32"/>
      <c r="AX251" s="32"/>
      <c r="AY251" s="32"/>
      <c r="AZ251" s="32"/>
      <c r="BA251" s="30"/>
      <c r="BB251" s="32"/>
      <c r="BC251" s="32"/>
      <c r="BD251" s="30"/>
      <c r="BE251" s="32"/>
      <c r="BF251" s="32"/>
      <c r="BG251" s="32"/>
      <c r="BH251" s="30"/>
      <c r="BJ251" s="1"/>
      <c r="BN251" s="1"/>
      <c r="BO251" s="1"/>
    </row>
    <row r="252" spans="1:67" x14ac:dyDescent="0.2">
      <c r="A252" s="1"/>
      <c r="B252" s="1"/>
      <c r="C252" s="1"/>
      <c r="D252" s="1"/>
      <c r="E252" s="1"/>
      <c r="F252" s="32"/>
      <c r="G252" s="32"/>
      <c r="H252" s="32"/>
      <c r="I252" s="32"/>
      <c r="J252" s="32"/>
      <c r="K252" s="30"/>
      <c r="L252" s="32"/>
      <c r="M252" s="32"/>
      <c r="N252" s="32"/>
      <c r="O252" s="32"/>
      <c r="P252" s="32"/>
      <c r="Q252" s="30"/>
      <c r="R252" s="32"/>
      <c r="S252" s="32"/>
      <c r="T252" s="32"/>
      <c r="U252" s="32"/>
      <c r="V252" s="32"/>
      <c r="W252" s="32"/>
      <c r="X252" s="32"/>
      <c r="Y252" s="30"/>
      <c r="Z252" s="32"/>
      <c r="AA252" s="32"/>
      <c r="AB252" s="30"/>
      <c r="AC252" s="32"/>
      <c r="AD252" s="32"/>
      <c r="AE252" s="30"/>
      <c r="AF252" s="32"/>
      <c r="AG252" s="32"/>
      <c r="AH252" s="32"/>
      <c r="AI252" s="32"/>
      <c r="AJ252" s="32"/>
      <c r="AK252" s="32"/>
      <c r="AL252" s="32"/>
      <c r="AM252" s="30"/>
      <c r="AN252" s="32"/>
      <c r="AO252" s="32"/>
      <c r="AP252" s="30"/>
      <c r="AQ252" s="32"/>
      <c r="AR252" s="32"/>
      <c r="AS252" s="30"/>
      <c r="AT252" s="32"/>
      <c r="AU252" s="32"/>
      <c r="AV252" s="32"/>
      <c r="AW252" s="32"/>
      <c r="AX252" s="32"/>
      <c r="AY252" s="32"/>
      <c r="AZ252" s="32"/>
      <c r="BA252" s="30"/>
      <c r="BB252" s="32"/>
      <c r="BC252" s="32"/>
      <c r="BD252" s="30"/>
      <c r="BE252" s="32"/>
      <c r="BF252" s="32"/>
      <c r="BG252" s="32"/>
      <c r="BH252" s="30"/>
      <c r="BJ252" s="1"/>
      <c r="BN252" s="1"/>
      <c r="BO252" s="1"/>
    </row>
    <row r="253" spans="1:67" x14ac:dyDescent="0.2">
      <c r="A253" s="1"/>
      <c r="B253" s="1"/>
      <c r="C253" s="1"/>
      <c r="D253" s="1"/>
      <c r="E253" s="1"/>
      <c r="F253" s="32"/>
      <c r="G253" s="32"/>
      <c r="H253" s="32"/>
      <c r="I253" s="32"/>
      <c r="J253" s="32"/>
      <c r="K253" s="30"/>
      <c r="L253" s="32"/>
      <c r="M253" s="32"/>
      <c r="N253" s="32"/>
      <c r="O253" s="32"/>
      <c r="P253" s="32"/>
      <c r="Q253" s="30"/>
      <c r="R253" s="32"/>
      <c r="S253" s="32"/>
      <c r="T253" s="32"/>
      <c r="U253" s="32"/>
      <c r="V253" s="32"/>
      <c r="W253" s="32"/>
      <c r="X253" s="32"/>
      <c r="Y253" s="30"/>
      <c r="Z253" s="32"/>
      <c r="AA253" s="32"/>
      <c r="AB253" s="30"/>
      <c r="AC253" s="32"/>
      <c r="AD253" s="32"/>
      <c r="AE253" s="30"/>
      <c r="AF253" s="32"/>
      <c r="AG253" s="32"/>
      <c r="AH253" s="32"/>
      <c r="AI253" s="32"/>
      <c r="AJ253" s="32"/>
      <c r="AK253" s="32"/>
      <c r="AL253" s="32"/>
      <c r="AM253" s="30"/>
      <c r="AN253" s="32"/>
      <c r="AO253" s="32"/>
      <c r="AP253" s="30"/>
      <c r="AQ253" s="32"/>
      <c r="AR253" s="32"/>
      <c r="AS253" s="30"/>
      <c r="AT253" s="32"/>
      <c r="AU253" s="32"/>
      <c r="AV253" s="32"/>
      <c r="AW253" s="32"/>
      <c r="AX253" s="32"/>
      <c r="AY253" s="32"/>
      <c r="AZ253" s="32"/>
      <c r="BA253" s="30"/>
      <c r="BB253" s="32"/>
      <c r="BC253" s="32"/>
      <c r="BD253" s="30"/>
      <c r="BE253" s="32"/>
      <c r="BF253" s="32"/>
      <c r="BG253" s="32"/>
      <c r="BH253" s="30"/>
      <c r="BJ253" s="1"/>
      <c r="BN253" s="1"/>
      <c r="BO253" s="1"/>
    </row>
    <row r="254" spans="1:67" x14ac:dyDescent="0.2">
      <c r="A254" s="1"/>
      <c r="B254" s="1"/>
      <c r="C254" s="1"/>
      <c r="D254" s="1"/>
      <c r="E254" s="1"/>
      <c r="F254" s="32"/>
      <c r="G254" s="32"/>
      <c r="H254" s="32"/>
      <c r="I254" s="32"/>
      <c r="J254" s="32"/>
      <c r="K254" s="30"/>
      <c r="L254" s="32"/>
      <c r="M254" s="32"/>
      <c r="N254" s="32"/>
      <c r="O254" s="32"/>
      <c r="P254" s="32"/>
      <c r="Q254" s="30"/>
      <c r="R254" s="32"/>
      <c r="S254" s="32"/>
      <c r="T254" s="32"/>
      <c r="U254" s="32"/>
      <c r="V254" s="32"/>
      <c r="W254" s="32"/>
      <c r="X254" s="32"/>
      <c r="Y254" s="30"/>
      <c r="Z254" s="32"/>
      <c r="AA254" s="32"/>
      <c r="AB254" s="30"/>
      <c r="AC254" s="32"/>
      <c r="AD254" s="32"/>
      <c r="AE254" s="30"/>
      <c r="AF254" s="32"/>
      <c r="AG254" s="32"/>
      <c r="AH254" s="32"/>
      <c r="AI254" s="32"/>
      <c r="AJ254" s="32"/>
      <c r="AK254" s="32"/>
      <c r="AL254" s="32"/>
      <c r="AM254" s="30"/>
      <c r="AN254" s="32"/>
      <c r="AO254" s="32"/>
      <c r="AP254" s="30"/>
      <c r="AQ254" s="32"/>
      <c r="AR254" s="32"/>
      <c r="AS254" s="30"/>
      <c r="AT254" s="32"/>
      <c r="AU254" s="32"/>
      <c r="AV254" s="32"/>
      <c r="AW254" s="32"/>
      <c r="AX254" s="32"/>
      <c r="AY254" s="32"/>
      <c r="AZ254" s="32"/>
      <c r="BA254" s="30"/>
      <c r="BB254" s="32"/>
      <c r="BC254" s="32"/>
      <c r="BD254" s="30"/>
      <c r="BE254" s="32"/>
      <c r="BF254" s="32"/>
      <c r="BG254" s="32"/>
      <c r="BH254" s="30"/>
      <c r="BJ254" s="1"/>
      <c r="BN254" s="1"/>
      <c r="BO254" s="1"/>
    </row>
    <row r="255" spans="1:67" x14ac:dyDescent="0.2">
      <c r="A255" s="1"/>
      <c r="B255" s="1"/>
      <c r="C255" s="1"/>
      <c r="D255" s="1"/>
      <c r="E255" s="1"/>
      <c r="F255" s="32"/>
      <c r="G255" s="32"/>
      <c r="H255" s="32"/>
      <c r="I255" s="32"/>
      <c r="J255" s="32"/>
      <c r="K255" s="30"/>
      <c r="L255" s="32"/>
      <c r="M255" s="32"/>
      <c r="N255" s="32"/>
      <c r="O255" s="32"/>
      <c r="P255" s="32"/>
      <c r="Q255" s="30"/>
      <c r="R255" s="32"/>
      <c r="S255" s="32"/>
      <c r="T255" s="32"/>
      <c r="U255" s="32"/>
      <c r="V255" s="32"/>
      <c r="W255" s="32"/>
      <c r="X255" s="32"/>
      <c r="Y255" s="30"/>
      <c r="Z255" s="32"/>
      <c r="AA255" s="32"/>
      <c r="AB255" s="30"/>
      <c r="AC255" s="32"/>
      <c r="AD255" s="32"/>
      <c r="AE255" s="30"/>
      <c r="AF255" s="32"/>
      <c r="AG255" s="32"/>
      <c r="AH255" s="32"/>
      <c r="AI255" s="32"/>
      <c r="AJ255" s="32"/>
      <c r="AK255" s="32"/>
      <c r="AL255" s="32"/>
      <c r="AM255" s="30"/>
      <c r="AN255" s="32"/>
      <c r="AO255" s="32"/>
      <c r="AP255" s="30"/>
      <c r="AQ255" s="32"/>
      <c r="AR255" s="32"/>
      <c r="AS255" s="30"/>
      <c r="AT255" s="32"/>
      <c r="AU255" s="32"/>
      <c r="AV255" s="32"/>
      <c r="AW255" s="32"/>
      <c r="AX255" s="32"/>
      <c r="AY255" s="32"/>
      <c r="AZ255" s="32"/>
      <c r="BA255" s="30"/>
      <c r="BB255" s="32"/>
      <c r="BC255" s="32"/>
      <c r="BD255" s="30"/>
      <c r="BE255" s="32"/>
      <c r="BF255" s="32"/>
      <c r="BG255" s="32"/>
      <c r="BH255" s="30"/>
      <c r="BJ255" s="1"/>
      <c r="BN255" s="1"/>
      <c r="BO255" s="1"/>
    </row>
    <row r="256" spans="1:67" x14ac:dyDescent="0.2">
      <c r="A256" s="1"/>
      <c r="B256" s="1"/>
      <c r="C256" s="1"/>
      <c r="D256" s="1"/>
      <c r="E256" s="1"/>
      <c r="F256" s="32"/>
      <c r="G256" s="32"/>
      <c r="H256" s="32"/>
      <c r="I256" s="32"/>
      <c r="J256" s="32"/>
      <c r="K256" s="30"/>
      <c r="L256" s="32"/>
      <c r="M256" s="32"/>
      <c r="N256" s="32"/>
      <c r="O256" s="32"/>
      <c r="P256" s="32"/>
      <c r="Q256" s="30"/>
      <c r="R256" s="32"/>
      <c r="S256" s="32"/>
      <c r="T256" s="32"/>
      <c r="U256" s="32"/>
      <c r="V256" s="32"/>
      <c r="W256" s="32"/>
      <c r="X256" s="32"/>
      <c r="Y256" s="30"/>
      <c r="Z256" s="32"/>
      <c r="AA256" s="32"/>
      <c r="AB256" s="30"/>
      <c r="AC256" s="32"/>
      <c r="AD256" s="32"/>
      <c r="AE256" s="30"/>
      <c r="AF256" s="32"/>
      <c r="AG256" s="32"/>
      <c r="AH256" s="32"/>
      <c r="AI256" s="32"/>
      <c r="AJ256" s="32"/>
      <c r="AK256" s="32"/>
      <c r="AL256" s="32"/>
      <c r="AM256" s="30"/>
      <c r="AN256" s="32"/>
      <c r="AO256" s="32"/>
      <c r="AP256" s="30"/>
      <c r="AQ256" s="32"/>
      <c r="AR256" s="32"/>
      <c r="AS256" s="30"/>
      <c r="AT256" s="32"/>
      <c r="AU256" s="32"/>
      <c r="AV256" s="32"/>
      <c r="AW256" s="32"/>
      <c r="AX256" s="32"/>
      <c r="AY256" s="32"/>
      <c r="AZ256" s="32"/>
      <c r="BA256" s="30"/>
      <c r="BB256" s="32"/>
      <c r="BC256" s="32"/>
      <c r="BD256" s="30"/>
      <c r="BE256" s="32"/>
      <c r="BF256" s="32"/>
      <c r="BG256" s="32"/>
      <c r="BH256" s="30"/>
      <c r="BJ256" s="1"/>
      <c r="BN256" s="1"/>
      <c r="BO256" s="1"/>
    </row>
    <row r="257" spans="1:67" x14ac:dyDescent="0.2">
      <c r="A257" s="1"/>
      <c r="B257" s="1"/>
      <c r="C257" s="1"/>
      <c r="D257" s="1"/>
      <c r="E257" s="1"/>
      <c r="F257" s="32"/>
      <c r="G257" s="32"/>
      <c r="H257" s="32"/>
      <c r="I257" s="32"/>
      <c r="J257" s="32"/>
      <c r="K257" s="30"/>
      <c r="L257" s="32"/>
      <c r="M257" s="32"/>
      <c r="N257" s="32"/>
      <c r="O257" s="32"/>
      <c r="P257" s="32"/>
      <c r="Q257" s="30"/>
      <c r="R257" s="32"/>
      <c r="S257" s="32"/>
      <c r="T257" s="32"/>
      <c r="U257" s="32"/>
      <c r="V257" s="32"/>
      <c r="W257" s="32"/>
      <c r="X257" s="32"/>
      <c r="Y257" s="30"/>
      <c r="Z257" s="32"/>
      <c r="AA257" s="32"/>
      <c r="AB257" s="30"/>
      <c r="AC257" s="32"/>
      <c r="AD257" s="32"/>
      <c r="AE257" s="30"/>
      <c r="AF257" s="32"/>
      <c r="AG257" s="32"/>
      <c r="AH257" s="32"/>
      <c r="AI257" s="32"/>
      <c r="AJ257" s="32"/>
      <c r="AK257" s="32"/>
      <c r="AL257" s="32"/>
      <c r="AM257" s="30"/>
      <c r="AN257" s="32"/>
      <c r="AO257" s="32"/>
      <c r="AP257" s="30"/>
      <c r="AQ257" s="32"/>
      <c r="AR257" s="32"/>
      <c r="AS257" s="30"/>
      <c r="AT257" s="32"/>
      <c r="AU257" s="32"/>
      <c r="AV257" s="32"/>
      <c r="AW257" s="32"/>
      <c r="AX257" s="32"/>
      <c r="AY257" s="32"/>
      <c r="AZ257" s="32"/>
      <c r="BA257" s="30"/>
      <c r="BB257" s="32"/>
      <c r="BC257" s="32"/>
      <c r="BD257" s="30"/>
      <c r="BE257" s="32"/>
      <c r="BF257" s="32"/>
      <c r="BG257" s="32"/>
      <c r="BH257" s="30"/>
      <c r="BJ257" s="1"/>
      <c r="BN257" s="1"/>
      <c r="BO257" s="1"/>
    </row>
    <row r="258" spans="1:67" x14ac:dyDescent="0.2">
      <c r="A258" s="1"/>
      <c r="B258" s="1"/>
      <c r="C258" s="1"/>
      <c r="D258" s="1"/>
      <c r="E258" s="1"/>
      <c r="F258" s="32"/>
      <c r="G258" s="32"/>
      <c r="H258" s="32"/>
      <c r="I258" s="32"/>
      <c r="J258" s="32"/>
      <c r="K258" s="30"/>
      <c r="L258" s="32"/>
      <c r="M258" s="32"/>
      <c r="N258" s="32"/>
      <c r="O258" s="32"/>
      <c r="P258" s="32"/>
      <c r="Q258" s="30"/>
      <c r="R258" s="32"/>
      <c r="S258" s="32"/>
      <c r="T258" s="32"/>
      <c r="U258" s="32"/>
      <c r="V258" s="32"/>
      <c r="W258" s="32"/>
      <c r="X258" s="32"/>
      <c r="Y258" s="30"/>
      <c r="Z258" s="32"/>
      <c r="AA258" s="32"/>
      <c r="AB258" s="30"/>
      <c r="AC258" s="32"/>
      <c r="AD258" s="32"/>
      <c r="AE258" s="30"/>
      <c r="AF258" s="32"/>
      <c r="AG258" s="32"/>
      <c r="AH258" s="32"/>
      <c r="AI258" s="32"/>
      <c r="AJ258" s="32"/>
      <c r="AK258" s="32"/>
      <c r="AL258" s="32"/>
      <c r="AM258" s="30"/>
      <c r="AN258" s="32"/>
      <c r="AO258" s="32"/>
      <c r="AP258" s="30"/>
      <c r="AQ258" s="32"/>
      <c r="AR258" s="32"/>
      <c r="AS258" s="30"/>
      <c r="AT258" s="32"/>
      <c r="AU258" s="32"/>
      <c r="AV258" s="32"/>
      <c r="AW258" s="32"/>
      <c r="AX258" s="32"/>
      <c r="AY258" s="32"/>
      <c r="AZ258" s="32"/>
      <c r="BA258" s="30"/>
      <c r="BB258" s="32"/>
      <c r="BC258" s="32"/>
      <c r="BD258" s="30"/>
      <c r="BE258" s="32"/>
      <c r="BF258" s="32"/>
      <c r="BG258" s="32"/>
      <c r="BH258" s="30"/>
      <c r="BJ258" s="1"/>
      <c r="BN258" s="1"/>
      <c r="BO258" s="1"/>
    </row>
    <row r="259" spans="1:67" x14ac:dyDescent="0.2">
      <c r="A259" s="1"/>
      <c r="B259" s="1"/>
      <c r="C259" s="1"/>
      <c r="D259" s="1"/>
      <c r="E259" s="1"/>
      <c r="F259" s="32"/>
      <c r="G259" s="32"/>
      <c r="H259" s="32"/>
      <c r="I259" s="32"/>
      <c r="J259" s="32"/>
      <c r="K259" s="30"/>
      <c r="L259" s="32"/>
      <c r="M259" s="32"/>
      <c r="N259" s="32"/>
      <c r="O259" s="32"/>
      <c r="P259" s="32"/>
      <c r="Q259" s="30"/>
      <c r="R259" s="32"/>
      <c r="S259" s="32"/>
      <c r="T259" s="32"/>
      <c r="U259" s="32"/>
      <c r="V259" s="32"/>
      <c r="W259" s="32"/>
      <c r="X259" s="32"/>
      <c r="Y259" s="30"/>
      <c r="Z259" s="32"/>
      <c r="AA259" s="32"/>
      <c r="AB259" s="30"/>
      <c r="AC259" s="32"/>
      <c r="AD259" s="32"/>
      <c r="AE259" s="30"/>
      <c r="AF259" s="32"/>
      <c r="AG259" s="32"/>
      <c r="AH259" s="32"/>
      <c r="AI259" s="32"/>
      <c r="AJ259" s="32"/>
      <c r="AK259" s="32"/>
      <c r="AL259" s="32"/>
      <c r="AM259" s="30"/>
      <c r="AN259" s="32"/>
      <c r="AO259" s="32"/>
      <c r="AP259" s="30"/>
      <c r="AQ259" s="32"/>
      <c r="AR259" s="32"/>
      <c r="AS259" s="30"/>
      <c r="AT259" s="32"/>
      <c r="AU259" s="32"/>
      <c r="AV259" s="32"/>
      <c r="AW259" s="32"/>
      <c r="AX259" s="32"/>
      <c r="AY259" s="32"/>
      <c r="AZ259" s="32"/>
      <c r="BA259" s="30"/>
      <c r="BB259" s="32"/>
      <c r="BC259" s="32"/>
      <c r="BD259" s="30"/>
      <c r="BE259" s="32"/>
      <c r="BF259" s="32"/>
      <c r="BG259" s="32"/>
      <c r="BH259" s="30"/>
      <c r="BJ259" s="1"/>
      <c r="BN259" s="1"/>
      <c r="BO259" s="1"/>
    </row>
    <row r="260" spans="1:67" x14ac:dyDescent="0.2">
      <c r="A260" s="1"/>
      <c r="B260" s="1"/>
      <c r="C260" s="1"/>
      <c r="D260" s="1"/>
      <c r="E260" s="1"/>
      <c r="F260" s="32"/>
      <c r="G260" s="32"/>
      <c r="H260" s="32"/>
      <c r="I260" s="32"/>
      <c r="J260" s="32"/>
      <c r="K260" s="30"/>
      <c r="L260" s="32"/>
      <c r="M260" s="32"/>
      <c r="N260" s="32"/>
      <c r="O260" s="32"/>
      <c r="P260" s="32"/>
      <c r="Q260" s="30"/>
      <c r="R260" s="32"/>
      <c r="S260" s="32"/>
      <c r="T260" s="32"/>
      <c r="U260" s="32"/>
      <c r="V260" s="32"/>
      <c r="W260" s="32"/>
      <c r="X260" s="32"/>
      <c r="Y260" s="30"/>
      <c r="Z260" s="32"/>
      <c r="AA260" s="32"/>
      <c r="AB260" s="30"/>
      <c r="AC260" s="32"/>
      <c r="AD260" s="32"/>
      <c r="AE260" s="30"/>
      <c r="AF260" s="32"/>
      <c r="AG260" s="32"/>
      <c r="AH260" s="32"/>
      <c r="AI260" s="32"/>
      <c r="AJ260" s="32"/>
      <c r="AK260" s="32"/>
      <c r="AL260" s="32"/>
      <c r="AM260" s="30"/>
      <c r="AN260" s="32"/>
      <c r="AO260" s="32"/>
      <c r="AP260" s="30"/>
      <c r="AQ260" s="32"/>
      <c r="AR260" s="32"/>
      <c r="AS260" s="30"/>
      <c r="AT260" s="32"/>
      <c r="AU260" s="32"/>
      <c r="AV260" s="32"/>
      <c r="AW260" s="32"/>
      <c r="AX260" s="32"/>
      <c r="AY260" s="32"/>
      <c r="AZ260" s="32"/>
      <c r="BA260" s="30"/>
      <c r="BB260" s="32"/>
      <c r="BC260" s="32"/>
      <c r="BD260" s="30"/>
      <c r="BE260" s="32"/>
      <c r="BF260" s="32"/>
      <c r="BG260" s="32"/>
      <c r="BH260" s="30"/>
      <c r="BJ260" s="1"/>
      <c r="BN260" s="1"/>
      <c r="BO260" s="1"/>
    </row>
    <row r="261" spans="1:67" x14ac:dyDescent="0.2">
      <c r="A261" s="1"/>
      <c r="B261" s="1"/>
      <c r="C261" s="1"/>
      <c r="D261" s="1"/>
      <c r="E261" s="1"/>
      <c r="F261" s="32"/>
      <c r="G261" s="32"/>
      <c r="H261" s="32"/>
      <c r="I261" s="32"/>
      <c r="J261" s="32"/>
      <c r="K261" s="30"/>
      <c r="L261" s="32"/>
      <c r="M261" s="32"/>
      <c r="N261" s="32"/>
      <c r="O261" s="32"/>
      <c r="P261" s="32"/>
      <c r="Q261" s="30"/>
      <c r="R261" s="32"/>
      <c r="S261" s="32"/>
      <c r="T261" s="32"/>
      <c r="U261" s="32"/>
      <c r="V261" s="32"/>
      <c r="W261" s="32"/>
      <c r="X261" s="32"/>
      <c r="Y261" s="30"/>
      <c r="Z261" s="32"/>
      <c r="AA261" s="32"/>
      <c r="AB261" s="30"/>
      <c r="AC261" s="32"/>
      <c r="AD261" s="32"/>
      <c r="AE261" s="30"/>
      <c r="AF261" s="32"/>
      <c r="AG261" s="32"/>
      <c r="AH261" s="32"/>
      <c r="AI261" s="32"/>
      <c r="AJ261" s="32"/>
      <c r="AK261" s="32"/>
      <c r="AL261" s="32"/>
      <c r="AM261" s="30"/>
      <c r="AN261" s="32"/>
      <c r="AO261" s="32"/>
      <c r="AP261" s="30"/>
      <c r="AQ261" s="32"/>
      <c r="AR261" s="32"/>
      <c r="AS261" s="30"/>
      <c r="AT261" s="32"/>
      <c r="AU261" s="32"/>
      <c r="AV261" s="32"/>
      <c r="AW261" s="32"/>
      <c r="AX261" s="32"/>
      <c r="AY261" s="32"/>
      <c r="AZ261" s="32"/>
      <c r="BA261" s="30"/>
      <c r="BB261" s="32"/>
      <c r="BC261" s="32"/>
      <c r="BD261" s="30"/>
      <c r="BE261" s="32"/>
      <c r="BF261" s="32"/>
      <c r="BG261" s="32"/>
      <c r="BH261" s="30"/>
      <c r="BJ261" s="1"/>
      <c r="BN261" s="1"/>
      <c r="BO261" s="1"/>
    </row>
    <row r="262" spans="1:67" x14ac:dyDescent="0.2">
      <c r="A262" s="1"/>
      <c r="B262" s="1"/>
      <c r="C262" s="1"/>
      <c r="D262" s="1"/>
      <c r="E262" s="1"/>
      <c r="F262" s="32"/>
      <c r="G262" s="32"/>
      <c r="H262" s="32"/>
      <c r="I262" s="32"/>
      <c r="J262" s="32"/>
      <c r="K262" s="30"/>
      <c r="L262" s="32"/>
      <c r="M262" s="32"/>
      <c r="N262" s="32"/>
      <c r="O262" s="32"/>
      <c r="P262" s="32"/>
      <c r="Q262" s="30"/>
      <c r="R262" s="32"/>
      <c r="S262" s="32"/>
      <c r="T262" s="32"/>
      <c r="U262" s="32"/>
      <c r="V262" s="32"/>
      <c r="W262" s="32"/>
      <c r="X262" s="32"/>
      <c r="Y262" s="30"/>
      <c r="Z262" s="32"/>
      <c r="AA262" s="32"/>
      <c r="AB262" s="30"/>
      <c r="AC262" s="32"/>
      <c r="AD262" s="32"/>
      <c r="AE262" s="30"/>
      <c r="AF262" s="32"/>
      <c r="AG262" s="32"/>
      <c r="AH262" s="32"/>
      <c r="AI262" s="32"/>
      <c r="AJ262" s="32"/>
      <c r="AK262" s="32"/>
      <c r="AL262" s="32"/>
      <c r="AM262" s="30"/>
      <c r="AN262" s="32"/>
      <c r="AO262" s="32"/>
      <c r="AP262" s="30"/>
      <c r="AQ262" s="32"/>
      <c r="AR262" s="32"/>
      <c r="AS262" s="30"/>
      <c r="AT262" s="32"/>
      <c r="AU262" s="32"/>
      <c r="AV262" s="32"/>
      <c r="AW262" s="32"/>
      <c r="AX262" s="32"/>
      <c r="AY262" s="32"/>
      <c r="AZ262" s="32"/>
      <c r="BA262" s="30"/>
      <c r="BB262" s="32"/>
      <c r="BC262" s="32"/>
      <c r="BD262" s="30"/>
      <c r="BE262" s="32"/>
      <c r="BF262" s="32"/>
      <c r="BG262" s="32"/>
      <c r="BH262" s="30"/>
      <c r="BJ262" s="1"/>
      <c r="BN262" s="1"/>
      <c r="BO262" s="1"/>
    </row>
    <row r="263" spans="1:67" x14ac:dyDescent="0.2">
      <c r="A263" s="1"/>
      <c r="B263" s="1"/>
      <c r="C263" s="1"/>
      <c r="D263" s="1"/>
      <c r="E263" s="1"/>
      <c r="F263" s="32"/>
      <c r="G263" s="32"/>
      <c r="H263" s="32"/>
      <c r="I263" s="32"/>
      <c r="J263" s="32"/>
      <c r="K263" s="30"/>
      <c r="L263" s="32"/>
      <c r="M263" s="32"/>
      <c r="N263" s="32"/>
      <c r="O263" s="32"/>
      <c r="P263" s="32"/>
      <c r="Q263" s="30"/>
      <c r="R263" s="32"/>
      <c r="S263" s="32"/>
      <c r="T263" s="32"/>
      <c r="U263" s="32"/>
      <c r="V263" s="32"/>
      <c r="W263" s="32"/>
      <c r="X263" s="32"/>
      <c r="Y263" s="30"/>
      <c r="Z263" s="32"/>
      <c r="AA263" s="32"/>
      <c r="AB263" s="30"/>
      <c r="AC263" s="32"/>
      <c r="AD263" s="32"/>
      <c r="AE263" s="30"/>
      <c r="AF263" s="32"/>
      <c r="AG263" s="32"/>
      <c r="AH263" s="32"/>
      <c r="AI263" s="32"/>
      <c r="AJ263" s="32"/>
      <c r="AK263" s="32"/>
      <c r="AL263" s="32"/>
      <c r="AM263" s="30"/>
      <c r="AN263" s="32"/>
      <c r="AO263" s="32"/>
      <c r="AP263" s="30"/>
      <c r="AQ263" s="32"/>
      <c r="AR263" s="32"/>
      <c r="AS263" s="30"/>
      <c r="AT263" s="32"/>
      <c r="AU263" s="32"/>
      <c r="AV263" s="32"/>
      <c r="AW263" s="32"/>
      <c r="AX263" s="32"/>
      <c r="AY263" s="32"/>
      <c r="AZ263" s="32"/>
      <c r="BA263" s="30"/>
      <c r="BB263" s="32"/>
      <c r="BC263" s="32"/>
      <c r="BD263" s="30"/>
      <c r="BE263" s="32"/>
      <c r="BF263" s="32"/>
      <c r="BG263" s="32"/>
      <c r="BH263" s="30"/>
      <c r="BJ263" s="1"/>
      <c r="BN263" s="1"/>
      <c r="BO263" s="1"/>
    </row>
    <row r="264" spans="1:67" x14ac:dyDescent="0.2">
      <c r="A264" s="1"/>
      <c r="B264" s="1"/>
      <c r="C264" s="1"/>
      <c r="D264" s="1"/>
      <c r="E264" s="1"/>
      <c r="F264" s="32"/>
      <c r="G264" s="32"/>
      <c r="H264" s="32"/>
      <c r="I264" s="32"/>
      <c r="J264" s="32"/>
      <c r="K264" s="30"/>
      <c r="L264" s="32"/>
      <c r="M264" s="32"/>
      <c r="N264" s="32"/>
      <c r="O264" s="32"/>
      <c r="P264" s="32"/>
      <c r="Q264" s="30"/>
      <c r="R264" s="32"/>
      <c r="S264" s="32"/>
      <c r="T264" s="32"/>
      <c r="U264" s="32"/>
      <c r="V264" s="32"/>
      <c r="W264" s="32"/>
      <c r="X264" s="32"/>
      <c r="Y264" s="30"/>
      <c r="Z264" s="32"/>
      <c r="AA264" s="32"/>
      <c r="AB264" s="30"/>
      <c r="AC264" s="32"/>
      <c r="AD264" s="32"/>
      <c r="AE264" s="30"/>
      <c r="AF264" s="32"/>
      <c r="AG264" s="32"/>
      <c r="AH264" s="32"/>
      <c r="AI264" s="32"/>
      <c r="AJ264" s="32"/>
      <c r="AK264" s="32"/>
      <c r="AL264" s="32"/>
      <c r="AM264" s="30"/>
      <c r="AN264" s="32"/>
      <c r="AO264" s="32"/>
      <c r="AP264" s="30"/>
      <c r="AQ264" s="32"/>
      <c r="AR264" s="32"/>
      <c r="AS264" s="30"/>
      <c r="AT264" s="32"/>
      <c r="AU264" s="32"/>
      <c r="AV264" s="32"/>
      <c r="AW264" s="32"/>
      <c r="AX264" s="32"/>
      <c r="AY264" s="32"/>
      <c r="AZ264" s="32"/>
      <c r="BA264" s="30"/>
      <c r="BB264" s="32"/>
      <c r="BC264" s="32"/>
      <c r="BD264" s="30"/>
      <c r="BE264" s="32"/>
      <c r="BF264" s="32"/>
      <c r="BG264" s="32"/>
      <c r="BH264" s="30"/>
      <c r="BJ264" s="1"/>
      <c r="BN264" s="1"/>
      <c r="BO264" s="1"/>
    </row>
    <row r="265" spans="1:67" x14ac:dyDescent="0.2">
      <c r="A265" s="1"/>
      <c r="B265" s="1"/>
      <c r="C265" s="1"/>
      <c r="D265" s="1"/>
      <c r="E265" s="1"/>
      <c r="F265" s="32"/>
      <c r="G265" s="32"/>
      <c r="H265" s="32"/>
      <c r="I265" s="32"/>
      <c r="J265" s="32"/>
      <c r="K265" s="30"/>
      <c r="L265" s="32"/>
      <c r="M265" s="32"/>
      <c r="N265" s="32"/>
      <c r="O265" s="32"/>
      <c r="P265" s="32"/>
      <c r="Q265" s="30"/>
      <c r="R265" s="32"/>
      <c r="S265" s="32"/>
      <c r="T265" s="32"/>
      <c r="U265" s="32"/>
      <c r="V265" s="32"/>
      <c r="W265" s="32"/>
      <c r="X265" s="32"/>
      <c r="Y265" s="30"/>
      <c r="Z265" s="32"/>
      <c r="AA265" s="32"/>
      <c r="AB265" s="30"/>
      <c r="AC265" s="32"/>
      <c r="AD265" s="32"/>
      <c r="AE265" s="30"/>
      <c r="AF265" s="32"/>
      <c r="AG265" s="32"/>
      <c r="AH265" s="32"/>
      <c r="AI265" s="32"/>
      <c r="AJ265" s="32"/>
      <c r="AK265" s="32"/>
      <c r="AL265" s="32"/>
      <c r="AM265" s="30"/>
      <c r="AN265" s="32"/>
      <c r="AO265" s="32"/>
      <c r="AP265" s="30"/>
      <c r="AQ265" s="32"/>
      <c r="AR265" s="32"/>
      <c r="AS265" s="30"/>
      <c r="AT265" s="32"/>
      <c r="AU265" s="32"/>
      <c r="AV265" s="32"/>
      <c r="AW265" s="32"/>
      <c r="AX265" s="32"/>
      <c r="AY265" s="32"/>
      <c r="AZ265" s="32"/>
      <c r="BA265" s="30"/>
      <c r="BB265" s="32"/>
      <c r="BC265" s="32"/>
      <c r="BD265" s="30"/>
      <c r="BE265" s="32"/>
      <c r="BF265" s="32"/>
      <c r="BG265" s="32"/>
      <c r="BH265" s="30"/>
      <c r="BJ265" s="1"/>
      <c r="BN265" s="1"/>
      <c r="BO265" s="1"/>
    </row>
    <row r="266" spans="1:67" x14ac:dyDescent="0.2">
      <c r="A266" s="1"/>
      <c r="B266" s="1"/>
      <c r="C266" s="1"/>
      <c r="D266" s="1"/>
      <c r="E266" s="1"/>
      <c r="F266" s="32"/>
      <c r="G266" s="32"/>
      <c r="H266" s="32"/>
      <c r="I266" s="32"/>
      <c r="J266" s="32"/>
      <c r="K266" s="30"/>
      <c r="L266" s="32"/>
      <c r="M266" s="32"/>
      <c r="N266" s="32"/>
      <c r="O266" s="32"/>
      <c r="P266" s="32"/>
      <c r="Q266" s="30"/>
      <c r="R266" s="32"/>
      <c r="S266" s="32"/>
      <c r="T266" s="32"/>
      <c r="U266" s="32"/>
      <c r="V266" s="32"/>
      <c r="W266" s="32"/>
      <c r="X266" s="32"/>
      <c r="Y266" s="30"/>
      <c r="Z266" s="32"/>
      <c r="AA266" s="32"/>
      <c r="AB266" s="30"/>
      <c r="AC266" s="32"/>
      <c r="AD266" s="32"/>
      <c r="AE266" s="30"/>
      <c r="AF266" s="32"/>
      <c r="AG266" s="32"/>
      <c r="AH266" s="32"/>
      <c r="AI266" s="32"/>
      <c r="AJ266" s="32"/>
      <c r="AK266" s="32"/>
      <c r="AL266" s="32"/>
      <c r="AM266" s="30"/>
      <c r="AN266" s="32"/>
      <c r="AO266" s="32"/>
      <c r="AP266" s="30"/>
      <c r="AQ266" s="32"/>
      <c r="AR266" s="32"/>
      <c r="AS266" s="30"/>
      <c r="AT266" s="32"/>
      <c r="AU266" s="32"/>
      <c r="AV266" s="32"/>
      <c r="AW266" s="32"/>
      <c r="AX266" s="32"/>
      <c r="AY266" s="32"/>
      <c r="AZ266" s="32"/>
      <c r="BA266" s="30"/>
      <c r="BB266" s="32"/>
      <c r="BC266" s="32"/>
      <c r="BD266" s="30"/>
      <c r="BE266" s="32"/>
      <c r="BF266" s="32"/>
      <c r="BG266" s="32"/>
      <c r="BH266" s="30"/>
      <c r="BJ266" s="1"/>
      <c r="BN266" s="1"/>
      <c r="BO266" s="1"/>
    </row>
    <row r="267" spans="1:67" x14ac:dyDescent="0.2">
      <c r="A267" s="1"/>
      <c r="B267" s="1"/>
      <c r="C267" s="1"/>
      <c r="D267" s="1"/>
      <c r="E267" s="1"/>
      <c r="F267" s="32"/>
      <c r="G267" s="32"/>
      <c r="H267" s="32"/>
      <c r="I267" s="32"/>
      <c r="J267" s="32"/>
      <c r="K267" s="30"/>
      <c r="L267" s="32"/>
      <c r="M267" s="32"/>
      <c r="N267" s="32"/>
      <c r="O267" s="32"/>
      <c r="P267" s="32"/>
      <c r="Q267" s="30"/>
      <c r="R267" s="32"/>
      <c r="S267" s="32"/>
      <c r="T267" s="32"/>
      <c r="U267" s="32"/>
      <c r="V267" s="32"/>
      <c r="W267" s="32"/>
      <c r="X267" s="32"/>
      <c r="Y267" s="30"/>
      <c r="Z267" s="32"/>
      <c r="AA267" s="32"/>
      <c r="AB267" s="30"/>
      <c r="AC267" s="32"/>
      <c r="AD267" s="32"/>
      <c r="AE267" s="30"/>
      <c r="AF267" s="32"/>
      <c r="AG267" s="32"/>
      <c r="AH267" s="32"/>
      <c r="AI267" s="32"/>
      <c r="AJ267" s="32"/>
      <c r="AK267" s="32"/>
      <c r="AL267" s="32"/>
      <c r="AM267" s="30"/>
      <c r="AN267" s="32"/>
      <c r="AO267" s="32"/>
      <c r="AP267" s="30"/>
      <c r="AQ267" s="32"/>
      <c r="AR267" s="32"/>
      <c r="AS267" s="30"/>
      <c r="AT267" s="32"/>
      <c r="AU267" s="32"/>
      <c r="AV267" s="32"/>
      <c r="AW267" s="32"/>
      <c r="AX267" s="32"/>
      <c r="AY267" s="32"/>
      <c r="AZ267" s="32"/>
      <c r="BA267" s="30"/>
      <c r="BB267" s="32"/>
      <c r="BC267" s="32"/>
      <c r="BD267" s="30"/>
      <c r="BE267" s="32"/>
      <c r="BF267" s="32"/>
      <c r="BG267" s="32"/>
      <c r="BH267" s="30"/>
      <c r="BJ267" s="1"/>
      <c r="BN267" s="1"/>
      <c r="BO267" s="1"/>
    </row>
    <row r="268" spans="1:67" x14ac:dyDescent="0.2">
      <c r="A268" s="1"/>
      <c r="B268" s="1"/>
      <c r="C268" s="1"/>
      <c r="D268" s="1"/>
      <c r="E268" s="1"/>
      <c r="F268" s="32"/>
      <c r="G268" s="32"/>
      <c r="H268" s="32"/>
      <c r="I268" s="32"/>
      <c r="J268" s="32"/>
      <c r="K268" s="30"/>
      <c r="L268" s="32"/>
      <c r="M268" s="32"/>
      <c r="N268" s="32"/>
      <c r="O268" s="32"/>
      <c r="P268" s="32"/>
      <c r="Q268" s="30"/>
      <c r="R268" s="32"/>
      <c r="S268" s="32"/>
      <c r="T268" s="32"/>
      <c r="U268" s="32"/>
      <c r="V268" s="32"/>
      <c r="W268" s="32"/>
      <c r="X268" s="32"/>
      <c r="Y268" s="30"/>
      <c r="Z268" s="32"/>
      <c r="AA268" s="32"/>
      <c r="AB268" s="30"/>
      <c r="AC268" s="32"/>
      <c r="AD268" s="32"/>
      <c r="AE268" s="30"/>
      <c r="AF268" s="32"/>
      <c r="AG268" s="32"/>
      <c r="AH268" s="32"/>
      <c r="AI268" s="32"/>
      <c r="AJ268" s="32"/>
      <c r="AK268" s="32"/>
      <c r="AL268" s="32"/>
      <c r="AM268" s="30"/>
      <c r="AN268" s="32"/>
      <c r="AO268" s="32"/>
      <c r="AP268" s="30"/>
      <c r="AQ268" s="32"/>
      <c r="AR268" s="32"/>
      <c r="AS268" s="30"/>
      <c r="AT268" s="32"/>
      <c r="AU268" s="32"/>
      <c r="AV268" s="32"/>
      <c r="AW268" s="32"/>
      <c r="AX268" s="32"/>
      <c r="AY268" s="32"/>
      <c r="AZ268" s="32"/>
      <c r="BA268" s="30"/>
      <c r="BB268" s="32"/>
      <c r="BC268" s="32"/>
      <c r="BD268" s="30"/>
      <c r="BE268" s="32"/>
      <c r="BF268" s="32"/>
      <c r="BG268" s="32"/>
      <c r="BH268" s="30"/>
      <c r="BJ268" s="1"/>
      <c r="BN268" s="1"/>
      <c r="BO268" s="1"/>
    </row>
    <row r="269" spans="1:67" x14ac:dyDescent="0.2">
      <c r="A269" s="1"/>
      <c r="B269" s="1"/>
      <c r="C269" s="1"/>
      <c r="D269" s="1"/>
      <c r="E269" s="1"/>
      <c r="F269" s="32"/>
      <c r="G269" s="32"/>
      <c r="H269" s="32"/>
      <c r="I269" s="32"/>
      <c r="J269" s="32"/>
      <c r="K269" s="30"/>
      <c r="L269" s="32"/>
      <c r="M269" s="32"/>
      <c r="N269" s="32"/>
      <c r="O269" s="32"/>
      <c r="P269" s="32"/>
      <c r="Q269" s="30"/>
      <c r="R269" s="32"/>
      <c r="S269" s="32"/>
      <c r="T269" s="32"/>
      <c r="U269" s="32"/>
      <c r="V269" s="32"/>
      <c r="W269" s="32"/>
      <c r="X269" s="32"/>
      <c r="Y269" s="30"/>
      <c r="Z269" s="32"/>
      <c r="AA269" s="32"/>
      <c r="AB269" s="30"/>
      <c r="AC269" s="32"/>
      <c r="AD269" s="32"/>
      <c r="AE269" s="30"/>
      <c r="AF269" s="32"/>
      <c r="AG269" s="32"/>
      <c r="AH269" s="32"/>
      <c r="AI269" s="32"/>
      <c r="AJ269" s="32"/>
      <c r="AK269" s="32"/>
      <c r="AL269" s="32"/>
      <c r="AM269" s="30"/>
      <c r="AN269" s="32"/>
      <c r="AO269" s="32"/>
      <c r="AP269" s="30"/>
      <c r="AQ269" s="32"/>
      <c r="AR269" s="32"/>
      <c r="AS269" s="30"/>
      <c r="AT269" s="32"/>
      <c r="AU269" s="32"/>
      <c r="AV269" s="32"/>
      <c r="AW269" s="32"/>
      <c r="AX269" s="32"/>
      <c r="AY269" s="32"/>
      <c r="AZ269" s="32"/>
      <c r="BA269" s="30"/>
      <c r="BB269" s="32"/>
      <c r="BC269" s="32"/>
      <c r="BD269" s="30"/>
      <c r="BE269" s="32"/>
      <c r="BF269" s="32"/>
      <c r="BG269" s="32"/>
      <c r="BH269" s="30"/>
      <c r="BJ269" s="1"/>
      <c r="BN269" s="1"/>
      <c r="BO269" s="1"/>
    </row>
    <row r="270" spans="1:67" x14ac:dyDescent="0.2">
      <c r="A270" s="1"/>
      <c r="B270" s="1"/>
      <c r="C270" s="1"/>
      <c r="D270" s="1"/>
      <c r="E270" s="1"/>
      <c r="F270" s="32"/>
      <c r="G270" s="32"/>
      <c r="H270" s="32"/>
      <c r="I270" s="32"/>
      <c r="J270" s="32"/>
      <c r="K270" s="30"/>
      <c r="L270" s="32"/>
      <c r="M270" s="32"/>
      <c r="N270" s="32"/>
      <c r="O270" s="32"/>
      <c r="P270" s="32"/>
      <c r="Q270" s="30"/>
      <c r="R270" s="32"/>
      <c r="S270" s="32"/>
      <c r="T270" s="32"/>
      <c r="U270" s="32"/>
      <c r="V270" s="32"/>
      <c r="W270" s="32"/>
      <c r="X270" s="32"/>
      <c r="Y270" s="30"/>
      <c r="Z270" s="32"/>
      <c r="AA270" s="32"/>
      <c r="AB270" s="30"/>
      <c r="AC270" s="32"/>
      <c r="AD270" s="32"/>
      <c r="AE270" s="30"/>
      <c r="AF270" s="32"/>
      <c r="AG270" s="32"/>
      <c r="AH270" s="32"/>
      <c r="AI270" s="32"/>
      <c r="AJ270" s="32"/>
      <c r="AK270" s="32"/>
      <c r="AL270" s="32"/>
      <c r="AM270" s="30"/>
      <c r="AN270" s="32"/>
      <c r="AO270" s="32"/>
      <c r="AP270" s="30"/>
      <c r="AQ270" s="32"/>
      <c r="AR270" s="32"/>
      <c r="AS270" s="30"/>
      <c r="AT270" s="32"/>
      <c r="AU270" s="32"/>
      <c r="AV270" s="32"/>
      <c r="AW270" s="32"/>
      <c r="AX270" s="32"/>
      <c r="AY270" s="32"/>
      <c r="AZ270" s="32"/>
      <c r="BA270" s="30"/>
      <c r="BB270" s="32"/>
      <c r="BC270" s="32"/>
      <c r="BD270" s="30"/>
      <c r="BE270" s="32"/>
      <c r="BF270" s="32"/>
      <c r="BG270" s="32"/>
      <c r="BH270" s="30"/>
      <c r="BJ270" s="1"/>
      <c r="BN270" s="1"/>
      <c r="BO270" s="1"/>
    </row>
    <row r="271" spans="1:67" x14ac:dyDescent="0.2">
      <c r="A271" s="1"/>
      <c r="B271" s="1"/>
      <c r="C271" s="1"/>
      <c r="D271" s="1"/>
      <c r="E271" s="1"/>
      <c r="F271" s="32"/>
      <c r="G271" s="32"/>
      <c r="H271" s="32"/>
      <c r="I271" s="32"/>
      <c r="J271" s="32"/>
      <c r="K271" s="30"/>
      <c r="L271" s="32"/>
      <c r="M271" s="32"/>
      <c r="N271" s="32"/>
      <c r="O271" s="32"/>
      <c r="P271" s="32"/>
      <c r="Q271" s="30"/>
      <c r="R271" s="32"/>
      <c r="S271" s="32"/>
      <c r="T271" s="32"/>
      <c r="U271" s="32"/>
      <c r="V271" s="32"/>
      <c r="W271" s="32"/>
      <c r="X271" s="32"/>
      <c r="Y271" s="30"/>
      <c r="Z271" s="32"/>
      <c r="AA271" s="32"/>
      <c r="AB271" s="30"/>
      <c r="AC271" s="32"/>
      <c r="AD271" s="32"/>
      <c r="AE271" s="30"/>
      <c r="AF271" s="32"/>
      <c r="AG271" s="32"/>
      <c r="AH271" s="32"/>
      <c r="AI271" s="32"/>
      <c r="AJ271" s="32"/>
      <c r="AK271" s="32"/>
      <c r="AL271" s="32"/>
      <c r="AM271" s="30"/>
      <c r="AN271" s="32"/>
      <c r="AO271" s="32"/>
      <c r="AP271" s="30"/>
      <c r="AQ271" s="32"/>
      <c r="AR271" s="32"/>
      <c r="AS271" s="30"/>
      <c r="AT271" s="32"/>
      <c r="AU271" s="32"/>
      <c r="AV271" s="32"/>
      <c r="AW271" s="32"/>
      <c r="AX271" s="32"/>
      <c r="AY271" s="32"/>
      <c r="AZ271" s="32"/>
      <c r="BA271" s="30"/>
      <c r="BB271" s="32"/>
      <c r="BC271" s="32"/>
      <c r="BD271" s="30"/>
      <c r="BE271" s="32"/>
      <c r="BF271" s="32"/>
      <c r="BG271" s="32"/>
      <c r="BH271" s="30"/>
      <c r="BJ271" s="1"/>
      <c r="BN271" s="1"/>
      <c r="BO271" s="1"/>
    </row>
    <row r="272" spans="1:67" x14ac:dyDescent="0.2">
      <c r="A272" s="1"/>
      <c r="B272" s="1"/>
      <c r="C272" s="1"/>
      <c r="D272" s="1"/>
      <c r="E272" s="1"/>
      <c r="F272" s="32"/>
      <c r="G272" s="32"/>
      <c r="H272" s="32"/>
      <c r="I272" s="32"/>
      <c r="J272" s="32"/>
      <c r="K272" s="30"/>
      <c r="L272" s="32"/>
      <c r="M272" s="32"/>
      <c r="N272" s="32"/>
      <c r="O272" s="32"/>
      <c r="P272" s="32"/>
      <c r="Q272" s="30"/>
      <c r="R272" s="32"/>
      <c r="S272" s="32"/>
      <c r="T272" s="32"/>
      <c r="U272" s="32"/>
      <c r="V272" s="32"/>
      <c r="W272" s="32"/>
      <c r="X272" s="32"/>
      <c r="Y272" s="30"/>
      <c r="Z272" s="32"/>
      <c r="AA272" s="32"/>
      <c r="AB272" s="30"/>
      <c r="AC272" s="32"/>
      <c r="AD272" s="32"/>
      <c r="AE272" s="30"/>
      <c r="AF272" s="32"/>
      <c r="AG272" s="32"/>
      <c r="AH272" s="32"/>
      <c r="AI272" s="32"/>
      <c r="AJ272" s="32"/>
      <c r="AK272" s="32"/>
      <c r="AL272" s="32"/>
      <c r="AM272" s="30"/>
      <c r="AN272" s="32"/>
      <c r="AO272" s="32"/>
      <c r="AP272" s="30"/>
      <c r="AQ272" s="32"/>
      <c r="AR272" s="32"/>
      <c r="AS272" s="30"/>
      <c r="AT272" s="32"/>
      <c r="AU272" s="32"/>
      <c r="AV272" s="32"/>
      <c r="AW272" s="32"/>
      <c r="AX272" s="32"/>
      <c r="AY272" s="32"/>
      <c r="AZ272" s="32"/>
      <c r="BA272" s="30"/>
      <c r="BB272" s="32"/>
      <c r="BC272" s="32"/>
      <c r="BD272" s="30"/>
      <c r="BE272" s="32"/>
      <c r="BF272" s="32"/>
      <c r="BG272" s="32"/>
      <c r="BH272" s="30"/>
      <c r="BJ272" s="1"/>
      <c r="BN272" s="1"/>
      <c r="BO272" s="1"/>
    </row>
    <row r="273" spans="1:67" x14ac:dyDescent="0.2">
      <c r="A273" s="1"/>
      <c r="B273" s="1"/>
      <c r="C273" s="1"/>
      <c r="D273" s="1"/>
      <c r="E273" s="1"/>
      <c r="F273" s="32"/>
      <c r="G273" s="32"/>
      <c r="H273" s="32"/>
      <c r="I273" s="32"/>
      <c r="J273" s="32"/>
      <c r="K273" s="30"/>
      <c r="L273" s="32"/>
      <c r="M273" s="32"/>
      <c r="N273" s="32"/>
      <c r="O273" s="32"/>
      <c r="P273" s="32"/>
      <c r="Q273" s="30"/>
      <c r="R273" s="32"/>
      <c r="S273" s="32"/>
      <c r="T273" s="32"/>
      <c r="U273" s="32"/>
      <c r="V273" s="32"/>
      <c r="W273" s="32"/>
      <c r="X273" s="32"/>
      <c r="Y273" s="30"/>
      <c r="Z273" s="32"/>
      <c r="AA273" s="32"/>
      <c r="AB273" s="30"/>
      <c r="AC273" s="32"/>
      <c r="AD273" s="32"/>
      <c r="AE273" s="30"/>
      <c r="AF273" s="32"/>
      <c r="AG273" s="32"/>
      <c r="AH273" s="32"/>
      <c r="AI273" s="32"/>
      <c r="AJ273" s="32"/>
      <c r="AK273" s="32"/>
      <c r="AL273" s="32"/>
      <c r="AM273" s="30"/>
      <c r="AN273" s="32"/>
      <c r="AO273" s="32"/>
      <c r="AP273" s="30"/>
      <c r="AQ273" s="32"/>
      <c r="AR273" s="32"/>
      <c r="AS273" s="30"/>
      <c r="AT273" s="32"/>
      <c r="AU273" s="32"/>
      <c r="AV273" s="32"/>
      <c r="AW273" s="32"/>
      <c r="AX273" s="32"/>
      <c r="AY273" s="32"/>
      <c r="AZ273" s="32"/>
      <c r="BA273" s="30"/>
      <c r="BB273" s="32"/>
      <c r="BC273" s="32"/>
      <c r="BD273" s="30"/>
      <c r="BE273" s="32"/>
      <c r="BF273" s="32"/>
      <c r="BG273" s="32"/>
      <c r="BH273" s="30"/>
      <c r="BJ273" s="1"/>
      <c r="BN273" s="1"/>
      <c r="BO273" s="1"/>
    </row>
    <row r="274" spans="1:67" x14ac:dyDescent="0.2">
      <c r="A274" s="1"/>
      <c r="B274" s="1"/>
      <c r="C274" s="1"/>
      <c r="D274" s="1"/>
      <c r="E274" s="1"/>
      <c r="F274" s="32"/>
      <c r="G274" s="32"/>
      <c r="H274" s="32"/>
      <c r="I274" s="32"/>
      <c r="J274" s="32"/>
      <c r="K274" s="30"/>
      <c r="L274" s="32"/>
      <c r="M274" s="32"/>
      <c r="N274" s="32"/>
      <c r="O274" s="32"/>
      <c r="P274" s="32"/>
      <c r="Q274" s="30"/>
      <c r="R274" s="32"/>
      <c r="S274" s="32"/>
      <c r="T274" s="32"/>
      <c r="U274" s="32"/>
      <c r="V274" s="32"/>
      <c r="W274" s="32"/>
      <c r="X274" s="32"/>
      <c r="Y274" s="30"/>
      <c r="Z274" s="32"/>
      <c r="AA274" s="32"/>
      <c r="AB274" s="30"/>
      <c r="AC274" s="32"/>
      <c r="AD274" s="32"/>
      <c r="AE274" s="30"/>
      <c r="AF274" s="32"/>
      <c r="AG274" s="32"/>
      <c r="AH274" s="32"/>
      <c r="AI274" s="32"/>
      <c r="AJ274" s="32"/>
      <c r="AK274" s="32"/>
      <c r="AL274" s="32"/>
      <c r="AM274" s="30"/>
      <c r="AN274" s="32"/>
      <c r="AO274" s="32"/>
      <c r="AP274" s="30"/>
      <c r="AQ274" s="32"/>
      <c r="AR274" s="32"/>
      <c r="AS274" s="30"/>
      <c r="AT274" s="32"/>
      <c r="AU274" s="32"/>
      <c r="AV274" s="32"/>
      <c r="AW274" s="32"/>
      <c r="AX274" s="32"/>
      <c r="AY274" s="32"/>
      <c r="AZ274" s="32"/>
      <c r="BA274" s="30"/>
      <c r="BB274" s="32"/>
      <c r="BC274" s="32"/>
      <c r="BD274" s="30"/>
      <c r="BE274" s="32"/>
      <c r="BF274" s="32"/>
      <c r="BG274" s="32"/>
      <c r="BH274" s="30"/>
      <c r="BJ274" s="1"/>
      <c r="BN274" s="1"/>
      <c r="BO274" s="1"/>
    </row>
    <row r="275" spans="1:67" x14ac:dyDescent="0.2">
      <c r="A275" s="1"/>
      <c r="B275" s="1"/>
      <c r="C275" s="1"/>
      <c r="D275" s="1"/>
      <c r="E275" s="1"/>
      <c r="F275" s="32"/>
      <c r="G275" s="32"/>
      <c r="H275" s="32"/>
      <c r="I275" s="32"/>
      <c r="J275" s="32"/>
      <c r="K275" s="30"/>
      <c r="L275" s="32"/>
      <c r="M275" s="32"/>
      <c r="N275" s="32"/>
      <c r="O275" s="32"/>
      <c r="P275" s="32"/>
      <c r="Q275" s="30"/>
      <c r="R275" s="32"/>
      <c r="S275" s="32"/>
      <c r="T275" s="32"/>
      <c r="U275" s="32"/>
      <c r="V275" s="32"/>
      <c r="W275" s="32"/>
      <c r="X275" s="32"/>
      <c r="Y275" s="30"/>
      <c r="Z275" s="32"/>
      <c r="AA275" s="32"/>
      <c r="AB275" s="30"/>
      <c r="AC275" s="32"/>
      <c r="AD275" s="32"/>
      <c r="AE275" s="30"/>
      <c r="AF275" s="32"/>
      <c r="AG275" s="32"/>
      <c r="AH275" s="32"/>
      <c r="AI275" s="32"/>
      <c r="AJ275" s="32"/>
      <c r="AK275" s="32"/>
      <c r="AL275" s="32"/>
      <c r="AM275" s="30"/>
      <c r="AN275" s="32"/>
      <c r="AO275" s="32"/>
      <c r="AP275" s="30"/>
      <c r="AQ275" s="32"/>
      <c r="AR275" s="32"/>
      <c r="AS275" s="30"/>
      <c r="AT275" s="32"/>
      <c r="AU275" s="32"/>
      <c r="AV275" s="32"/>
      <c r="AW275" s="32"/>
      <c r="AX275" s="32"/>
      <c r="AY275" s="32"/>
      <c r="AZ275" s="32"/>
      <c r="BA275" s="30"/>
      <c r="BB275" s="32"/>
      <c r="BC275" s="32"/>
      <c r="BD275" s="30"/>
      <c r="BE275" s="32"/>
      <c r="BF275" s="32"/>
      <c r="BG275" s="32"/>
      <c r="BH275" s="30"/>
      <c r="BJ275" s="1"/>
      <c r="BN275" s="1"/>
      <c r="BO275" s="1"/>
    </row>
    <row r="276" spans="1:67" x14ac:dyDescent="0.2">
      <c r="A276" s="1"/>
      <c r="B276" s="1"/>
      <c r="C276" s="1"/>
      <c r="D276" s="1"/>
      <c r="E276" s="1"/>
      <c r="F276" s="32"/>
      <c r="G276" s="32"/>
      <c r="H276" s="32"/>
      <c r="I276" s="32"/>
      <c r="J276" s="32"/>
      <c r="K276" s="30"/>
      <c r="L276" s="32"/>
      <c r="M276" s="32"/>
      <c r="N276" s="32"/>
      <c r="O276" s="32"/>
      <c r="P276" s="32"/>
      <c r="Q276" s="30"/>
      <c r="R276" s="32"/>
      <c r="S276" s="32"/>
      <c r="T276" s="32"/>
      <c r="U276" s="32"/>
      <c r="V276" s="32"/>
      <c r="W276" s="32"/>
      <c r="X276" s="32"/>
      <c r="Y276" s="30"/>
      <c r="Z276" s="32"/>
      <c r="AA276" s="32"/>
      <c r="AB276" s="30"/>
      <c r="AC276" s="32"/>
      <c r="AD276" s="32"/>
      <c r="AE276" s="30"/>
      <c r="AF276" s="32"/>
      <c r="AG276" s="32"/>
      <c r="AH276" s="32"/>
      <c r="AI276" s="32"/>
      <c r="AJ276" s="32"/>
      <c r="AK276" s="32"/>
      <c r="AL276" s="32"/>
      <c r="AM276" s="30"/>
      <c r="AN276" s="32"/>
      <c r="AO276" s="32"/>
      <c r="AP276" s="30"/>
      <c r="AQ276" s="32"/>
      <c r="AR276" s="32"/>
      <c r="AS276" s="30"/>
      <c r="AT276" s="32"/>
      <c r="AU276" s="32"/>
      <c r="AV276" s="32"/>
      <c r="AW276" s="32"/>
      <c r="AX276" s="32"/>
      <c r="AY276" s="32"/>
      <c r="AZ276" s="32"/>
      <c r="BA276" s="30"/>
      <c r="BB276" s="32"/>
      <c r="BC276" s="32"/>
      <c r="BD276" s="30"/>
      <c r="BE276" s="32"/>
      <c r="BF276" s="32"/>
      <c r="BG276" s="32"/>
      <c r="BH276" s="30"/>
      <c r="BJ276" s="1"/>
      <c r="BN276" s="1"/>
      <c r="BO276" s="1"/>
    </row>
    <row r="277" spans="1:67" x14ac:dyDescent="0.2">
      <c r="A277" s="1"/>
      <c r="B277" s="1"/>
      <c r="C277" s="1"/>
      <c r="D277" s="1"/>
      <c r="E277" s="1"/>
      <c r="F277" s="32"/>
      <c r="G277" s="32"/>
      <c r="H277" s="32"/>
      <c r="I277" s="32"/>
      <c r="J277" s="32"/>
      <c r="K277" s="30"/>
      <c r="L277" s="32"/>
      <c r="M277" s="32"/>
      <c r="N277" s="32"/>
      <c r="O277" s="32"/>
      <c r="P277" s="32"/>
      <c r="Q277" s="30"/>
      <c r="R277" s="32"/>
      <c r="S277" s="32"/>
      <c r="T277" s="32"/>
      <c r="U277" s="32"/>
      <c r="V277" s="32"/>
      <c r="W277" s="32"/>
      <c r="X277" s="32"/>
      <c r="Y277" s="30"/>
      <c r="Z277" s="32"/>
      <c r="AA277" s="32"/>
      <c r="AB277" s="30"/>
      <c r="AC277" s="32"/>
      <c r="AD277" s="32"/>
      <c r="AE277" s="30"/>
      <c r="AF277" s="32"/>
      <c r="AG277" s="32"/>
      <c r="AH277" s="32"/>
      <c r="AI277" s="32"/>
      <c r="AJ277" s="32"/>
      <c r="AK277" s="32"/>
      <c r="AL277" s="32"/>
      <c r="AM277" s="30"/>
      <c r="AN277" s="32"/>
      <c r="AO277" s="32"/>
      <c r="AP277" s="30"/>
      <c r="AQ277" s="32"/>
      <c r="AR277" s="32"/>
      <c r="AS277" s="30"/>
      <c r="AT277" s="32"/>
      <c r="AU277" s="32"/>
      <c r="AV277" s="32"/>
      <c r="AW277" s="32"/>
      <c r="AX277" s="32"/>
      <c r="AY277" s="32"/>
      <c r="AZ277" s="32"/>
      <c r="BA277" s="30"/>
      <c r="BB277" s="32"/>
      <c r="BC277" s="32"/>
      <c r="BD277" s="30"/>
      <c r="BE277" s="32"/>
      <c r="BF277" s="32"/>
      <c r="BG277" s="32"/>
      <c r="BH277" s="30"/>
      <c r="BJ277" s="1"/>
      <c r="BN277" s="1"/>
      <c r="BO277" s="1"/>
    </row>
    <row r="278" spans="1:6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"/>
      <c r="N278" s="1"/>
      <c r="Q278" s="6"/>
      <c r="S278" s="1"/>
      <c r="T278" s="1"/>
      <c r="U278" s="1"/>
      <c r="V278" s="1"/>
      <c r="W278" s="1"/>
      <c r="X278" s="1"/>
      <c r="Y278" s="6"/>
      <c r="AB278" s="6"/>
      <c r="AE278" s="6"/>
      <c r="AG278" s="1"/>
      <c r="AM278" s="6"/>
      <c r="AP278" s="6"/>
      <c r="AS278" s="6"/>
      <c r="AU278" s="1"/>
      <c r="BA278" s="6"/>
      <c r="BD278" s="6"/>
      <c r="BG278" s="1"/>
      <c r="BH278" s="6"/>
      <c r="BJ278" s="1"/>
      <c r="BN278" s="1"/>
      <c r="BO278" s="1"/>
    </row>
    <row r="279" spans="1:6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"/>
      <c r="N279" s="1"/>
      <c r="Q279" s="6"/>
      <c r="S279" s="1"/>
      <c r="T279" s="1"/>
      <c r="U279" s="1"/>
      <c r="V279" s="1"/>
      <c r="W279" s="1"/>
      <c r="X279" s="1"/>
      <c r="Y279" s="6"/>
      <c r="AB279" s="6"/>
      <c r="AE279" s="6"/>
      <c r="AG279" s="1"/>
      <c r="AM279" s="6"/>
      <c r="AP279" s="6"/>
      <c r="AS279" s="6"/>
      <c r="AU279" s="1"/>
      <c r="BA279" s="6"/>
      <c r="BD279" s="6"/>
      <c r="BG279" s="1"/>
      <c r="BH279" s="6"/>
      <c r="BJ279" s="1"/>
      <c r="BN279" s="1"/>
      <c r="BO279" s="1"/>
    </row>
    <row r="280" spans="1:6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"/>
      <c r="N280" s="1"/>
      <c r="Q280" s="6"/>
      <c r="S280" s="1"/>
      <c r="T280" s="1"/>
      <c r="U280" s="1"/>
      <c r="V280" s="1"/>
      <c r="W280" s="1"/>
      <c r="X280" s="1"/>
      <c r="Y280" s="6"/>
      <c r="AB280" s="6"/>
      <c r="AE280" s="6"/>
      <c r="AG280" s="1"/>
      <c r="AM280" s="6"/>
      <c r="AP280" s="6"/>
      <c r="AS280" s="6"/>
      <c r="AU280" s="1"/>
      <c r="BA280" s="6"/>
      <c r="BD280" s="6"/>
      <c r="BG280" s="1"/>
      <c r="BH280" s="6"/>
      <c r="BJ280" s="1"/>
      <c r="BN280" s="1"/>
      <c r="BO280" s="1"/>
    </row>
    <row r="281" spans="1:6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1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N281" s="1"/>
      <c r="BO281" s="1"/>
    </row>
    <row r="282" spans="1:6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1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N282" s="1"/>
      <c r="BO282" s="1"/>
    </row>
    <row r="283" spans="1:6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1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N283" s="1"/>
      <c r="BO283" s="1"/>
    </row>
    <row r="284" spans="1:6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1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1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1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1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1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1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1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1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1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1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1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1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1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1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1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1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1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1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1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1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1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1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1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1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1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1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1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1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1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1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1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1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1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1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1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1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1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1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1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1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1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1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1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1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1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1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1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1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1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1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1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1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1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1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1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1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1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1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1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1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1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1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1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1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1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1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1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1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1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1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1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1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1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1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1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1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1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1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1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1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1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1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1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1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1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1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1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1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1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1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1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1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1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1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1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1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1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1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1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1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1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1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1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1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1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1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1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1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1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1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1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1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1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1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1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1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1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1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1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1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1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1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1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1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1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1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1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1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1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1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1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1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1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1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1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1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1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1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1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1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1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1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1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1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1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1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1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1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1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1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1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1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1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1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1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1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1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1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1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1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1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1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1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1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1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1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1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1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1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1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1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1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1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1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1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1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1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1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1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1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1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1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1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1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1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1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1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1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1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1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1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1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1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1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1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1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1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1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1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1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1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1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1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1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1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1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1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1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1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1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1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1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1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1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1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1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1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1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1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1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1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1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1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1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1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1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1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1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1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1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1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1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1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1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1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1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1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1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1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1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1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1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1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1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1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1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1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1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1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1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1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1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1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1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1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1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1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1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1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1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1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1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1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1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1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1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1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1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1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1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1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1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1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1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1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1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1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1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1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1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1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1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1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1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1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1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1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1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1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1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1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1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1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1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1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1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1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1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1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1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1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1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1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1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1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1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1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1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1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1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1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1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1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1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1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1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1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1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1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1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1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1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1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1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1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1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1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1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1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1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1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1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1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1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1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1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1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1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1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1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1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1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1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1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1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1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1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1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1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1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1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1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1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1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1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1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1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1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1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1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1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1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1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1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1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1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1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1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1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1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1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1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1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1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1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1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1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1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1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1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1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1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1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1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1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1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1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1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1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1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1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1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1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1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1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1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1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1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1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1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1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1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1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1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1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1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1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1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1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1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1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1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1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1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1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1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1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1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1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1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1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1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1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1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1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1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1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1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1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1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1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1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1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1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1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1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1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1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1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1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1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1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1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1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1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1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1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1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1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1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1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1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1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1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1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1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1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1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1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1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1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1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1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1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1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1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1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1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1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1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1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1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1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1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1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1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1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1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1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1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1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1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1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1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1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1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1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1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1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1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1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1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1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1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1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1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1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1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1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1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1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1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1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1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1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1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1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1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1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1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1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1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1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1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1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1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1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1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1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1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1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1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1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1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1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1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1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1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1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1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1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1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1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1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1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1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1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1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1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1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1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1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1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1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1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1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1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1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1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1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1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1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1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1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1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1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1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1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1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1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1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1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1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1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1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1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1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1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1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1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1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1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1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1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1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1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1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1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1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1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1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1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1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1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1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1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1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1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1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1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1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1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1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1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1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1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1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1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1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1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1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1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1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1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1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1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1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1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1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1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1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1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1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1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1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1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1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1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1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1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1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1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1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1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1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1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1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1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1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1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1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1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1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1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1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1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1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1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1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1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1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1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1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1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1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1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1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1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1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1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1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1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1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1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1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1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1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1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1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1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1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1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1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1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1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1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1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1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1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1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1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1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1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1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1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1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1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1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1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1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1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1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1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1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1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1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1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1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1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1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1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1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1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1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1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1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1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1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1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1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1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1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1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1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1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1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1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1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1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1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1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1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1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1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1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1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1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1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1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1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1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1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1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1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1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1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1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1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1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1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1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1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1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1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1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1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1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1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1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1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1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1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1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1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1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1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1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1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1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1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1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1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1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1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1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1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1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1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1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1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1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1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1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1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1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1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1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1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1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1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1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1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1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1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1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1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1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1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1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1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1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1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1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1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1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1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1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1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1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1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1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1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1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1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1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1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1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1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1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1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1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1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1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1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1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1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1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1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1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1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1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1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1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1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1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1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1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1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1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1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1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1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1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1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1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1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1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1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1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1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1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1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1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1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1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1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1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1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1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1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1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1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1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1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1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1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1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1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1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1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1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1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1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1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1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1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1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1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1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1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1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1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1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1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1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1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1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1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1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1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1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1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1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1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1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1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1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1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1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1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1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1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1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1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1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1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1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1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1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1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1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1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1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1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1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1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1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1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1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1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1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1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1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1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1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1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1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1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1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1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1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1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1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1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1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1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1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1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1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1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1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1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1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1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1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1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1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1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1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1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1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1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1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1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1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1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1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1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1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1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1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1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1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1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 x14ac:dyDescent="0.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1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 x14ac:dyDescent="0.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1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 x14ac:dyDescent="0.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1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 x14ac:dyDescent="0.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1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 x14ac:dyDescent="0.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1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 x14ac:dyDescent="0.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1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 x14ac:dyDescent="0.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1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 x14ac:dyDescent="0.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1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 x14ac:dyDescent="0.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1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 x14ac:dyDescent="0.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1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 x14ac:dyDescent="0.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1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 x14ac:dyDescent="0.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1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 x14ac:dyDescent="0.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1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 x14ac:dyDescent="0.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1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 x14ac:dyDescent="0.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1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 x14ac:dyDescent="0.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1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 x14ac:dyDescent="0.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1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 x14ac:dyDescent="0.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1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 x14ac:dyDescent="0.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1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 x14ac:dyDescent="0.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1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 x14ac:dyDescent="0.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1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 x14ac:dyDescent="0.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1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 x14ac:dyDescent="0.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1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1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1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1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1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1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1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1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1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1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1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1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1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1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1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1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1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1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1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1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1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1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1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1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1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1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1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1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1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1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1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1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1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1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1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1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1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1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1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1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1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1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1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1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1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1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1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1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1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1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1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1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1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1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1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1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1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1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1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1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1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1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1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1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1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1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1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1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1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1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1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1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1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1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1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1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1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1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1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1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1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1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1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1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1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1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1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1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1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1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1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1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1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1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1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1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1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1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1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1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1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1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1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1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1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1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1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1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1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1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1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1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1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1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1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1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1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1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1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1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1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1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1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1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1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1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1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1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1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1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1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1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1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1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1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1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1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1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1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1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1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1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1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1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1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1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1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1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1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1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1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1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1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1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1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1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1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1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1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1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1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1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1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1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1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1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1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1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1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1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1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1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1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1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1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1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1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1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1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1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1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1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1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1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1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1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1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1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1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1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1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1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1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1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1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1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1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1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1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1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1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1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1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1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1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1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1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1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1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1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1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1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1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1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1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1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1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1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1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1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1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1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1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1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1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1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1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1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1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1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1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1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1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1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1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1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1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1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1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1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1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1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1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1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1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1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1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1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1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1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1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1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1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1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1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1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1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1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1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1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1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1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1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1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1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1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1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1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1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1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1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1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1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1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1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1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1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1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1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1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1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1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1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1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1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1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1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1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1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1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1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1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1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1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1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1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1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1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1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1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1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1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1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1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1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1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1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1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1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1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1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1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1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1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1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1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1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1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1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1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1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1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1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1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1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1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1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1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1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1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1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1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1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1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1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1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1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1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1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1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1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1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1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1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1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1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1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1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1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1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1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1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1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1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1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1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1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1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1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1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1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1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1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1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1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1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1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1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1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1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1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1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1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1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1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1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1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1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1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1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1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1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1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1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1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1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1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1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1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1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1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1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1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1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1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1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1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1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1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1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1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1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 x14ac:dyDescent="0.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1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 x14ac:dyDescent="0.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1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 x14ac:dyDescent="0.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1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 x14ac:dyDescent="0.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1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 x14ac:dyDescent="0.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1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 x14ac:dyDescent="0.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1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 x14ac:dyDescent="0.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1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 x14ac:dyDescent="0.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1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 x14ac:dyDescent="0.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1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 x14ac:dyDescent="0.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1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 x14ac:dyDescent="0.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1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 x14ac:dyDescent="0.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1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 x14ac:dyDescent="0.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1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 x14ac:dyDescent="0.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1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 x14ac:dyDescent="0.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1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 x14ac:dyDescent="0.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1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 x14ac:dyDescent="0.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1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 x14ac:dyDescent="0.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1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 x14ac:dyDescent="0.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1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 x14ac:dyDescent="0.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1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1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 x14ac:dyDescent="0.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1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 x14ac:dyDescent="0.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1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 x14ac:dyDescent="0.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1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 x14ac:dyDescent="0.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1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 x14ac:dyDescent="0.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1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 x14ac:dyDescent="0.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1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 x14ac:dyDescent="0.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1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 x14ac:dyDescent="0.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1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 x14ac:dyDescent="0.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1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 x14ac:dyDescent="0.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1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 x14ac:dyDescent="0.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1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 x14ac:dyDescent="0.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1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 x14ac:dyDescent="0.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1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 x14ac:dyDescent="0.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1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 x14ac:dyDescent="0.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1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 x14ac:dyDescent="0.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1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 x14ac:dyDescent="0.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1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 x14ac:dyDescent="0.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1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 x14ac:dyDescent="0.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1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 x14ac:dyDescent="0.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1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 x14ac:dyDescent="0.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1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 x14ac:dyDescent="0.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1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 x14ac:dyDescent="0.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1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 x14ac:dyDescent="0.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1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 x14ac:dyDescent="0.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1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 x14ac:dyDescent="0.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1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 x14ac:dyDescent="0.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1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 x14ac:dyDescent="0.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1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 x14ac:dyDescent="0.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1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 x14ac:dyDescent="0.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1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 x14ac:dyDescent="0.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1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 x14ac:dyDescent="0.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1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 x14ac:dyDescent="0.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1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 x14ac:dyDescent="0.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1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 x14ac:dyDescent="0.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1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 x14ac:dyDescent="0.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1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 x14ac:dyDescent="0.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1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 x14ac:dyDescent="0.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1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 x14ac:dyDescent="0.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1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 x14ac:dyDescent="0.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1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 x14ac:dyDescent="0.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1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 x14ac:dyDescent="0.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1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 x14ac:dyDescent="0.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1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 x14ac:dyDescent="0.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1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 x14ac:dyDescent="0.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1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 x14ac:dyDescent="0.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1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 x14ac:dyDescent="0.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1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 x14ac:dyDescent="0.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1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 x14ac:dyDescent="0.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1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 x14ac:dyDescent="0.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1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 x14ac:dyDescent="0.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1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 x14ac:dyDescent="0.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1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 x14ac:dyDescent="0.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1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 x14ac:dyDescent="0.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1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 x14ac:dyDescent="0.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1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 x14ac:dyDescent="0.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1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 x14ac:dyDescent="0.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1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 x14ac:dyDescent="0.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1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 x14ac:dyDescent="0.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1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 x14ac:dyDescent="0.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1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 x14ac:dyDescent="0.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1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 x14ac:dyDescent="0.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1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 x14ac:dyDescent="0.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1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 x14ac:dyDescent="0.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1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 x14ac:dyDescent="0.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1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 x14ac:dyDescent="0.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1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 x14ac:dyDescent="0.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1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 x14ac:dyDescent="0.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1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 x14ac:dyDescent="0.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1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 x14ac:dyDescent="0.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1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 x14ac:dyDescent="0.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1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 x14ac:dyDescent="0.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1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 x14ac:dyDescent="0.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1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 x14ac:dyDescent="0.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1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 x14ac:dyDescent="0.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1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 x14ac:dyDescent="0.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1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 x14ac:dyDescent="0.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1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 x14ac:dyDescent="0.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1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 x14ac:dyDescent="0.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1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 x14ac:dyDescent="0.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1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 x14ac:dyDescent="0.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1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 x14ac:dyDescent="0.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1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 x14ac:dyDescent="0.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1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 x14ac:dyDescent="0.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1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 x14ac:dyDescent="0.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1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 x14ac:dyDescent="0.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1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 x14ac:dyDescent="0.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1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 x14ac:dyDescent="0.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1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 x14ac:dyDescent="0.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1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 x14ac:dyDescent="0.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1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 x14ac:dyDescent="0.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1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 x14ac:dyDescent="0.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1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 x14ac:dyDescent="0.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1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 x14ac:dyDescent="0.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1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 x14ac:dyDescent="0.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1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 x14ac:dyDescent="0.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1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 x14ac:dyDescent="0.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1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 x14ac:dyDescent="0.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1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 x14ac:dyDescent="0.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1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 x14ac:dyDescent="0.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1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 x14ac:dyDescent="0.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1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 x14ac:dyDescent="0.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1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 x14ac:dyDescent="0.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1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 x14ac:dyDescent="0.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1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 x14ac:dyDescent="0.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1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 x14ac:dyDescent="0.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1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 x14ac:dyDescent="0.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1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 x14ac:dyDescent="0.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1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 x14ac:dyDescent="0.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1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 x14ac:dyDescent="0.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1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 x14ac:dyDescent="0.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1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 x14ac:dyDescent="0.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1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 x14ac:dyDescent="0.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1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 x14ac:dyDescent="0.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1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 x14ac:dyDescent="0.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1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 x14ac:dyDescent="0.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1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 x14ac:dyDescent="0.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1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 x14ac:dyDescent="0.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1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 x14ac:dyDescent="0.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1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 x14ac:dyDescent="0.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1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 x14ac:dyDescent="0.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1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 x14ac:dyDescent="0.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1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 x14ac:dyDescent="0.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1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 x14ac:dyDescent="0.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1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 x14ac:dyDescent="0.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1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 x14ac:dyDescent="0.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1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 x14ac:dyDescent="0.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1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 x14ac:dyDescent="0.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1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 x14ac:dyDescent="0.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1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 x14ac:dyDescent="0.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1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 x14ac:dyDescent="0.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1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 x14ac:dyDescent="0.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1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 x14ac:dyDescent="0.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1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 x14ac:dyDescent="0.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1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 x14ac:dyDescent="0.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1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 x14ac:dyDescent="0.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1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 x14ac:dyDescent="0.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1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 x14ac:dyDescent="0.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1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 x14ac:dyDescent="0.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1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 x14ac:dyDescent="0.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1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 x14ac:dyDescent="0.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1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 x14ac:dyDescent="0.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1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 x14ac:dyDescent="0.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1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 x14ac:dyDescent="0.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1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 x14ac:dyDescent="0.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1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 x14ac:dyDescent="0.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1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 x14ac:dyDescent="0.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1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 x14ac:dyDescent="0.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1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 x14ac:dyDescent="0.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1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 x14ac:dyDescent="0.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1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 x14ac:dyDescent="0.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1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 x14ac:dyDescent="0.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1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 x14ac:dyDescent="0.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1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 x14ac:dyDescent="0.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1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 x14ac:dyDescent="0.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1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 x14ac:dyDescent="0.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1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 x14ac:dyDescent="0.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1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 x14ac:dyDescent="0.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1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 x14ac:dyDescent="0.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1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 x14ac:dyDescent="0.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1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 x14ac:dyDescent="0.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1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 x14ac:dyDescent="0.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1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 x14ac:dyDescent="0.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1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 x14ac:dyDescent="0.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1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 x14ac:dyDescent="0.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1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 x14ac:dyDescent="0.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1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 x14ac:dyDescent="0.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1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 x14ac:dyDescent="0.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1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 x14ac:dyDescent="0.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1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 x14ac:dyDescent="0.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1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 x14ac:dyDescent="0.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1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 x14ac:dyDescent="0.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1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 x14ac:dyDescent="0.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1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 x14ac:dyDescent="0.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1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 x14ac:dyDescent="0.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1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 x14ac:dyDescent="0.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1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 x14ac:dyDescent="0.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1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 x14ac:dyDescent="0.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1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 x14ac:dyDescent="0.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1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 x14ac:dyDescent="0.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1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 x14ac:dyDescent="0.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1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 x14ac:dyDescent="0.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1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 x14ac:dyDescent="0.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1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 x14ac:dyDescent="0.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1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 x14ac:dyDescent="0.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1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 x14ac:dyDescent="0.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1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 x14ac:dyDescent="0.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1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 x14ac:dyDescent="0.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1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 x14ac:dyDescent="0.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1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 x14ac:dyDescent="0.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1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 x14ac:dyDescent="0.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1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 x14ac:dyDescent="0.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1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 x14ac:dyDescent="0.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1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 x14ac:dyDescent="0.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1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 x14ac:dyDescent="0.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1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 x14ac:dyDescent="0.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1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 x14ac:dyDescent="0.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1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 x14ac:dyDescent="0.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1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 x14ac:dyDescent="0.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1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 x14ac:dyDescent="0.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1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 x14ac:dyDescent="0.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1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 x14ac:dyDescent="0.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1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 x14ac:dyDescent="0.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1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 x14ac:dyDescent="0.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1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 x14ac:dyDescent="0.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1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 x14ac:dyDescent="0.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1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 x14ac:dyDescent="0.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1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 x14ac:dyDescent="0.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1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 x14ac:dyDescent="0.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1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 x14ac:dyDescent="0.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1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 x14ac:dyDescent="0.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1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 x14ac:dyDescent="0.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1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 x14ac:dyDescent="0.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1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 x14ac:dyDescent="0.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1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 x14ac:dyDescent="0.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1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 x14ac:dyDescent="0.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1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 x14ac:dyDescent="0.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1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 x14ac:dyDescent="0.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1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 x14ac:dyDescent="0.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1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 x14ac:dyDescent="0.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1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 x14ac:dyDescent="0.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1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 x14ac:dyDescent="0.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1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 x14ac:dyDescent="0.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1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 x14ac:dyDescent="0.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1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 x14ac:dyDescent="0.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1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 x14ac:dyDescent="0.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1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 x14ac:dyDescent="0.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1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 x14ac:dyDescent="0.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1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 x14ac:dyDescent="0.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1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 x14ac:dyDescent="0.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1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 x14ac:dyDescent="0.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1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 x14ac:dyDescent="0.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1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 x14ac:dyDescent="0.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1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 x14ac:dyDescent="0.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1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 x14ac:dyDescent="0.2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1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 x14ac:dyDescent="0.2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1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 x14ac:dyDescent="0.2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1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 x14ac:dyDescent="0.2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1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 x14ac:dyDescent="0.2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1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 x14ac:dyDescent="0.2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1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 x14ac:dyDescent="0.2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1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 x14ac:dyDescent="0.2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1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 x14ac:dyDescent="0.2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1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 x14ac:dyDescent="0.2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1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 x14ac:dyDescent="0.2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1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 x14ac:dyDescent="0.2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1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 x14ac:dyDescent="0.2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1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 x14ac:dyDescent="0.2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1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 x14ac:dyDescent="0.2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1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 x14ac:dyDescent="0.2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1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 x14ac:dyDescent="0.2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1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 x14ac:dyDescent="0.2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1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 x14ac:dyDescent="0.2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1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 x14ac:dyDescent="0.2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1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 x14ac:dyDescent="0.2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1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 x14ac:dyDescent="0.2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1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 x14ac:dyDescent="0.2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1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 x14ac:dyDescent="0.2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1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 x14ac:dyDescent="0.2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1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 x14ac:dyDescent="0.2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1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 x14ac:dyDescent="0.2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1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 x14ac:dyDescent="0.2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1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 x14ac:dyDescent="0.2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1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 x14ac:dyDescent="0.2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1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 x14ac:dyDescent="0.2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1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 x14ac:dyDescent="0.2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1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 x14ac:dyDescent="0.2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1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 x14ac:dyDescent="0.2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1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 x14ac:dyDescent="0.2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1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 x14ac:dyDescent="0.2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1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 x14ac:dyDescent="0.2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1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 x14ac:dyDescent="0.2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1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 x14ac:dyDescent="0.2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1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 x14ac:dyDescent="0.2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1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 x14ac:dyDescent="0.2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1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 x14ac:dyDescent="0.2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1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 x14ac:dyDescent="0.2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1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 x14ac:dyDescent="0.2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1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 x14ac:dyDescent="0.2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1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 x14ac:dyDescent="0.2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1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 x14ac:dyDescent="0.2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1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 x14ac:dyDescent="0.2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1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 x14ac:dyDescent="0.2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1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 x14ac:dyDescent="0.2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1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 x14ac:dyDescent="0.2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1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 x14ac:dyDescent="0.2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1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 x14ac:dyDescent="0.2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1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 x14ac:dyDescent="0.2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1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 x14ac:dyDescent="0.2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1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 x14ac:dyDescent="0.2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1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 x14ac:dyDescent="0.2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1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 x14ac:dyDescent="0.2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1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 x14ac:dyDescent="0.2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1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 x14ac:dyDescent="0.2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1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 x14ac:dyDescent="0.2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1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 x14ac:dyDescent="0.2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1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 x14ac:dyDescent="0.2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1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 x14ac:dyDescent="0.2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1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 x14ac:dyDescent="0.2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1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 x14ac:dyDescent="0.2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1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 x14ac:dyDescent="0.2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1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 x14ac:dyDescent="0.2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1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 x14ac:dyDescent="0.2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1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 x14ac:dyDescent="0.2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1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 x14ac:dyDescent="0.2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1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 x14ac:dyDescent="0.2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1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 x14ac:dyDescent="0.2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1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 x14ac:dyDescent="0.2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1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 x14ac:dyDescent="0.2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1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 x14ac:dyDescent="0.2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1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 x14ac:dyDescent="0.2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1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 x14ac:dyDescent="0.2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1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 x14ac:dyDescent="0.2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1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 x14ac:dyDescent="0.2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1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 x14ac:dyDescent="0.2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1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 x14ac:dyDescent="0.2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1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 x14ac:dyDescent="0.2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1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 x14ac:dyDescent="0.2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1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 x14ac:dyDescent="0.2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1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 x14ac:dyDescent="0.2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1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 x14ac:dyDescent="0.2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1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 x14ac:dyDescent="0.2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1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 x14ac:dyDescent="0.2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1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 x14ac:dyDescent="0.2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1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 x14ac:dyDescent="0.2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1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 x14ac:dyDescent="0.2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1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 x14ac:dyDescent="0.2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1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 x14ac:dyDescent="0.2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1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 x14ac:dyDescent="0.2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1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 x14ac:dyDescent="0.2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1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 x14ac:dyDescent="0.2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1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 x14ac:dyDescent="0.2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1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 x14ac:dyDescent="0.2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1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 x14ac:dyDescent="0.2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1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 x14ac:dyDescent="0.2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1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 x14ac:dyDescent="0.2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1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 x14ac:dyDescent="0.2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1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 x14ac:dyDescent="0.2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1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 x14ac:dyDescent="0.2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1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 x14ac:dyDescent="0.2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1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 x14ac:dyDescent="0.2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1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 x14ac:dyDescent="0.2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1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 x14ac:dyDescent="0.2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1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 x14ac:dyDescent="0.2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1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 x14ac:dyDescent="0.2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1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 x14ac:dyDescent="0.2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1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 x14ac:dyDescent="0.2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1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 x14ac:dyDescent="0.2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1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 x14ac:dyDescent="0.2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1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 x14ac:dyDescent="0.2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1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 x14ac:dyDescent="0.2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1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 x14ac:dyDescent="0.2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1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 x14ac:dyDescent="0.2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1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 x14ac:dyDescent="0.2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1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 x14ac:dyDescent="0.2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1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 x14ac:dyDescent="0.2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1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 x14ac:dyDescent="0.2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1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 x14ac:dyDescent="0.2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1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 x14ac:dyDescent="0.2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1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 x14ac:dyDescent="0.2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1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 x14ac:dyDescent="0.2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1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 x14ac:dyDescent="0.2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1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 x14ac:dyDescent="0.2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1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 x14ac:dyDescent="0.2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1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 x14ac:dyDescent="0.2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1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 x14ac:dyDescent="0.2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1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 x14ac:dyDescent="0.2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1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 x14ac:dyDescent="0.2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1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 x14ac:dyDescent="0.2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1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 x14ac:dyDescent="0.2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1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 x14ac:dyDescent="0.2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1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 x14ac:dyDescent="0.2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1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 x14ac:dyDescent="0.2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1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 x14ac:dyDescent="0.2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1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 x14ac:dyDescent="0.2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1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 x14ac:dyDescent="0.2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1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 x14ac:dyDescent="0.2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1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 x14ac:dyDescent="0.2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1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 x14ac:dyDescent="0.2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1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 x14ac:dyDescent="0.2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1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 x14ac:dyDescent="0.2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1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 x14ac:dyDescent="0.2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1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 x14ac:dyDescent="0.2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1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 x14ac:dyDescent="0.2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1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 x14ac:dyDescent="0.2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1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 x14ac:dyDescent="0.2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1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 x14ac:dyDescent="0.2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1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 x14ac:dyDescent="0.2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1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 x14ac:dyDescent="0.2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1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 x14ac:dyDescent="0.2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1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 x14ac:dyDescent="0.2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1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 x14ac:dyDescent="0.2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1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 x14ac:dyDescent="0.2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1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 x14ac:dyDescent="0.2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1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 x14ac:dyDescent="0.2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1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 x14ac:dyDescent="0.2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1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 x14ac:dyDescent="0.2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1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 x14ac:dyDescent="0.2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1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 x14ac:dyDescent="0.2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1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 x14ac:dyDescent="0.2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1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 x14ac:dyDescent="0.2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1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 x14ac:dyDescent="0.2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1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 x14ac:dyDescent="0.2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1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 x14ac:dyDescent="0.2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1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 x14ac:dyDescent="0.2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1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 x14ac:dyDescent="0.2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1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 x14ac:dyDescent="0.2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1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 x14ac:dyDescent="0.2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1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 x14ac:dyDescent="0.2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1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 x14ac:dyDescent="0.2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1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 x14ac:dyDescent="0.2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1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 x14ac:dyDescent="0.2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1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 x14ac:dyDescent="0.2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1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 x14ac:dyDescent="0.2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1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 x14ac:dyDescent="0.2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1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 x14ac:dyDescent="0.2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1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 x14ac:dyDescent="0.2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1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 x14ac:dyDescent="0.2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1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 x14ac:dyDescent="0.2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1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 x14ac:dyDescent="0.2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1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 x14ac:dyDescent="0.2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1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 x14ac:dyDescent="0.2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1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 x14ac:dyDescent="0.2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1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 x14ac:dyDescent="0.2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1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 x14ac:dyDescent="0.2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1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 x14ac:dyDescent="0.2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1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 x14ac:dyDescent="0.2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1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 x14ac:dyDescent="0.2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1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 x14ac:dyDescent="0.2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1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 x14ac:dyDescent="0.2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1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 x14ac:dyDescent="0.2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1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 x14ac:dyDescent="0.2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1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 x14ac:dyDescent="0.2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1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 x14ac:dyDescent="0.2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1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 x14ac:dyDescent="0.2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1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 x14ac:dyDescent="0.2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1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 x14ac:dyDescent="0.2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1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 x14ac:dyDescent="0.2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1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 x14ac:dyDescent="0.2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1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 x14ac:dyDescent="0.2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1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 x14ac:dyDescent="0.2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1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 x14ac:dyDescent="0.2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1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 x14ac:dyDescent="0.2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1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 x14ac:dyDescent="0.2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1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 x14ac:dyDescent="0.2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1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 x14ac:dyDescent="0.2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1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 x14ac:dyDescent="0.2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1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 x14ac:dyDescent="0.2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1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 x14ac:dyDescent="0.2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1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 x14ac:dyDescent="0.2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1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 x14ac:dyDescent="0.2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1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 x14ac:dyDescent="0.2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1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 x14ac:dyDescent="0.2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1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 x14ac:dyDescent="0.2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1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 x14ac:dyDescent="0.2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1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 x14ac:dyDescent="0.2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1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 x14ac:dyDescent="0.2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1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 x14ac:dyDescent="0.2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1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 x14ac:dyDescent="0.2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1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 x14ac:dyDescent="0.2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1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 x14ac:dyDescent="0.2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1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 x14ac:dyDescent="0.2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1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 x14ac:dyDescent="0.2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1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 x14ac:dyDescent="0.2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1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 x14ac:dyDescent="0.2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1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 x14ac:dyDescent="0.2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1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 x14ac:dyDescent="0.2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1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 x14ac:dyDescent="0.2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1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 x14ac:dyDescent="0.2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1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 x14ac:dyDescent="0.2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1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 x14ac:dyDescent="0.2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1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 x14ac:dyDescent="0.2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1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 x14ac:dyDescent="0.2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1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 x14ac:dyDescent="0.2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1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 x14ac:dyDescent="0.2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1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 x14ac:dyDescent="0.2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1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 x14ac:dyDescent="0.2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1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 x14ac:dyDescent="0.2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1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 x14ac:dyDescent="0.2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1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 x14ac:dyDescent="0.2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1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 x14ac:dyDescent="0.2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1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 x14ac:dyDescent="0.2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1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 x14ac:dyDescent="0.2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1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 x14ac:dyDescent="0.2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1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 x14ac:dyDescent="0.2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1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 x14ac:dyDescent="0.2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1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 x14ac:dyDescent="0.2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1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 x14ac:dyDescent="0.2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1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 x14ac:dyDescent="0.2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1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 x14ac:dyDescent="0.2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1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 x14ac:dyDescent="0.2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1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 x14ac:dyDescent="0.2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1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 x14ac:dyDescent="0.2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1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 x14ac:dyDescent="0.2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1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 x14ac:dyDescent="0.2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1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 x14ac:dyDescent="0.2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1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 x14ac:dyDescent="0.2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1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 x14ac:dyDescent="0.2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1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 x14ac:dyDescent="0.2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1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 x14ac:dyDescent="0.2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1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 x14ac:dyDescent="0.2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1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 x14ac:dyDescent="0.2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1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 x14ac:dyDescent="0.2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1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 x14ac:dyDescent="0.2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1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 x14ac:dyDescent="0.2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1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 x14ac:dyDescent="0.2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1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 x14ac:dyDescent="0.2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1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 x14ac:dyDescent="0.2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1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 x14ac:dyDescent="0.2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1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 x14ac:dyDescent="0.2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1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 x14ac:dyDescent="0.2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1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 x14ac:dyDescent="0.2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1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 x14ac:dyDescent="0.2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1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 x14ac:dyDescent="0.2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1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 x14ac:dyDescent="0.2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1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 x14ac:dyDescent="0.2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1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 x14ac:dyDescent="0.2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1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 x14ac:dyDescent="0.2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1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 x14ac:dyDescent="0.2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1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 x14ac:dyDescent="0.2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1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 x14ac:dyDescent="0.2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1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 x14ac:dyDescent="0.2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1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 x14ac:dyDescent="0.2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1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 x14ac:dyDescent="0.2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1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 x14ac:dyDescent="0.2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1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 x14ac:dyDescent="0.2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1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 x14ac:dyDescent="0.2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1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 x14ac:dyDescent="0.2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1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 x14ac:dyDescent="0.2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1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 x14ac:dyDescent="0.2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1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 x14ac:dyDescent="0.2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1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 x14ac:dyDescent="0.2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1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 x14ac:dyDescent="0.2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1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 x14ac:dyDescent="0.2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1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 x14ac:dyDescent="0.2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1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 x14ac:dyDescent="0.2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1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 x14ac:dyDescent="0.2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1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 x14ac:dyDescent="0.2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1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 x14ac:dyDescent="0.2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1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 x14ac:dyDescent="0.2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1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 x14ac:dyDescent="0.2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1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 x14ac:dyDescent="0.2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1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 x14ac:dyDescent="0.2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1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 x14ac:dyDescent="0.2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1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 x14ac:dyDescent="0.2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1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 x14ac:dyDescent="0.2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1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 x14ac:dyDescent="0.2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1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 x14ac:dyDescent="0.2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1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 x14ac:dyDescent="0.2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1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 x14ac:dyDescent="0.2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1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 x14ac:dyDescent="0.2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1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 x14ac:dyDescent="0.2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1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 x14ac:dyDescent="0.2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1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 x14ac:dyDescent="0.2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1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 x14ac:dyDescent="0.2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1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 x14ac:dyDescent="0.2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1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 x14ac:dyDescent="0.2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1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 x14ac:dyDescent="0.2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1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 x14ac:dyDescent="0.2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1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 x14ac:dyDescent="0.2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1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 x14ac:dyDescent="0.2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1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 x14ac:dyDescent="0.2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1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 x14ac:dyDescent="0.2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1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 x14ac:dyDescent="0.2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1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 x14ac:dyDescent="0.2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1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 x14ac:dyDescent="0.2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1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 x14ac:dyDescent="0.2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1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 x14ac:dyDescent="0.2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1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 x14ac:dyDescent="0.2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1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 x14ac:dyDescent="0.2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1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 x14ac:dyDescent="0.2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1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 x14ac:dyDescent="0.2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1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 x14ac:dyDescent="0.2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1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 x14ac:dyDescent="0.2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1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 x14ac:dyDescent="0.2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1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 x14ac:dyDescent="0.2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1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 x14ac:dyDescent="0.2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1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 x14ac:dyDescent="0.2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1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 x14ac:dyDescent="0.2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1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 x14ac:dyDescent="0.2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1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 x14ac:dyDescent="0.2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1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 x14ac:dyDescent="0.2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1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 x14ac:dyDescent="0.2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1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 x14ac:dyDescent="0.2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1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 x14ac:dyDescent="0.2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1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 x14ac:dyDescent="0.2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1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 x14ac:dyDescent="0.2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1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 x14ac:dyDescent="0.2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1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 x14ac:dyDescent="0.2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1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 x14ac:dyDescent="0.2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1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 x14ac:dyDescent="0.2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1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 x14ac:dyDescent="0.2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1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 x14ac:dyDescent="0.2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1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 x14ac:dyDescent="0.2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1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 x14ac:dyDescent="0.2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1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 x14ac:dyDescent="0.2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1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 x14ac:dyDescent="0.2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1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 x14ac:dyDescent="0.2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1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 x14ac:dyDescent="0.2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1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 x14ac:dyDescent="0.2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1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 x14ac:dyDescent="0.2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1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 x14ac:dyDescent="0.2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1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 x14ac:dyDescent="0.2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1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 x14ac:dyDescent="0.2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1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 x14ac:dyDescent="0.2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1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 x14ac:dyDescent="0.2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1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 x14ac:dyDescent="0.2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1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 x14ac:dyDescent="0.2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1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 x14ac:dyDescent="0.2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1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 x14ac:dyDescent="0.2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1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 x14ac:dyDescent="0.2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1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 x14ac:dyDescent="0.2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1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 x14ac:dyDescent="0.2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1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 x14ac:dyDescent="0.2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1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 x14ac:dyDescent="0.2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1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 x14ac:dyDescent="0.2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1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 x14ac:dyDescent="0.2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1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 x14ac:dyDescent="0.2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1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 x14ac:dyDescent="0.2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1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 x14ac:dyDescent="0.2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1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 x14ac:dyDescent="0.2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1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 x14ac:dyDescent="0.2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1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 x14ac:dyDescent="0.2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1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 x14ac:dyDescent="0.2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1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 x14ac:dyDescent="0.2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1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 x14ac:dyDescent="0.2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1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 x14ac:dyDescent="0.2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1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 x14ac:dyDescent="0.2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1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 x14ac:dyDescent="0.2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1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 x14ac:dyDescent="0.2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1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 x14ac:dyDescent="0.2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1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 x14ac:dyDescent="0.2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1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 x14ac:dyDescent="0.2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1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 x14ac:dyDescent="0.2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1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 x14ac:dyDescent="0.2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1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 x14ac:dyDescent="0.2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1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 x14ac:dyDescent="0.2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1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 x14ac:dyDescent="0.2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1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 x14ac:dyDescent="0.2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1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 x14ac:dyDescent="0.2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1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 x14ac:dyDescent="0.2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1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 x14ac:dyDescent="0.2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1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 x14ac:dyDescent="0.2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1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 x14ac:dyDescent="0.2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1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 x14ac:dyDescent="0.2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1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 x14ac:dyDescent="0.2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1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 x14ac:dyDescent="0.2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1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 x14ac:dyDescent="0.2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1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 x14ac:dyDescent="0.2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1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 x14ac:dyDescent="0.2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1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 x14ac:dyDescent="0.2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1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 x14ac:dyDescent="0.2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1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 x14ac:dyDescent="0.2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1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 x14ac:dyDescent="0.2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1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 x14ac:dyDescent="0.2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1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 x14ac:dyDescent="0.2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1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 x14ac:dyDescent="0.2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1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 x14ac:dyDescent="0.2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1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 x14ac:dyDescent="0.2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1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 x14ac:dyDescent="0.2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1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 x14ac:dyDescent="0.2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1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 x14ac:dyDescent="0.2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1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 x14ac:dyDescent="0.2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1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 x14ac:dyDescent="0.2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1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 x14ac:dyDescent="0.2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1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 x14ac:dyDescent="0.2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1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 x14ac:dyDescent="0.2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1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 x14ac:dyDescent="0.2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1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 x14ac:dyDescent="0.2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1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 x14ac:dyDescent="0.2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1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 x14ac:dyDescent="0.2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1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 x14ac:dyDescent="0.2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1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 x14ac:dyDescent="0.2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1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 x14ac:dyDescent="0.2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1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 x14ac:dyDescent="0.2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1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 x14ac:dyDescent="0.2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1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 x14ac:dyDescent="0.2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1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 x14ac:dyDescent="0.2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1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 x14ac:dyDescent="0.2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1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 x14ac:dyDescent="0.2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1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 x14ac:dyDescent="0.2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1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 x14ac:dyDescent="0.2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1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 x14ac:dyDescent="0.2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1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 x14ac:dyDescent="0.2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1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 x14ac:dyDescent="0.2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1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 x14ac:dyDescent="0.2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1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 x14ac:dyDescent="0.2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1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 x14ac:dyDescent="0.2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1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 x14ac:dyDescent="0.2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1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 x14ac:dyDescent="0.2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1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 x14ac:dyDescent="0.2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1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 x14ac:dyDescent="0.2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1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 x14ac:dyDescent="0.2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1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 x14ac:dyDescent="0.2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1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 x14ac:dyDescent="0.2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1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 x14ac:dyDescent="0.2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1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 x14ac:dyDescent="0.2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1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 x14ac:dyDescent="0.2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1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 x14ac:dyDescent="0.2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1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 x14ac:dyDescent="0.2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1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 x14ac:dyDescent="0.2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1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 x14ac:dyDescent="0.2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1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 x14ac:dyDescent="0.2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1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 x14ac:dyDescent="0.2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1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 x14ac:dyDescent="0.2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1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 x14ac:dyDescent="0.2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1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 x14ac:dyDescent="0.2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1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 x14ac:dyDescent="0.2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1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 x14ac:dyDescent="0.2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1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 x14ac:dyDescent="0.2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1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 x14ac:dyDescent="0.2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1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 x14ac:dyDescent="0.2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1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 x14ac:dyDescent="0.2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1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 x14ac:dyDescent="0.2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1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 x14ac:dyDescent="0.2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1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 x14ac:dyDescent="0.2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1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 x14ac:dyDescent="0.2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1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 x14ac:dyDescent="0.2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1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 x14ac:dyDescent="0.2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1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 x14ac:dyDescent="0.2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1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 x14ac:dyDescent="0.2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1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 x14ac:dyDescent="0.2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1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 x14ac:dyDescent="0.2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1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 x14ac:dyDescent="0.2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1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 x14ac:dyDescent="0.2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1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 x14ac:dyDescent="0.2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1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 x14ac:dyDescent="0.2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1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 x14ac:dyDescent="0.2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1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 x14ac:dyDescent="0.2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1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 x14ac:dyDescent="0.2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1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 x14ac:dyDescent="0.2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1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 x14ac:dyDescent="0.2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1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 x14ac:dyDescent="0.2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1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 x14ac:dyDescent="0.2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1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 x14ac:dyDescent="0.2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1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 x14ac:dyDescent="0.2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1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 x14ac:dyDescent="0.2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1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 x14ac:dyDescent="0.2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1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 x14ac:dyDescent="0.2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1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 x14ac:dyDescent="0.2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1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 x14ac:dyDescent="0.2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1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 x14ac:dyDescent="0.2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1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 x14ac:dyDescent="0.2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1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 x14ac:dyDescent="0.2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1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 x14ac:dyDescent="0.2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1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 x14ac:dyDescent="0.2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1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 x14ac:dyDescent="0.2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1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 x14ac:dyDescent="0.2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1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 x14ac:dyDescent="0.2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1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 x14ac:dyDescent="0.2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1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 x14ac:dyDescent="0.2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1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 x14ac:dyDescent="0.2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1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 x14ac:dyDescent="0.2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1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 x14ac:dyDescent="0.2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1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 x14ac:dyDescent="0.2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1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 x14ac:dyDescent="0.2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1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 x14ac:dyDescent="0.2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1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 x14ac:dyDescent="0.2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1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 x14ac:dyDescent="0.2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1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 x14ac:dyDescent="0.2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1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 x14ac:dyDescent="0.2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1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 x14ac:dyDescent="0.2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1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 x14ac:dyDescent="0.2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1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 x14ac:dyDescent="0.2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1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 x14ac:dyDescent="0.2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1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 x14ac:dyDescent="0.2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1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 x14ac:dyDescent="0.2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1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 x14ac:dyDescent="0.2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1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 x14ac:dyDescent="0.2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1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 x14ac:dyDescent="0.2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1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 x14ac:dyDescent="0.2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1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 x14ac:dyDescent="0.2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1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 x14ac:dyDescent="0.2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1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 x14ac:dyDescent="0.2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1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 x14ac:dyDescent="0.2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1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 x14ac:dyDescent="0.2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1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 x14ac:dyDescent="0.2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1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 x14ac:dyDescent="0.2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1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 x14ac:dyDescent="0.2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1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 x14ac:dyDescent="0.2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1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 x14ac:dyDescent="0.2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1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 x14ac:dyDescent="0.2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1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 x14ac:dyDescent="0.2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1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 x14ac:dyDescent="0.2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1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 x14ac:dyDescent="0.2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1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 x14ac:dyDescent="0.2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1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 x14ac:dyDescent="0.2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1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 x14ac:dyDescent="0.2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1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 x14ac:dyDescent="0.2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1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 x14ac:dyDescent="0.2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1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 x14ac:dyDescent="0.2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1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 x14ac:dyDescent="0.2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1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 x14ac:dyDescent="0.2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1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 x14ac:dyDescent="0.2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1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 x14ac:dyDescent="0.2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1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 x14ac:dyDescent="0.2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1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 x14ac:dyDescent="0.2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1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 x14ac:dyDescent="0.2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1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 x14ac:dyDescent="0.2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1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 x14ac:dyDescent="0.2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1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 x14ac:dyDescent="0.2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1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 x14ac:dyDescent="0.2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1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 x14ac:dyDescent="0.2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1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 x14ac:dyDescent="0.2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1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 x14ac:dyDescent="0.2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1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 x14ac:dyDescent="0.2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1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 x14ac:dyDescent="0.2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1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 x14ac:dyDescent="0.2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1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 x14ac:dyDescent="0.2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1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 x14ac:dyDescent="0.2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1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 x14ac:dyDescent="0.2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1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 x14ac:dyDescent="0.2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1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 x14ac:dyDescent="0.2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1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 x14ac:dyDescent="0.2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1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 x14ac:dyDescent="0.2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1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 x14ac:dyDescent="0.2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1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 x14ac:dyDescent="0.2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1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 x14ac:dyDescent="0.2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1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 x14ac:dyDescent="0.2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1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 x14ac:dyDescent="0.2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1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 x14ac:dyDescent="0.2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1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 x14ac:dyDescent="0.2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1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 x14ac:dyDescent="0.2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1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 x14ac:dyDescent="0.2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1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 x14ac:dyDescent="0.2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1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 x14ac:dyDescent="0.2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1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 x14ac:dyDescent="0.2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1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 x14ac:dyDescent="0.2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1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 x14ac:dyDescent="0.2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1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 x14ac:dyDescent="0.2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1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 x14ac:dyDescent="0.2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1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 x14ac:dyDescent="0.2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1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 x14ac:dyDescent="0.2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1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 x14ac:dyDescent="0.2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1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 x14ac:dyDescent="0.2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1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 x14ac:dyDescent="0.2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1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 x14ac:dyDescent="0.2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1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 x14ac:dyDescent="0.2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1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 x14ac:dyDescent="0.2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1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 x14ac:dyDescent="0.2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1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 x14ac:dyDescent="0.2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1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 x14ac:dyDescent="0.2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1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 x14ac:dyDescent="0.2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1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 x14ac:dyDescent="0.2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1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 x14ac:dyDescent="0.2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1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 x14ac:dyDescent="0.2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1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 x14ac:dyDescent="0.2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1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 x14ac:dyDescent="0.2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1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 x14ac:dyDescent="0.2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1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 x14ac:dyDescent="0.2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1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 x14ac:dyDescent="0.2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1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 x14ac:dyDescent="0.2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1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 x14ac:dyDescent="0.2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1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 x14ac:dyDescent="0.2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1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 x14ac:dyDescent="0.2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1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 x14ac:dyDescent="0.2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1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 x14ac:dyDescent="0.2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1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 x14ac:dyDescent="0.2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1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 x14ac:dyDescent="0.2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1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 x14ac:dyDescent="0.2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1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 x14ac:dyDescent="0.2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1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 x14ac:dyDescent="0.2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1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 x14ac:dyDescent="0.2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1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 x14ac:dyDescent="0.2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1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 x14ac:dyDescent="0.2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1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 x14ac:dyDescent="0.2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1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 x14ac:dyDescent="0.2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1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 x14ac:dyDescent="0.2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1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 x14ac:dyDescent="0.2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1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 x14ac:dyDescent="0.2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1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 x14ac:dyDescent="0.2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1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 x14ac:dyDescent="0.2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1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 x14ac:dyDescent="0.2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1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 x14ac:dyDescent="0.2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1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 x14ac:dyDescent="0.2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1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 x14ac:dyDescent="0.2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1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 x14ac:dyDescent="0.2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1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 x14ac:dyDescent="0.2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1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 x14ac:dyDescent="0.2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1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 x14ac:dyDescent="0.2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1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 x14ac:dyDescent="0.2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1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 x14ac:dyDescent="0.2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1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 x14ac:dyDescent="0.2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1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 x14ac:dyDescent="0.2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1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 x14ac:dyDescent="0.2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1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 x14ac:dyDescent="0.2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1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 x14ac:dyDescent="0.2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1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 x14ac:dyDescent="0.2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1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 x14ac:dyDescent="0.2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1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 x14ac:dyDescent="0.2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1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 x14ac:dyDescent="0.2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1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 x14ac:dyDescent="0.2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1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 x14ac:dyDescent="0.2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1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 x14ac:dyDescent="0.2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1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 x14ac:dyDescent="0.2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1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 x14ac:dyDescent="0.2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1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 x14ac:dyDescent="0.2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1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 x14ac:dyDescent="0.2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1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 x14ac:dyDescent="0.2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1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 x14ac:dyDescent="0.2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1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 x14ac:dyDescent="0.2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1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 x14ac:dyDescent="0.2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1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 x14ac:dyDescent="0.2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1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 x14ac:dyDescent="0.2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1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 x14ac:dyDescent="0.2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1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 x14ac:dyDescent="0.2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1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 x14ac:dyDescent="0.2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1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 x14ac:dyDescent="0.2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1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 x14ac:dyDescent="0.2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1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 x14ac:dyDescent="0.2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1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 x14ac:dyDescent="0.2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1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 x14ac:dyDescent="0.2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1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 x14ac:dyDescent="0.2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1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 x14ac:dyDescent="0.2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1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 x14ac:dyDescent="0.2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1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 x14ac:dyDescent="0.2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1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 x14ac:dyDescent="0.2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1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 x14ac:dyDescent="0.2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1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 x14ac:dyDescent="0.2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1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 x14ac:dyDescent="0.2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1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 x14ac:dyDescent="0.2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1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 x14ac:dyDescent="0.2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1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 x14ac:dyDescent="0.2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1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 x14ac:dyDescent="0.2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1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 x14ac:dyDescent="0.2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1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 x14ac:dyDescent="0.2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1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 x14ac:dyDescent="0.2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1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 x14ac:dyDescent="0.2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1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 x14ac:dyDescent="0.2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1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 x14ac:dyDescent="0.2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1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 x14ac:dyDescent="0.2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1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 x14ac:dyDescent="0.2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1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 x14ac:dyDescent="0.2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1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 x14ac:dyDescent="0.2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1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 x14ac:dyDescent="0.2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1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 x14ac:dyDescent="0.2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1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 x14ac:dyDescent="0.2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1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 x14ac:dyDescent="0.2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1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 x14ac:dyDescent="0.2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1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 x14ac:dyDescent="0.2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1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 x14ac:dyDescent="0.2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1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 x14ac:dyDescent="0.2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1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 x14ac:dyDescent="0.2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1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 x14ac:dyDescent="0.2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1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 x14ac:dyDescent="0.2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1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 x14ac:dyDescent="0.2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1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 x14ac:dyDescent="0.2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1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 x14ac:dyDescent="0.2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1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 x14ac:dyDescent="0.2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1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 x14ac:dyDescent="0.2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1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 x14ac:dyDescent="0.2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1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 x14ac:dyDescent="0.2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1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 x14ac:dyDescent="0.2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1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 x14ac:dyDescent="0.2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1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 x14ac:dyDescent="0.2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1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 x14ac:dyDescent="0.2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1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 x14ac:dyDescent="0.2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1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 x14ac:dyDescent="0.2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1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 x14ac:dyDescent="0.2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1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 x14ac:dyDescent="0.2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1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 x14ac:dyDescent="0.2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1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 x14ac:dyDescent="0.2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1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 x14ac:dyDescent="0.2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1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 x14ac:dyDescent="0.2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1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 x14ac:dyDescent="0.2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1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 x14ac:dyDescent="0.2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1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 x14ac:dyDescent="0.2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1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 x14ac:dyDescent="0.2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1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 x14ac:dyDescent="0.2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1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 x14ac:dyDescent="0.2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1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 x14ac:dyDescent="0.2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1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 x14ac:dyDescent="0.2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1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 x14ac:dyDescent="0.2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1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 x14ac:dyDescent="0.2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1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 x14ac:dyDescent="0.2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1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 x14ac:dyDescent="0.2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1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 x14ac:dyDescent="0.2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1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 x14ac:dyDescent="0.2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1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 x14ac:dyDescent="0.2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1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 x14ac:dyDescent="0.2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1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 x14ac:dyDescent="0.2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1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 x14ac:dyDescent="0.2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1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 x14ac:dyDescent="0.2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1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 x14ac:dyDescent="0.2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1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 x14ac:dyDescent="0.2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1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 x14ac:dyDescent="0.2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1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 x14ac:dyDescent="0.2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1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 x14ac:dyDescent="0.2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1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 x14ac:dyDescent="0.2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1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 x14ac:dyDescent="0.2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1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 x14ac:dyDescent="0.2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1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 x14ac:dyDescent="0.2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1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 x14ac:dyDescent="0.2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1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 x14ac:dyDescent="0.2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1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 x14ac:dyDescent="0.2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1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 x14ac:dyDescent="0.2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1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 x14ac:dyDescent="0.2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1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 x14ac:dyDescent="0.2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1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 x14ac:dyDescent="0.2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1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 x14ac:dyDescent="0.2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1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 x14ac:dyDescent="0.2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1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 x14ac:dyDescent="0.2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1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 x14ac:dyDescent="0.2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1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 x14ac:dyDescent="0.2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1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 x14ac:dyDescent="0.2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1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 x14ac:dyDescent="0.2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1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 x14ac:dyDescent="0.2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1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 x14ac:dyDescent="0.2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1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 x14ac:dyDescent="0.2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1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 x14ac:dyDescent="0.2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1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 x14ac:dyDescent="0.2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1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 x14ac:dyDescent="0.2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1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 x14ac:dyDescent="0.2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1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 x14ac:dyDescent="0.2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1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 x14ac:dyDescent="0.2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1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 x14ac:dyDescent="0.2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1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 x14ac:dyDescent="0.2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1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 x14ac:dyDescent="0.2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1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 x14ac:dyDescent="0.2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1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 x14ac:dyDescent="0.2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1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 x14ac:dyDescent="0.2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1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 x14ac:dyDescent="0.2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1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 x14ac:dyDescent="0.2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1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 x14ac:dyDescent="0.2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1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 x14ac:dyDescent="0.2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1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 x14ac:dyDescent="0.2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1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 x14ac:dyDescent="0.2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1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 x14ac:dyDescent="0.2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1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 x14ac:dyDescent="0.2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1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 x14ac:dyDescent="0.2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1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 x14ac:dyDescent="0.2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1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 x14ac:dyDescent="0.2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1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 x14ac:dyDescent="0.2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1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 x14ac:dyDescent="0.2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1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 x14ac:dyDescent="0.2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1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 x14ac:dyDescent="0.2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1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 x14ac:dyDescent="0.2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1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 x14ac:dyDescent="0.2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1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 x14ac:dyDescent="0.2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1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 x14ac:dyDescent="0.2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1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 x14ac:dyDescent="0.2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1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 x14ac:dyDescent="0.2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1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 x14ac:dyDescent="0.2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1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 x14ac:dyDescent="0.2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1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 x14ac:dyDescent="0.2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1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 x14ac:dyDescent="0.2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1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 x14ac:dyDescent="0.2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1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 x14ac:dyDescent="0.2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1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 x14ac:dyDescent="0.2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1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 x14ac:dyDescent="0.2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1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 x14ac:dyDescent="0.2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1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 x14ac:dyDescent="0.2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1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 x14ac:dyDescent="0.2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1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 x14ac:dyDescent="0.2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1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 x14ac:dyDescent="0.2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1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 x14ac:dyDescent="0.2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1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 x14ac:dyDescent="0.2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1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 x14ac:dyDescent="0.2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1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 x14ac:dyDescent="0.2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1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 x14ac:dyDescent="0.2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1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 x14ac:dyDescent="0.2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1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 x14ac:dyDescent="0.2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1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 x14ac:dyDescent="0.2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1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 x14ac:dyDescent="0.2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1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 x14ac:dyDescent="0.2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1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 x14ac:dyDescent="0.2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1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 x14ac:dyDescent="0.2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1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 x14ac:dyDescent="0.2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1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 x14ac:dyDescent="0.2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1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 x14ac:dyDescent="0.2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1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 x14ac:dyDescent="0.2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1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 x14ac:dyDescent="0.2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1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 x14ac:dyDescent="0.2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1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 x14ac:dyDescent="0.2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1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 x14ac:dyDescent="0.2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1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 x14ac:dyDescent="0.2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1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 x14ac:dyDescent="0.2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1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 x14ac:dyDescent="0.2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1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 x14ac:dyDescent="0.2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1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 x14ac:dyDescent="0.2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1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 x14ac:dyDescent="0.2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1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 x14ac:dyDescent="0.2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1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 x14ac:dyDescent="0.2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1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 x14ac:dyDescent="0.2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1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 x14ac:dyDescent="0.2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1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 x14ac:dyDescent="0.2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1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 x14ac:dyDescent="0.2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1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 x14ac:dyDescent="0.2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1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 x14ac:dyDescent="0.2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1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 x14ac:dyDescent="0.2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1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 x14ac:dyDescent="0.2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1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 x14ac:dyDescent="0.2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1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 x14ac:dyDescent="0.2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1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 x14ac:dyDescent="0.2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1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 x14ac:dyDescent="0.2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1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 x14ac:dyDescent="0.2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1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 x14ac:dyDescent="0.2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1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 x14ac:dyDescent="0.2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1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 x14ac:dyDescent="0.2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1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 x14ac:dyDescent="0.2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1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 x14ac:dyDescent="0.2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1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 x14ac:dyDescent="0.2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1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 x14ac:dyDescent="0.2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1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 x14ac:dyDescent="0.2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1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 x14ac:dyDescent="0.2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1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 x14ac:dyDescent="0.2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1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 x14ac:dyDescent="0.2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1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 x14ac:dyDescent="0.2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1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 x14ac:dyDescent="0.2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1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 x14ac:dyDescent="0.2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1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 x14ac:dyDescent="0.2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1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 x14ac:dyDescent="0.2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1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 x14ac:dyDescent="0.2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1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 x14ac:dyDescent="0.2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1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 x14ac:dyDescent="0.2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1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 x14ac:dyDescent="0.2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1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 x14ac:dyDescent="0.2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1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 x14ac:dyDescent="0.2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1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 x14ac:dyDescent="0.2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1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 x14ac:dyDescent="0.2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1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 x14ac:dyDescent="0.2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1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 x14ac:dyDescent="0.2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1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 x14ac:dyDescent="0.2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1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 x14ac:dyDescent="0.2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1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 x14ac:dyDescent="0.2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1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 x14ac:dyDescent="0.2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1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 x14ac:dyDescent="0.2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1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 x14ac:dyDescent="0.2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1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 x14ac:dyDescent="0.2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1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 x14ac:dyDescent="0.2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1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 x14ac:dyDescent="0.2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1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 x14ac:dyDescent="0.2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1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 x14ac:dyDescent="0.2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1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 x14ac:dyDescent="0.2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1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 x14ac:dyDescent="0.2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1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 x14ac:dyDescent="0.2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1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 x14ac:dyDescent="0.2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1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 x14ac:dyDescent="0.2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1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 x14ac:dyDescent="0.2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1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 x14ac:dyDescent="0.2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1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 x14ac:dyDescent="0.2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1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 x14ac:dyDescent="0.2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1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 x14ac:dyDescent="0.2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1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 x14ac:dyDescent="0.2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1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 x14ac:dyDescent="0.2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1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 x14ac:dyDescent="0.2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1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 x14ac:dyDescent="0.2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1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 x14ac:dyDescent="0.2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1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 x14ac:dyDescent="0.2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1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 x14ac:dyDescent="0.2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1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 x14ac:dyDescent="0.2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1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 x14ac:dyDescent="0.2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1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 x14ac:dyDescent="0.2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1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 x14ac:dyDescent="0.2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1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 x14ac:dyDescent="0.2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1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 x14ac:dyDescent="0.2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1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 x14ac:dyDescent="0.2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1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 x14ac:dyDescent="0.2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1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 x14ac:dyDescent="0.2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1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 x14ac:dyDescent="0.2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1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 x14ac:dyDescent="0.2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1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 x14ac:dyDescent="0.2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1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 x14ac:dyDescent="0.2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1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 x14ac:dyDescent="0.2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1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 x14ac:dyDescent="0.2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1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 x14ac:dyDescent="0.2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1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 x14ac:dyDescent="0.2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1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 x14ac:dyDescent="0.2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1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 x14ac:dyDescent="0.2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1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 x14ac:dyDescent="0.2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1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 x14ac:dyDescent="0.2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1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 x14ac:dyDescent="0.2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1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 x14ac:dyDescent="0.2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1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 x14ac:dyDescent="0.2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1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 x14ac:dyDescent="0.2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1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 x14ac:dyDescent="0.2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1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 x14ac:dyDescent="0.2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1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 x14ac:dyDescent="0.2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1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 x14ac:dyDescent="0.2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1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 x14ac:dyDescent="0.2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1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 x14ac:dyDescent="0.2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1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 x14ac:dyDescent="0.2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1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 x14ac:dyDescent="0.2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1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 x14ac:dyDescent="0.2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1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 x14ac:dyDescent="0.2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1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 x14ac:dyDescent="0.2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1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 x14ac:dyDescent="0.2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1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 x14ac:dyDescent="0.2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1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 x14ac:dyDescent="0.2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1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 x14ac:dyDescent="0.2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1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 x14ac:dyDescent="0.2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1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 x14ac:dyDescent="0.2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1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 x14ac:dyDescent="0.2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1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 x14ac:dyDescent="0.2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1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 x14ac:dyDescent="0.2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1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 x14ac:dyDescent="0.2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1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 x14ac:dyDescent="0.2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1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 x14ac:dyDescent="0.2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1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 x14ac:dyDescent="0.2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1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 x14ac:dyDescent="0.2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1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 x14ac:dyDescent="0.2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1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 x14ac:dyDescent="0.2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1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 x14ac:dyDescent="0.2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1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 x14ac:dyDescent="0.2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1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 x14ac:dyDescent="0.2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1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 x14ac:dyDescent="0.2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1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 x14ac:dyDescent="0.2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1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 x14ac:dyDescent="0.2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1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 x14ac:dyDescent="0.2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1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 x14ac:dyDescent="0.2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1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 x14ac:dyDescent="0.2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1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 x14ac:dyDescent="0.2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1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 x14ac:dyDescent="0.2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1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 x14ac:dyDescent="0.2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1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 x14ac:dyDescent="0.2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1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 x14ac:dyDescent="0.2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1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 x14ac:dyDescent="0.2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1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 x14ac:dyDescent="0.2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1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 x14ac:dyDescent="0.2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1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 x14ac:dyDescent="0.2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1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 x14ac:dyDescent="0.2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1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 x14ac:dyDescent="0.2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1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 x14ac:dyDescent="0.2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1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 x14ac:dyDescent="0.2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1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 x14ac:dyDescent="0.2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1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 x14ac:dyDescent="0.2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1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 x14ac:dyDescent="0.2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1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 x14ac:dyDescent="0.2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1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 x14ac:dyDescent="0.2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1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 x14ac:dyDescent="0.2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1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 x14ac:dyDescent="0.2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1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 x14ac:dyDescent="0.2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1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 x14ac:dyDescent="0.2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1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 x14ac:dyDescent="0.2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1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 x14ac:dyDescent="0.2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1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 x14ac:dyDescent="0.2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1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 x14ac:dyDescent="0.2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1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 x14ac:dyDescent="0.2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1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 x14ac:dyDescent="0.2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1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 x14ac:dyDescent="0.2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1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 x14ac:dyDescent="0.2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1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 x14ac:dyDescent="0.2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1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 x14ac:dyDescent="0.2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1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 x14ac:dyDescent="0.2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1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 x14ac:dyDescent="0.2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1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 x14ac:dyDescent="0.2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1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 x14ac:dyDescent="0.2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1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 x14ac:dyDescent="0.2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1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 x14ac:dyDescent="0.2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1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 x14ac:dyDescent="0.2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1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 x14ac:dyDescent="0.2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1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 x14ac:dyDescent="0.2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1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 x14ac:dyDescent="0.2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1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 x14ac:dyDescent="0.2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1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 x14ac:dyDescent="0.2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1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 x14ac:dyDescent="0.2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1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 x14ac:dyDescent="0.2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1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 x14ac:dyDescent="0.2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1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 x14ac:dyDescent="0.2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1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 x14ac:dyDescent="0.2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1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 x14ac:dyDescent="0.2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1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 x14ac:dyDescent="0.2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1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 x14ac:dyDescent="0.2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1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 x14ac:dyDescent="0.2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1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 x14ac:dyDescent="0.2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1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 x14ac:dyDescent="0.2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1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 x14ac:dyDescent="0.2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1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 x14ac:dyDescent="0.2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1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 x14ac:dyDescent="0.2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1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 x14ac:dyDescent="0.2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1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 x14ac:dyDescent="0.2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1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 x14ac:dyDescent="0.2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1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 x14ac:dyDescent="0.2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1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 x14ac:dyDescent="0.2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1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 x14ac:dyDescent="0.2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1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 x14ac:dyDescent="0.2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1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 x14ac:dyDescent="0.2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1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 x14ac:dyDescent="0.2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1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 x14ac:dyDescent="0.2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1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 x14ac:dyDescent="0.2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1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 x14ac:dyDescent="0.2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1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 x14ac:dyDescent="0.2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1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 x14ac:dyDescent="0.2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1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 x14ac:dyDescent="0.2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1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 x14ac:dyDescent="0.2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1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 x14ac:dyDescent="0.2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1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 x14ac:dyDescent="0.2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1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 x14ac:dyDescent="0.2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1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 x14ac:dyDescent="0.2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1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 x14ac:dyDescent="0.2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1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 x14ac:dyDescent="0.2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1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 x14ac:dyDescent="0.2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1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 x14ac:dyDescent="0.2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1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 x14ac:dyDescent="0.2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1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 x14ac:dyDescent="0.2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1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 x14ac:dyDescent="0.2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1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 x14ac:dyDescent="0.2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1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 x14ac:dyDescent="0.2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1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 x14ac:dyDescent="0.2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1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 x14ac:dyDescent="0.2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1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 x14ac:dyDescent="0.2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1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 x14ac:dyDescent="0.2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1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 x14ac:dyDescent="0.2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1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 x14ac:dyDescent="0.2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1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 x14ac:dyDescent="0.2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1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 x14ac:dyDescent="0.2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1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 x14ac:dyDescent="0.2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1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 x14ac:dyDescent="0.2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1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 x14ac:dyDescent="0.2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1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 x14ac:dyDescent="0.2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1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 x14ac:dyDescent="0.2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1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 x14ac:dyDescent="0.2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1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 x14ac:dyDescent="0.2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1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 x14ac:dyDescent="0.2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1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 x14ac:dyDescent="0.2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1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 x14ac:dyDescent="0.2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1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 x14ac:dyDescent="0.2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1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 x14ac:dyDescent="0.2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1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 x14ac:dyDescent="0.2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1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 x14ac:dyDescent="0.2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1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 x14ac:dyDescent="0.2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1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 x14ac:dyDescent="0.2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1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 x14ac:dyDescent="0.2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1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 x14ac:dyDescent="0.2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1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 x14ac:dyDescent="0.2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1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 x14ac:dyDescent="0.2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1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 x14ac:dyDescent="0.2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1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 x14ac:dyDescent="0.2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1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 x14ac:dyDescent="0.2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1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 x14ac:dyDescent="0.2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1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 x14ac:dyDescent="0.2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1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 x14ac:dyDescent="0.2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1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 x14ac:dyDescent="0.2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1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 x14ac:dyDescent="0.2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1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 x14ac:dyDescent="0.2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1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 x14ac:dyDescent="0.2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1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 x14ac:dyDescent="0.2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1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 x14ac:dyDescent="0.2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1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 x14ac:dyDescent="0.2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1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 x14ac:dyDescent="0.2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1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 x14ac:dyDescent="0.2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1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 x14ac:dyDescent="0.2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1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 x14ac:dyDescent="0.2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1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 x14ac:dyDescent="0.2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1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 x14ac:dyDescent="0.2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1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 x14ac:dyDescent="0.2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1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 x14ac:dyDescent="0.2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1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 x14ac:dyDescent="0.2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1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 x14ac:dyDescent="0.2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1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 x14ac:dyDescent="0.2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1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 x14ac:dyDescent="0.2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1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 x14ac:dyDescent="0.2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1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 x14ac:dyDescent="0.2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1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 x14ac:dyDescent="0.2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1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 x14ac:dyDescent="0.2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1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 x14ac:dyDescent="0.2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1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 x14ac:dyDescent="0.2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1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 x14ac:dyDescent="0.2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1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 x14ac:dyDescent="0.2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1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 x14ac:dyDescent="0.2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1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 x14ac:dyDescent="0.2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1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 x14ac:dyDescent="0.2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1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 x14ac:dyDescent="0.2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1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 x14ac:dyDescent="0.2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1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 x14ac:dyDescent="0.2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1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 x14ac:dyDescent="0.2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1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 x14ac:dyDescent="0.2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1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 x14ac:dyDescent="0.2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1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 x14ac:dyDescent="0.2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1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 x14ac:dyDescent="0.2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1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 x14ac:dyDescent="0.2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1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 x14ac:dyDescent="0.2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1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 x14ac:dyDescent="0.2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1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 x14ac:dyDescent="0.2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1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 x14ac:dyDescent="0.2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1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 x14ac:dyDescent="0.2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1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 x14ac:dyDescent="0.2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1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 x14ac:dyDescent="0.2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1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 x14ac:dyDescent="0.2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1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 x14ac:dyDescent="0.2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1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 x14ac:dyDescent="0.2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1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 x14ac:dyDescent="0.2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1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 x14ac:dyDescent="0.2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1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 x14ac:dyDescent="0.2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1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 x14ac:dyDescent="0.2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1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 x14ac:dyDescent="0.2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1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 x14ac:dyDescent="0.2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1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 x14ac:dyDescent="0.2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1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 x14ac:dyDescent="0.2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1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 x14ac:dyDescent="0.2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1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 x14ac:dyDescent="0.2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1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 x14ac:dyDescent="0.2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1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 x14ac:dyDescent="0.2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1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 x14ac:dyDescent="0.2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1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 x14ac:dyDescent="0.2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1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 x14ac:dyDescent="0.2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1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 x14ac:dyDescent="0.2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1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 x14ac:dyDescent="0.2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1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 x14ac:dyDescent="0.2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1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 x14ac:dyDescent="0.2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1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 x14ac:dyDescent="0.2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1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 x14ac:dyDescent="0.2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1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 x14ac:dyDescent="0.2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1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 x14ac:dyDescent="0.2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1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 x14ac:dyDescent="0.2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1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 x14ac:dyDescent="0.2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1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 x14ac:dyDescent="0.2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1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 x14ac:dyDescent="0.2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1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 x14ac:dyDescent="0.2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1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 x14ac:dyDescent="0.2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1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 x14ac:dyDescent="0.2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1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 x14ac:dyDescent="0.2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1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 x14ac:dyDescent="0.2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1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 x14ac:dyDescent="0.2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1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 x14ac:dyDescent="0.2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1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 x14ac:dyDescent="0.2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1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 x14ac:dyDescent="0.2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1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 x14ac:dyDescent="0.2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1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 x14ac:dyDescent="0.2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1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 x14ac:dyDescent="0.2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1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 x14ac:dyDescent="0.2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1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 x14ac:dyDescent="0.2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1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 x14ac:dyDescent="0.2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1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 x14ac:dyDescent="0.2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1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 x14ac:dyDescent="0.2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1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 x14ac:dyDescent="0.2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1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 x14ac:dyDescent="0.2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1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 x14ac:dyDescent="0.2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1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 x14ac:dyDescent="0.2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1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 x14ac:dyDescent="0.2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1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 x14ac:dyDescent="0.2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1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 x14ac:dyDescent="0.2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1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 x14ac:dyDescent="0.2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1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 x14ac:dyDescent="0.2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1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 x14ac:dyDescent="0.2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1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 x14ac:dyDescent="0.2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1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 x14ac:dyDescent="0.2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1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 x14ac:dyDescent="0.2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1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 x14ac:dyDescent="0.2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1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 x14ac:dyDescent="0.2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1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 x14ac:dyDescent="0.2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1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 x14ac:dyDescent="0.2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1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 x14ac:dyDescent="0.2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1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 x14ac:dyDescent="0.2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1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 x14ac:dyDescent="0.2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1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 x14ac:dyDescent="0.2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1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 x14ac:dyDescent="0.2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1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 x14ac:dyDescent="0.2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1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 x14ac:dyDescent="0.2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1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 x14ac:dyDescent="0.2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1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 x14ac:dyDescent="0.2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1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 x14ac:dyDescent="0.2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1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 x14ac:dyDescent="0.2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1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 x14ac:dyDescent="0.2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1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 x14ac:dyDescent="0.2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1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 x14ac:dyDescent="0.2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1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 x14ac:dyDescent="0.2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1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 x14ac:dyDescent="0.2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1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 x14ac:dyDescent="0.2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1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 x14ac:dyDescent="0.2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1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 x14ac:dyDescent="0.2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1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 x14ac:dyDescent="0.2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1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 x14ac:dyDescent="0.2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1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 x14ac:dyDescent="0.2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1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 x14ac:dyDescent="0.2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1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 x14ac:dyDescent="0.2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1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 x14ac:dyDescent="0.2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1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 x14ac:dyDescent="0.2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1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 x14ac:dyDescent="0.2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1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 x14ac:dyDescent="0.2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1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 x14ac:dyDescent="0.2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1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 x14ac:dyDescent="0.2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1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 x14ac:dyDescent="0.2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1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 x14ac:dyDescent="0.2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1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 x14ac:dyDescent="0.2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1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 x14ac:dyDescent="0.2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1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 x14ac:dyDescent="0.2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1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 x14ac:dyDescent="0.2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1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 x14ac:dyDescent="0.2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1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 x14ac:dyDescent="0.2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1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 x14ac:dyDescent="0.2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1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 x14ac:dyDescent="0.2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1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 x14ac:dyDescent="0.2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1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 x14ac:dyDescent="0.2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1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 x14ac:dyDescent="0.2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1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 x14ac:dyDescent="0.2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1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 x14ac:dyDescent="0.2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1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 x14ac:dyDescent="0.2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1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 x14ac:dyDescent="0.2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1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 x14ac:dyDescent="0.2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1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 x14ac:dyDescent="0.2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1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 x14ac:dyDescent="0.2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1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 x14ac:dyDescent="0.2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1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 x14ac:dyDescent="0.2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1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 x14ac:dyDescent="0.2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1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 x14ac:dyDescent="0.2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1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 x14ac:dyDescent="0.2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1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 x14ac:dyDescent="0.2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1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 x14ac:dyDescent="0.2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1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 x14ac:dyDescent="0.2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1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 x14ac:dyDescent="0.2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1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 x14ac:dyDescent="0.2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1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 x14ac:dyDescent="0.2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1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 x14ac:dyDescent="0.2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1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 x14ac:dyDescent="0.2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1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 x14ac:dyDescent="0.2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1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 x14ac:dyDescent="0.2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1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 x14ac:dyDescent="0.2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1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 x14ac:dyDescent="0.2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1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 x14ac:dyDescent="0.2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1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 x14ac:dyDescent="0.2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1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 x14ac:dyDescent="0.2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1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 x14ac:dyDescent="0.2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1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 x14ac:dyDescent="0.2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1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 x14ac:dyDescent="0.2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1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 x14ac:dyDescent="0.2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1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 x14ac:dyDescent="0.2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1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 x14ac:dyDescent="0.2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1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 x14ac:dyDescent="0.2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1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 x14ac:dyDescent="0.2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1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 x14ac:dyDescent="0.2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1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 x14ac:dyDescent="0.2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1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 x14ac:dyDescent="0.2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1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 x14ac:dyDescent="0.2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1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 x14ac:dyDescent="0.2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1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 x14ac:dyDescent="0.2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1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 x14ac:dyDescent="0.2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1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 x14ac:dyDescent="0.2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1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 x14ac:dyDescent="0.2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1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 x14ac:dyDescent="0.2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1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 x14ac:dyDescent="0.2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1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 x14ac:dyDescent="0.2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1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 x14ac:dyDescent="0.2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1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 x14ac:dyDescent="0.2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1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 x14ac:dyDescent="0.2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1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 x14ac:dyDescent="0.2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1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 x14ac:dyDescent="0.2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1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 x14ac:dyDescent="0.2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1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 x14ac:dyDescent="0.2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1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 x14ac:dyDescent="0.2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1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 x14ac:dyDescent="0.2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1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 x14ac:dyDescent="0.2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1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 x14ac:dyDescent="0.2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1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 x14ac:dyDescent="0.2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1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 x14ac:dyDescent="0.2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1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 x14ac:dyDescent="0.2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1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 x14ac:dyDescent="0.2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1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 x14ac:dyDescent="0.2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1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 x14ac:dyDescent="0.2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1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 x14ac:dyDescent="0.2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1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 x14ac:dyDescent="0.2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1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 x14ac:dyDescent="0.2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1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 x14ac:dyDescent="0.2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1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 x14ac:dyDescent="0.2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1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 x14ac:dyDescent="0.2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1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 x14ac:dyDescent="0.2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1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 x14ac:dyDescent="0.2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1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 x14ac:dyDescent="0.2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1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 x14ac:dyDescent="0.2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1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 x14ac:dyDescent="0.2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1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 x14ac:dyDescent="0.2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1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 x14ac:dyDescent="0.2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1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 x14ac:dyDescent="0.2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1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 x14ac:dyDescent="0.2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1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 x14ac:dyDescent="0.2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1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 x14ac:dyDescent="0.2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1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 x14ac:dyDescent="0.2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1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 x14ac:dyDescent="0.2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1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 x14ac:dyDescent="0.2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1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 x14ac:dyDescent="0.2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1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 x14ac:dyDescent="0.2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1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 x14ac:dyDescent="0.2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1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 x14ac:dyDescent="0.2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1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 x14ac:dyDescent="0.2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1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 x14ac:dyDescent="0.2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1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 x14ac:dyDescent="0.2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1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 x14ac:dyDescent="0.2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1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 x14ac:dyDescent="0.2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1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 x14ac:dyDescent="0.2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1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 x14ac:dyDescent="0.2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1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 x14ac:dyDescent="0.2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1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 x14ac:dyDescent="0.2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1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 x14ac:dyDescent="0.2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1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 x14ac:dyDescent="0.2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1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 x14ac:dyDescent="0.2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1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 x14ac:dyDescent="0.2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1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 x14ac:dyDescent="0.2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1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 x14ac:dyDescent="0.2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1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 x14ac:dyDescent="0.2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1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 x14ac:dyDescent="0.2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1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 x14ac:dyDescent="0.2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1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 x14ac:dyDescent="0.2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1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 x14ac:dyDescent="0.2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1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 x14ac:dyDescent="0.2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1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 x14ac:dyDescent="0.2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1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 x14ac:dyDescent="0.2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1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 x14ac:dyDescent="0.2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1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 x14ac:dyDescent="0.2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1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 x14ac:dyDescent="0.2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1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 x14ac:dyDescent="0.2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1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 x14ac:dyDescent="0.2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1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 x14ac:dyDescent="0.2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1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 x14ac:dyDescent="0.2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1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 x14ac:dyDescent="0.2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1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 x14ac:dyDescent="0.2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1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 x14ac:dyDescent="0.2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1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 x14ac:dyDescent="0.2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1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 x14ac:dyDescent="0.2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1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 x14ac:dyDescent="0.2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1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 x14ac:dyDescent="0.2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1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 x14ac:dyDescent="0.2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1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 x14ac:dyDescent="0.2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1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 x14ac:dyDescent="0.2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1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 x14ac:dyDescent="0.2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1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 x14ac:dyDescent="0.2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1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 x14ac:dyDescent="0.2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1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 x14ac:dyDescent="0.2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1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 x14ac:dyDescent="0.2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1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 x14ac:dyDescent="0.2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1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 x14ac:dyDescent="0.2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1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 x14ac:dyDescent="0.2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1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 x14ac:dyDescent="0.2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1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 x14ac:dyDescent="0.2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1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 x14ac:dyDescent="0.2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1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 x14ac:dyDescent="0.2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1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 x14ac:dyDescent="0.2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1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 x14ac:dyDescent="0.2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1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 x14ac:dyDescent="0.2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1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 x14ac:dyDescent="0.2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1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 x14ac:dyDescent="0.2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1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 x14ac:dyDescent="0.2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1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 x14ac:dyDescent="0.2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1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 x14ac:dyDescent="0.2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1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 x14ac:dyDescent="0.2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1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 x14ac:dyDescent="0.2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1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 x14ac:dyDescent="0.2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1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 x14ac:dyDescent="0.2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1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 x14ac:dyDescent="0.2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1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 x14ac:dyDescent="0.2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1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 x14ac:dyDescent="0.2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1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 x14ac:dyDescent="0.2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1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 x14ac:dyDescent="0.2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1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 x14ac:dyDescent="0.2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1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 x14ac:dyDescent="0.2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1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 x14ac:dyDescent="0.2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1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 x14ac:dyDescent="0.2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1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 x14ac:dyDescent="0.2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1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 x14ac:dyDescent="0.2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1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 x14ac:dyDescent="0.2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1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 x14ac:dyDescent="0.2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1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 x14ac:dyDescent="0.2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1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 x14ac:dyDescent="0.2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1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 x14ac:dyDescent="0.2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1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 x14ac:dyDescent="0.2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1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 x14ac:dyDescent="0.2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1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 x14ac:dyDescent="0.2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1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 x14ac:dyDescent="0.2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1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 x14ac:dyDescent="0.2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1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 x14ac:dyDescent="0.2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1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 x14ac:dyDescent="0.2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1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 x14ac:dyDescent="0.2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1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 x14ac:dyDescent="0.2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1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 x14ac:dyDescent="0.2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1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 x14ac:dyDescent="0.2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1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 x14ac:dyDescent="0.2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1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 x14ac:dyDescent="0.2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1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 x14ac:dyDescent="0.2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1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 x14ac:dyDescent="0.2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1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 x14ac:dyDescent="0.2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1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 x14ac:dyDescent="0.2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1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 x14ac:dyDescent="0.2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1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 x14ac:dyDescent="0.2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1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 x14ac:dyDescent="0.2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1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 x14ac:dyDescent="0.2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1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 x14ac:dyDescent="0.2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1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 x14ac:dyDescent="0.2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1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 x14ac:dyDescent="0.2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1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 x14ac:dyDescent="0.2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1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 x14ac:dyDescent="0.2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1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 x14ac:dyDescent="0.2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1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 x14ac:dyDescent="0.2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1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 x14ac:dyDescent="0.2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1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 x14ac:dyDescent="0.2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1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 x14ac:dyDescent="0.2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1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 x14ac:dyDescent="0.2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1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 x14ac:dyDescent="0.2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1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 x14ac:dyDescent="0.2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1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 x14ac:dyDescent="0.2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1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 x14ac:dyDescent="0.2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1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 x14ac:dyDescent="0.2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1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 x14ac:dyDescent="0.2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1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 x14ac:dyDescent="0.2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1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 x14ac:dyDescent="0.2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1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 x14ac:dyDescent="0.2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1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 x14ac:dyDescent="0.2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1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 x14ac:dyDescent="0.2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1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 x14ac:dyDescent="0.2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1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 x14ac:dyDescent="0.2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1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 x14ac:dyDescent="0.2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1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 x14ac:dyDescent="0.2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1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 x14ac:dyDescent="0.2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1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 x14ac:dyDescent="0.2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1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 x14ac:dyDescent="0.2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1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 x14ac:dyDescent="0.2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1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 x14ac:dyDescent="0.2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1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 x14ac:dyDescent="0.2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1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 x14ac:dyDescent="0.2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1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 x14ac:dyDescent="0.2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1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 x14ac:dyDescent="0.2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1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 x14ac:dyDescent="0.2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1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 x14ac:dyDescent="0.2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1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 x14ac:dyDescent="0.2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1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 x14ac:dyDescent="0.2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1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 x14ac:dyDescent="0.2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1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 x14ac:dyDescent="0.2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1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 x14ac:dyDescent="0.2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1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 x14ac:dyDescent="0.2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1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 x14ac:dyDescent="0.2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1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 x14ac:dyDescent="0.2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1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 x14ac:dyDescent="0.2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1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 x14ac:dyDescent="0.2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1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 x14ac:dyDescent="0.2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1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 x14ac:dyDescent="0.2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1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 x14ac:dyDescent="0.2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1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 x14ac:dyDescent="0.2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1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 x14ac:dyDescent="0.2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1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 x14ac:dyDescent="0.2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1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 x14ac:dyDescent="0.2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1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 x14ac:dyDescent="0.2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1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 x14ac:dyDescent="0.2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1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 x14ac:dyDescent="0.2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1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 x14ac:dyDescent="0.2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1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 x14ac:dyDescent="0.2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1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 x14ac:dyDescent="0.2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1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 x14ac:dyDescent="0.2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1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 x14ac:dyDescent="0.2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1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 x14ac:dyDescent="0.2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1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 x14ac:dyDescent="0.2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1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 x14ac:dyDescent="0.2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1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 x14ac:dyDescent="0.2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1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 x14ac:dyDescent="0.2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1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 x14ac:dyDescent="0.2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1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 x14ac:dyDescent="0.2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1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 x14ac:dyDescent="0.2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1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 x14ac:dyDescent="0.2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1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 x14ac:dyDescent="0.2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1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 x14ac:dyDescent="0.2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1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 x14ac:dyDescent="0.2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1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 x14ac:dyDescent="0.2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1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 x14ac:dyDescent="0.2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1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 x14ac:dyDescent="0.2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1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 x14ac:dyDescent="0.2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1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 x14ac:dyDescent="0.2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1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 x14ac:dyDescent="0.2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1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 x14ac:dyDescent="0.2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1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 x14ac:dyDescent="0.2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1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 x14ac:dyDescent="0.2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1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 x14ac:dyDescent="0.2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1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 x14ac:dyDescent="0.2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1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 x14ac:dyDescent="0.2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1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 x14ac:dyDescent="0.2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1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 x14ac:dyDescent="0.2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1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 x14ac:dyDescent="0.2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1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 x14ac:dyDescent="0.2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1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 x14ac:dyDescent="0.2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1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 x14ac:dyDescent="0.2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1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 x14ac:dyDescent="0.2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1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 x14ac:dyDescent="0.2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1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 x14ac:dyDescent="0.2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1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 x14ac:dyDescent="0.2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1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 x14ac:dyDescent="0.2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1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 x14ac:dyDescent="0.2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1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 x14ac:dyDescent="0.2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1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 x14ac:dyDescent="0.2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1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 x14ac:dyDescent="0.2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1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 x14ac:dyDescent="0.2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1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 x14ac:dyDescent="0.2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1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 x14ac:dyDescent="0.2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1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 x14ac:dyDescent="0.2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1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 x14ac:dyDescent="0.2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1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 x14ac:dyDescent="0.2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1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 x14ac:dyDescent="0.2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1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 x14ac:dyDescent="0.2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1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 x14ac:dyDescent="0.2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1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 x14ac:dyDescent="0.2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1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 x14ac:dyDescent="0.2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1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 x14ac:dyDescent="0.2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1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 x14ac:dyDescent="0.2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1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 x14ac:dyDescent="0.2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1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 x14ac:dyDescent="0.2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1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 x14ac:dyDescent="0.2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1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 x14ac:dyDescent="0.2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1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 x14ac:dyDescent="0.2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1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 x14ac:dyDescent="0.2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1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 x14ac:dyDescent="0.2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1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 x14ac:dyDescent="0.2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1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 x14ac:dyDescent="0.2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1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 x14ac:dyDescent="0.2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1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 x14ac:dyDescent="0.2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1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 x14ac:dyDescent="0.2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1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 x14ac:dyDescent="0.2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1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 x14ac:dyDescent="0.2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1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 x14ac:dyDescent="0.2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1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 x14ac:dyDescent="0.2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1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 x14ac:dyDescent="0.2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1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 x14ac:dyDescent="0.2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1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 x14ac:dyDescent="0.2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1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 x14ac:dyDescent="0.2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1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 x14ac:dyDescent="0.2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1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 x14ac:dyDescent="0.2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1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 x14ac:dyDescent="0.2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1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 x14ac:dyDescent="0.2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1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 x14ac:dyDescent="0.2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1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 x14ac:dyDescent="0.2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1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 x14ac:dyDescent="0.2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1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 x14ac:dyDescent="0.2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1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 x14ac:dyDescent="0.2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1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 x14ac:dyDescent="0.2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1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 x14ac:dyDescent="0.2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1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 x14ac:dyDescent="0.2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1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 x14ac:dyDescent="0.2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1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 x14ac:dyDescent="0.2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1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 x14ac:dyDescent="0.2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1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 x14ac:dyDescent="0.2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1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 x14ac:dyDescent="0.2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1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 x14ac:dyDescent="0.2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1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 x14ac:dyDescent="0.2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1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 x14ac:dyDescent="0.2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1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 x14ac:dyDescent="0.2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1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 x14ac:dyDescent="0.2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1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 x14ac:dyDescent="0.2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1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 x14ac:dyDescent="0.2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1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 x14ac:dyDescent="0.2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1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 x14ac:dyDescent="0.2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1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 x14ac:dyDescent="0.2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1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 x14ac:dyDescent="0.2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1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 x14ac:dyDescent="0.2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1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 x14ac:dyDescent="0.2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1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 x14ac:dyDescent="0.2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1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 x14ac:dyDescent="0.2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1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 x14ac:dyDescent="0.2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1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 x14ac:dyDescent="0.2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1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 x14ac:dyDescent="0.2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1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 x14ac:dyDescent="0.2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1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 x14ac:dyDescent="0.2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1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 x14ac:dyDescent="0.2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1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 x14ac:dyDescent="0.2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1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 x14ac:dyDescent="0.2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1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 x14ac:dyDescent="0.2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1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 x14ac:dyDescent="0.2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1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 x14ac:dyDescent="0.2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1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 x14ac:dyDescent="0.2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1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 x14ac:dyDescent="0.2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1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 x14ac:dyDescent="0.2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1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 x14ac:dyDescent="0.2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1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 x14ac:dyDescent="0.2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1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 x14ac:dyDescent="0.2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1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 x14ac:dyDescent="0.2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1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 x14ac:dyDescent="0.2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1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 x14ac:dyDescent="0.2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1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 x14ac:dyDescent="0.2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1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 x14ac:dyDescent="0.2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1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 x14ac:dyDescent="0.2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1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 x14ac:dyDescent="0.2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1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 x14ac:dyDescent="0.2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1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 x14ac:dyDescent="0.2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1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 x14ac:dyDescent="0.2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1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 x14ac:dyDescent="0.2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1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 x14ac:dyDescent="0.2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1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 x14ac:dyDescent="0.2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1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 x14ac:dyDescent="0.2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1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 x14ac:dyDescent="0.2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1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 x14ac:dyDescent="0.2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1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 x14ac:dyDescent="0.2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1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 x14ac:dyDescent="0.2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1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 x14ac:dyDescent="0.2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1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 x14ac:dyDescent="0.2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1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 x14ac:dyDescent="0.2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1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 x14ac:dyDescent="0.2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1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 x14ac:dyDescent="0.2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1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 x14ac:dyDescent="0.2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1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 x14ac:dyDescent="0.2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1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 x14ac:dyDescent="0.2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1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 x14ac:dyDescent="0.2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1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 x14ac:dyDescent="0.2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1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 x14ac:dyDescent="0.2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1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 x14ac:dyDescent="0.2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1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 x14ac:dyDescent="0.2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1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 x14ac:dyDescent="0.2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1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 x14ac:dyDescent="0.2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1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 x14ac:dyDescent="0.2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1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 x14ac:dyDescent="0.2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1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 x14ac:dyDescent="0.2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1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 x14ac:dyDescent="0.2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1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 x14ac:dyDescent="0.2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1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 x14ac:dyDescent="0.2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1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 x14ac:dyDescent="0.2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1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 x14ac:dyDescent="0.2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1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 x14ac:dyDescent="0.2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1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 x14ac:dyDescent="0.2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1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 x14ac:dyDescent="0.2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1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 x14ac:dyDescent="0.2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1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 x14ac:dyDescent="0.2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1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 x14ac:dyDescent="0.2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1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 x14ac:dyDescent="0.2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1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 x14ac:dyDescent="0.2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1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 x14ac:dyDescent="0.2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1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 x14ac:dyDescent="0.2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1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 x14ac:dyDescent="0.2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1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 x14ac:dyDescent="0.2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1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 x14ac:dyDescent="0.2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1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 x14ac:dyDescent="0.2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1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 x14ac:dyDescent="0.2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1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 x14ac:dyDescent="0.2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1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 x14ac:dyDescent="0.2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1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 x14ac:dyDescent="0.2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1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 x14ac:dyDescent="0.2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1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 x14ac:dyDescent="0.2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1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 x14ac:dyDescent="0.2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1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 x14ac:dyDescent="0.2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1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 x14ac:dyDescent="0.2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1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 x14ac:dyDescent="0.2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1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 x14ac:dyDescent="0.2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1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 x14ac:dyDescent="0.2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1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 x14ac:dyDescent="0.2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1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 x14ac:dyDescent="0.2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1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 x14ac:dyDescent="0.2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1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 x14ac:dyDescent="0.2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1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 x14ac:dyDescent="0.2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1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 x14ac:dyDescent="0.2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1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 x14ac:dyDescent="0.2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1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 x14ac:dyDescent="0.2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1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 x14ac:dyDescent="0.2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1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 x14ac:dyDescent="0.2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1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 x14ac:dyDescent="0.2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1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 x14ac:dyDescent="0.2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1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 x14ac:dyDescent="0.2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1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 x14ac:dyDescent="0.2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1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 x14ac:dyDescent="0.2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1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 x14ac:dyDescent="0.2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1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 x14ac:dyDescent="0.2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1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 x14ac:dyDescent="0.2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1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 x14ac:dyDescent="0.2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1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 x14ac:dyDescent="0.2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1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 x14ac:dyDescent="0.2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1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 x14ac:dyDescent="0.2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1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 x14ac:dyDescent="0.2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1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 x14ac:dyDescent="0.2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1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 x14ac:dyDescent="0.2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1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 x14ac:dyDescent="0.2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1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 x14ac:dyDescent="0.2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1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 x14ac:dyDescent="0.2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1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 x14ac:dyDescent="0.2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1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 x14ac:dyDescent="0.2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1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 x14ac:dyDescent="0.2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1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 x14ac:dyDescent="0.2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1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 x14ac:dyDescent="0.2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1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 x14ac:dyDescent="0.2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1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 x14ac:dyDescent="0.2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1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 x14ac:dyDescent="0.2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1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 x14ac:dyDescent="0.2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1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 x14ac:dyDescent="0.2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1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 x14ac:dyDescent="0.2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1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 x14ac:dyDescent="0.2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1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 x14ac:dyDescent="0.2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1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 x14ac:dyDescent="0.2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1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 x14ac:dyDescent="0.2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1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 x14ac:dyDescent="0.2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1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 x14ac:dyDescent="0.2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1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 x14ac:dyDescent="0.2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1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 x14ac:dyDescent="0.2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1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 x14ac:dyDescent="0.2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1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 x14ac:dyDescent="0.2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1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 x14ac:dyDescent="0.2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1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 x14ac:dyDescent="0.2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1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 x14ac:dyDescent="0.2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1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 x14ac:dyDescent="0.2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1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 x14ac:dyDescent="0.2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1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 x14ac:dyDescent="0.2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1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 x14ac:dyDescent="0.2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1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 x14ac:dyDescent="0.2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1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 x14ac:dyDescent="0.2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1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 x14ac:dyDescent="0.2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1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 x14ac:dyDescent="0.2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1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 x14ac:dyDescent="0.2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1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 x14ac:dyDescent="0.2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1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 x14ac:dyDescent="0.2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1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 x14ac:dyDescent="0.2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1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 x14ac:dyDescent="0.2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1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 x14ac:dyDescent="0.2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1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 x14ac:dyDescent="0.2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1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 x14ac:dyDescent="0.2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1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 x14ac:dyDescent="0.2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1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 x14ac:dyDescent="0.2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1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 x14ac:dyDescent="0.2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1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 x14ac:dyDescent="0.2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1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 x14ac:dyDescent="0.2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1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 x14ac:dyDescent="0.2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1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 x14ac:dyDescent="0.2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1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 x14ac:dyDescent="0.2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1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 x14ac:dyDescent="0.2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1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 x14ac:dyDescent="0.2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1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 x14ac:dyDescent="0.2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1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 x14ac:dyDescent="0.2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1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 x14ac:dyDescent="0.2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1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 x14ac:dyDescent="0.2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1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 x14ac:dyDescent="0.2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1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 x14ac:dyDescent="0.2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1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 x14ac:dyDescent="0.2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1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 x14ac:dyDescent="0.2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1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 x14ac:dyDescent="0.2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1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 x14ac:dyDescent="0.2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1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 x14ac:dyDescent="0.2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1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 x14ac:dyDescent="0.2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1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 x14ac:dyDescent="0.2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1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 x14ac:dyDescent="0.2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1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 x14ac:dyDescent="0.2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1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 x14ac:dyDescent="0.2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1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 x14ac:dyDescent="0.2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1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 x14ac:dyDescent="0.2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1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 x14ac:dyDescent="0.2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1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 x14ac:dyDescent="0.2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1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 x14ac:dyDescent="0.2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1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 x14ac:dyDescent="0.2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1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 x14ac:dyDescent="0.2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1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 x14ac:dyDescent="0.2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1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 x14ac:dyDescent="0.2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1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 x14ac:dyDescent="0.2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1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 x14ac:dyDescent="0.2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1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 x14ac:dyDescent="0.2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1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 x14ac:dyDescent="0.2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1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 x14ac:dyDescent="0.2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1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 x14ac:dyDescent="0.2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1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 x14ac:dyDescent="0.2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1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 x14ac:dyDescent="0.2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1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 x14ac:dyDescent="0.2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1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 x14ac:dyDescent="0.2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1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 x14ac:dyDescent="0.2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1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 x14ac:dyDescent="0.2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1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 x14ac:dyDescent="0.2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1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 x14ac:dyDescent="0.2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1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 x14ac:dyDescent="0.2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1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 x14ac:dyDescent="0.2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1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 x14ac:dyDescent="0.2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1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 x14ac:dyDescent="0.2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1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 x14ac:dyDescent="0.2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1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 x14ac:dyDescent="0.2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1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 x14ac:dyDescent="0.2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1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 x14ac:dyDescent="0.2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1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 x14ac:dyDescent="0.2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1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 x14ac:dyDescent="0.2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1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 x14ac:dyDescent="0.2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1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 x14ac:dyDescent="0.2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1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 x14ac:dyDescent="0.2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1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 x14ac:dyDescent="0.2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1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 x14ac:dyDescent="0.2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1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 x14ac:dyDescent="0.2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1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 x14ac:dyDescent="0.2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1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 x14ac:dyDescent="0.2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1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 x14ac:dyDescent="0.2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1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 x14ac:dyDescent="0.2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1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 x14ac:dyDescent="0.2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1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 x14ac:dyDescent="0.2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1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 x14ac:dyDescent="0.2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1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 x14ac:dyDescent="0.2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1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 x14ac:dyDescent="0.2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1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 x14ac:dyDescent="0.2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1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 x14ac:dyDescent="0.2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1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 x14ac:dyDescent="0.2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1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 x14ac:dyDescent="0.2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1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 x14ac:dyDescent="0.2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1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 x14ac:dyDescent="0.2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1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 x14ac:dyDescent="0.2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1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 x14ac:dyDescent="0.2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1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 x14ac:dyDescent="0.2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1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 x14ac:dyDescent="0.2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1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 x14ac:dyDescent="0.2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1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 x14ac:dyDescent="0.2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1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 x14ac:dyDescent="0.2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1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 x14ac:dyDescent="0.2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1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 x14ac:dyDescent="0.2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1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 x14ac:dyDescent="0.2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1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 x14ac:dyDescent="0.2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1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 x14ac:dyDescent="0.2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1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 x14ac:dyDescent="0.2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1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 x14ac:dyDescent="0.2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1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 x14ac:dyDescent="0.2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1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 x14ac:dyDescent="0.2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1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 x14ac:dyDescent="0.2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1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 x14ac:dyDescent="0.2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1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 x14ac:dyDescent="0.2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1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 x14ac:dyDescent="0.2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1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 x14ac:dyDescent="0.2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1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 x14ac:dyDescent="0.2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1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 x14ac:dyDescent="0.2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1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 x14ac:dyDescent="0.2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1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 x14ac:dyDescent="0.2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1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 x14ac:dyDescent="0.2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1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 x14ac:dyDescent="0.2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1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 x14ac:dyDescent="0.2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1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 x14ac:dyDescent="0.2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1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 x14ac:dyDescent="0.2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1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 x14ac:dyDescent="0.2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1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 x14ac:dyDescent="0.2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1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 x14ac:dyDescent="0.2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1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 x14ac:dyDescent="0.2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1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 x14ac:dyDescent="0.2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1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 x14ac:dyDescent="0.2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1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 x14ac:dyDescent="0.2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1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 x14ac:dyDescent="0.2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1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 x14ac:dyDescent="0.2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1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 x14ac:dyDescent="0.2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1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 x14ac:dyDescent="0.2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1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 x14ac:dyDescent="0.2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1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 x14ac:dyDescent="0.2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1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 x14ac:dyDescent="0.2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1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 x14ac:dyDescent="0.2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1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 x14ac:dyDescent="0.2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1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 x14ac:dyDescent="0.2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1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 x14ac:dyDescent="0.2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1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 x14ac:dyDescent="0.2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1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 x14ac:dyDescent="0.2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1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 x14ac:dyDescent="0.2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1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 x14ac:dyDescent="0.2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1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 x14ac:dyDescent="0.2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1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 x14ac:dyDescent="0.2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1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 x14ac:dyDescent="0.2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1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 x14ac:dyDescent="0.2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1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 x14ac:dyDescent="0.2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1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 x14ac:dyDescent="0.2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1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 x14ac:dyDescent="0.2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1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 x14ac:dyDescent="0.2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1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 x14ac:dyDescent="0.2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1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 x14ac:dyDescent="0.2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1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 x14ac:dyDescent="0.2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1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 x14ac:dyDescent="0.2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1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 x14ac:dyDescent="0.2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1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 x14ac:dyDescent="0.2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1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 x14ac:dyDescent="0.2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1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 x14ac:dyDescent="0.2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1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 x14ac:dyDescent="0.2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1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 x14ac:dyDescent="0.2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1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 x14ac:dyDescent="0.2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1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 x14ac:dyDescent="0.2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1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 x14ac:dyDescent="0.2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1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 x14ac:dyDescent="0.2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1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 x14ac:dyDescent="0.2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1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 x14ac:dyDescent="0.2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1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 x14ac:dyDescent="0.2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1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 x14ac:dyDescent="0.2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1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 x14ac:dyDescent="0.2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1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 x14ac:dyDescent="0.2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1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 x14ac:dyDescent="0.2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1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 x14ac:dyDescent="0.2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1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 x14ac:dyDescent="0.2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1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 x14ac:dyDescent="0.2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1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 x14ac:dyDescent="0.2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1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 x14ac:dyDescent="0.2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1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 x14ac:dyDescent="0.2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1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 x14ac:dyDescent="0.2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1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 x14ac:dyDescent="0.2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1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 x14ac:dyDescent="0.2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1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 x14ac:dyDescent="0.2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1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 x14ac:dyDescent="0.2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1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 x14ac:dyDescent="0.2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1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 x14ac:dyDescent="0.2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1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 x14ac:dyDescent="0.2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1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 x14ac:dyDescent="0.2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1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 x14ac:dyDescent="0.2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1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 x14ac:dyDescent="0.2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1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 x14ac:dyDescent="0.2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1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 x14ac:dyDescent="0.2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1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 x14ac:dyDescent="0.2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1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 x14ac:dyDescent="0.2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1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 x14ac:dyDescent="0.2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1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 x14ac:dyDescent="0.2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1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 x14ac:dyDescent="0.2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1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 x14ac:dyDescent="0.2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1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 x14ac:dyDescent="0.2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1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 x14ac:dyDescent="0.2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1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 x14ac:dyDescent="0.2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1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 x14ac:dyDescent="0.2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1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 x14ac:dyDescent="0.2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1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 x14ac:dyDescent="0.2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1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</sheetData>
  <mergeCells count="223">
    <mergeCell ref="BI121:BI123"/>
    <mergeCell ref="AR121:AR123"/>
    <mergeCell ref="AS121:AS123"/>
    <mergeCell ref="AT121:AT123"/>
    <mergeCell ref="AU121:AU123"/>
    <mergeCell ref="BJ121:BJ123"/>
    <mergeCell ref="BC121:BC123"/>
    <mergeCell ref="BD121:BD123"/>
    <mergeCell ref="BE121:BE123"/>
    <mergeCell ref="BG121:BG123"/>
    <mergeCell ref="BH121:BH123"/>
    <mergeCell ref="BA121:BA123"/>
    <mergeCell ref="BB121:BB123"/>
    <mergeCell ref="AA121:AA123"/>
    <mergeCell ref="AB121:AB123"/>
    <mergeCell ref="AG121:AG123"/>
    <mergeCell ref="AM121:AM123"/>
    <mergeCell ref="AN121:AN123"/>
    <mergeCell ref="AO121:AO123"/>
    <mergeCell ref="AP121:AP123"/>
    <mergeCell ref="AQ121:AQ123"/>
    <mergeCell ref="P121:P123"/>
    <mergeCell ref="Q121:Q123"/>
    <mergeCell ref="AC121:AC123"/>
    <mergeCell ref="AD121:AD123"/>
    <mergeCell ref="AE121:AE123"/>
    <mergeCell ref="AF121:AF123"/>
    <mergeCell ref="R121:R123"/>
    <mergeCell ref="S121:S123"/>
    <mergeCell ref="Y121:Y123"/>
    <mergeCell ref="Z121:Z123"/>
    <mergeCell ref="K121:K123"/>
    <mergeCell ref="BN21:BN25"/>
    <mergeCell ref="C85:BJ85"/>
    <mergeCell ref="BN43:BN47"/>
    <mergeCell ref="D75:D78"/>
    <mergeCell ref="D121:D123"/>
    <mergeCell ref="L121:L123"/>
    <mergeCell ref="M121:M123"/>
    <mergeCell ref="N121:N123"/>
    <mergeCell ref="O121:O123"/>
    <mergeCell ref="BO21:BO25"/>
    <mergeCell ref="A27:A31"/>
    <mergeCell ref="BN32:BN36"/>
    <mergeCell ref="BO32:BO36"/>
    <mergeCell ref="BO37:BO41"/>
    <mergeCell ref="BN37:BN41"/>
    <mergeCell ref="B27:B31"/>
    <mergeCell ref="C27:C31"/>
    <mergeCell ref="BN27:BN31"/>
    <mergeCell ref="BO27:BO31"/>
    <mergeCell ref="BO43:BO47"/>
    <mergeCell ref="B54:B58"/>
    <mergeCell ref="C54:C58"/>
    <mergeCell ref="E121:E123"/>
    <mergeCell ref="F121:F123"/>
    <mergeCell ref="G121:G123"/>
    <mergeCell ref="BO49:BO53"/>
    <mergeCell ref="BN54:BN58"/>
    <mergeCell ref="BO54:BO58"/>
    <mergeCell ref="B75:B79"/>
    <mergeCell ref="BN64:BN74"/>
    <mergeCell ref="BN94:BN98"/>
    <mergeCell ref="B110:B114"/>
    <mergeCell ref="C110:C114"/>
    <mergeCell ref="BN105:BN109"/>
    <mergeCell ref="B99:B104"/>
    <mergeCell ref="C75:C79"/>
    <mergeCell ref="B94:B98"/>
    <mergeCell ref="C94:C98"/>
    <mergeCell ref="C105:C109"/>
    <mergeCell ref="D72:D74"/>
    <mergeCell ref="C121:C123"/>
    <mergeCell ref="A144:C144"/>
    <mergeCell ref="A145:C150"/>
    <mergeCell ref="A161:C166"/>
    <mergeCell ref="A99:A104"/>
    <mergeCell ref="C99:C104"/>
    <mergeCell ref="A138:C143"/>
    <mergeCell ref="A75:A79"/>
    <mergeCell ref="A94:A98"/>
    <mergeCell ref="BN86:BN88"/>
    <mergeCell ref="A121:A123"/>
    <mergeCell ref="B86:B88"/>
    <mergeCell ref="C80:C84"/>
    <mergeCell ref="C86:C88"/>
    <mergeCell ref="D86:D88"/>
    <mergeCell ref="BN110:BN114"/>
    <mergeCell ref="A110:A114"/>
    <mergeCell ref="B121:B123"/>
    <mergeCell ref="H121:H123"/>
    <mergeCell ref="A32:A35"/>
    <mergeCell ref="B32:B35"/>
    <mergeCell ref="C32:C35"/>
    <mergeCell ref="B15:B20"/>
    <mergeCell ref="D21:D26"/>
    <mergeCell ref="B21:B26"/>
    <mergeCell ref="C21:C26"/>
    <mergeCell ref="A54:A58"/>
    <mergeCell ref="A59:A63"/>
    <mergeCell ref="B59:B63"/>
    <mergeCell ref="C59:C63"/>
    <mergeCell ref="A37:A42"/>
    <mergeCell ref="B37:B42"/>
    <mergeCell ref="A49:A52"/>
    <mergeCell ref="A9:A11"/>
    <mergeCell ref="B9:B11"/>
    <mergeCell ref="C9:C11"/>
    <mergeCell ref="N10:P10"/>
    <mergeCell ref="A21:A26"/>
    <mergeCell ref="A43:A48"/>
    <mergeCell ref="B43:B48"/>
    <mergeCell ref="C37:C42"/>
    <mergeCell ref="A15:A20"/>
    <mergeCell ref="C15:C20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N5:BO5"/>
    <mergeCell ref="BN6:BO6"/>
    <mergeCell ref="BN15:BN18"/>
    <mergeCell ref="K9:BM9"/>
    <mergeCell ref="BA10:BC10"/>
    <mergeCell ref="BN9:BN11"/>
    <mergeCell ref="BO9:BO11"/>
    <mergeCell ref="AH10:AJ10"/>
    <mergeCell ref="B5:AF5"/>
    <mergeCell ref="B6:AE6"/>
    <mergeCell ref="BO64:BO74"/>
    <mergeCell ref="B7:AF7"/>
    <mergeCell ref="T10:V10"/>
    <mergeCell ref="Y10:AA10"/>
    <mergeCell ref="K10:M10"/>
    <mergeCell ref="E9:E11"/>
    <mergeCell ref="D9:D11"/>
    <mergeCell ref="AP10:AR10"/>
    <mergeCell ref="Q10:S10"/>
    <mergeCell ref="F9:H10"/>
    <mergeCell ref="C14:BJ14"/>
    <mergeCell ref="D27:D30"/>
    <mergeCell ref="D59:D62"/>
    <mergeCell ref="C49:C52"/>
    <mergeCell ref="C64:C74"/>
    <mergeCell ref="BD10:BG10"/>
    <mergeCell ref="D68:D70"/>
    <mergeCell ref="C43:C48"/>
    <mergeCell ref="AE10:AG10"/>
    <mergeCell ref="D15:D20"/>
    <mergeCell ref="BN75:BN79"/>
    <mergeCell ref="BN59:BN63"/>
    <mergeCell ref="D32:D35"/>
    <mergeCell ref="BN49:BN53"/>
    <mergeCell ref="A64:A74"/>
    <mergeCell ref="BO75:BO79"/>
    <mergeCell ref="D43:D46"/>
    <mergeCell ref="BO59:BO63"/>
    <mergeCell ref="B49:B52"/>
    <mergeCell ref="B64:B74"/>
    <mergeCell ref="A89:A93"/>
    <mergeCell ref="B89:B93"/>
    <mergeCell ref="C89:C93"/>
    <mergeCell ref="BN89:BN93"/>
    <mergeCell ref="BO86:BO88"/>
    <mergeCell ref="A80:A84"/>
    <mergeCell ref="B80:B84"/>
    <mergeCell ref="D80:D83"/>
    <mergeCell ref="BN80:BN84"/>
    <mergeCell ref="BO80:BO84"/>
    <mergeCell ref="BJ1:BO1"/>
    <mergeCell ref="BJ2:BO2"/>
    <mergeCell ref="D64:D67"/>
    <mergeCell ref="D49:D52"/>
    <mergeCell ref="D54:D57"/>
    <mergeCell ref="BO145:BO150"/>
    <mergeCell ref="BO121:BO123"/>
    <mergeCell ref="BN138:BN143"/>
    <mergeCell ref="E144:BJ144"/>
    <mergeCell ref="BO89:BO93"/>
    <mergeCell ref="BO94:BO98"/>
    <mergeCell ref="BO105:BO109"/>
    <mergeCell ref="BO110:BO114"/>
    <mergeCell ref="A116:A120"/>
    <mergeCell ref="B116:B120"/>
    <mergeCell ref="C116:C120"/>
    <mergeCell ref="A105:A109"/>
    <mergeCell ref="B105:B109"/>
    <mergeCell ref="BN99:BN103"/>
    <mergeCell ref="BO99:BO103"/>
    <mergeCell ref="BN126:BN131"/>
    <mergeCell ref="BN116:BN120"/>
    <mergeCell ref="BO116:BO120"/>
    <mergeCell ref="BN161:BN166"/>
    <mergeCell ref="BO161:BO166"/>
    <mergeCell ref="A132:C137"/>
    <mergeCell ref="BO126:BO131"/>
    <mergeCell ref="BO138:BO143"/>
    <mergeCell ref="BN121:BN123"/>
    <mergeCell ref="A126:D131"/>
    <mergeCell ref="BO151:BO155"/>
    <mergeCell ref="BN145:BN150"/>
    <mergeCell ref="S179:AB179"/>
    <mergeCell ref="S173:AB173"/>
    <mergeCell ref="R174:AB174"/>
    <mergeCell ref="R175:AB175"/>
    <mergeCell ref="R177:AB177"/>
    <mergeCell ref="U178:X178"/>
    <mergeCell ref="BO132:BO137"/>
    <mergeCell ref="BN132:BN137"/>
    <mergeCell ref="A151:C155"/>
    <mergeCell ref="A156:C160"/>
    <mergeCell ref="A167:C171"/>
    <mergeCell ref="BN167:BN171"/>
    <mergeCell ref="BO167:BO171"/>
    <mergeCell ref="BN156:BN160"/>
    <mergeCell ref="BO156:BO160"/>
    <mergeCell ref="BN151:BN155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Лобова</cp:lastModifiedBy>
  <cp:lastPrinted>2021-04-15T12:12:42Z</cp:lastPrinted>
  <dcterms:created xsi:type="dcterms:W3CDTF">2013-05-08T10:07:11Z</dcterms:created>
  <dcterms:modified xsi:type="dcterms:W3CDTF">2021-07-13T07:27:17Z</dcterms:modified>
</cp:coreProperties>
</file>