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" yWindow="-12" windowWidth="17604" windowHeight="6372" firstSheet="2" activeTab="3"/>
  </bookViews>
  <sheets>
    <sheet name="2019 план" sheetId="10" r:id="rId1"/>
    <sheet name="за февраль 2019" sheetId="12" r:id="rId2"/>
    <sheet name=" 2020 год (1 полугодие)" sheetId="22" r:id="rId3"/>
    <sheet name=" 2020 год (9 мес) (2)" sheetId="23" r:id="rId4"/>
  </sheets>
  <definedNames>
    <definedName name="_xlnm.Print_Titles" localSheetId="2">' 2020 год (1 полугодие)'!$8:$11</definedName>
    <definedName name="_xlnm.Print_Titles" localSheetId="3">' 2020 год (9 мес) (2)'!$8:$11</definedName>
    <definedName name="_xlnm.Print_Area" localSheetId="2">' 2020 год (1 полугодие)'!$A$1:$AS$129</definedName>
    <definedName name="_xlnm.Print_Area" localSheetId="3">' 2020 год (9 мес) (2)'!$A$1:$AS$129</definedName>
  </definedNames>
  <calcPr calcId="125725"/>
</workbook>
</file>

<file path=xl/calcChain.xml><?xml version="1.0" encoding="utf-8"?>
<calcChain xmlns="http://schemas.openxmlformats.org/spreadsheetml/2006/main">
  <c r="AH117" i="23"/>
  <c r="AH120"/>
  <c r="AO120"/>
  <c r="AN120"/>
  <c r="AM120"/>
  <c r="AL120"/>
  <c r="AK120"/>
  <c r="AJ120"/>
  <c r="AI120"/>
  <c r="AG120"/>
  <c r="AF120"/>
  <c r="AD120"/>
  <c r="AC120"/>
  <c r="AA120"/>
  <c r="Z120"/>
  <c r="X120"/>
  <c r="W120"/>
  <c r="U120"/>
  <c r="T120"/>
  <c r="R120"/>
  <c r="Q120"/>
  <c r="O120"/>
  <c r="N120"/>
  <c r="L120"/>
  <c r="K120"/>
  <c r="I120"/>
  <c r="H120"/>
  <c r="H105" s="1"/>
  <c r="AO105"/>
  <c r="AN105"/>
  <c r="AM105"/>
  <c r="AL105"/>
  <c r="AK105"/>
  <c r="AJ105"/>
  <c r="AI105"/>
  <c r="AO104"/>
  <c r="AN104"/>
  <c r="AM104"/>
  <c r="AL104"/>
  <c r="AK104"/>
  <c r="AJ104"/>
  <c r="AI104"/>
  <c r="AG105"/>
  <c r="AF105"/>
  <c r="AG104"/>
  <c r="AF104"/>
  <c r="AD105"/>
  <c r="AC105"/>
  <c r="AD104"/>
  <c r="AC104"/>
  <c r="AA105"/>
  <c r="Z105"/>
  <c r="AA104"/>
  <c r="Z104"/>
  <c r="X105"/>
  <c r="W105"/>
  <c r="X104"/>
  <c r="W104"/>
  <c r="U105"/>
  <c r="T105"/>
  <c r="U104"/>
  <c r="T104"/>
  <c r="R105"/>
  <c r="Q105"/>
  <c r="R104"/>
  <c r="Q104"/>
  <c r="O105"/>
  <c r="N105"/>
  <c r="O104"/>
  <c r="N104"/>
  <c r="L105"/>
  <c r="K105"/>
  <c r="L104"/>
  <c r="K104"/>
  <c r="I105"/>
  <c r="I104"/>
  <c r="H104"/>
  <c r="AA110"/>
  <c r="W110"/>
  <c r="E110" s="1"/>
  <c r="AO110"/>
  <c r="AN110"/>
  <c r="AM110"/>
  <c r="AL110"/>
  <c r="AK110"/>
  <c r="AJ110"/>
  <c r="AI110"/>
  <c r="AG110"/>
  <c r="AF110"/>
  <c r="AD110"/>
  <c r="AC110"/>
  <c r="Z110"/>
  <c r="X110"/>
  <c r="U110"/>
  <c r="T110"/>
  <c r="R110"/>
  <c r="Q110"/>
  <c r="O110"/>
  <c r="N110"/>
  <c r="L110"/>
  <c r="K110"/>
  <c r="I110"/>
  <c r="E120"/>
  <c r="E115"/>
  <c r="AO78"/>
  <c r="Z78"/>
  <c r="W78"/>
  <c r="Q78"/>
  <c r="AA83"/>
  <c r="F78"/>
  <c r="E104" l="1"/>
  <c r="AB120"/>
  <c r="Y120"/>
  <c r="G120"/>
  <c r="G117"/>
  <c r="AH115"/>
  <c r="AH112"/>
  <c r="AE115"/>
  <c r="AE112"/>
  <c r="AB115"/>
  <c r="AB112"/>
  <c r="Y115"/>
  <c r="Y112"/>
  <c r="V115"/>
  <c r="V112"/>
  <c r="S115"/>
  <c r="S112"/>
  <c r="P115"/>
  <c r="P112"/>
  <c r="M115"/>
  <c r="M112"/>
  <c r="G115"/>
  <c r="G112"/>
  <c r="M110"/>
  <c r="M99"/>
  <c r="M96"/>
  <c r="M88"/>
  <c r="M85"/>
  <c r="M83"/>
  <c r="M80"/>
  <c r="F67"/>
  <c r="AH78" l="1"/>
  <c r="AE78"/>
  <c r="AB78"/>
  <c r="Y78"/>
  <c r="V78"/>
  <c r="S78"/>
  <c r="P78"/>
  <c r="M78"/>
  <c r="M75"/>
  <c r="J78"/>
  <c r="AH72"/>
  <c r="AH69"/>
  <c r="AE72"/>
  <c r="AE69"/>
  <c r="AB72"/>
  <c r="AB69"/>
  <c r="Y72"/>
  <c r="Y69"/>
  <c r="V72"/>
  <c r="V69"/>
  <c r="S72"/>
  <c r="S69"/>
  <c r="P72"/>
  <c r="P69"/>
  <c r="M72"/>
  <c r="M69"/>
  <c r="J72"/>
  <c r="J69"/>
  <c r="G72"/>
  <c r="G69"/>
  <c r="AH67"/>
  <c r="AH64"/>
  <c r="AE67"/>
  <c r="AE64"/>
  <c r="AB67"/>
  <c r="AB64"/>
  <c r="Y67"/>
  <c r="Y64"/>
  <c r="V67"/>
  <c r="V64"/>
  <c r="S67"/>
  <c r="S64"/>
  <c r="P67"/>
  <c r="P64"/>
  <c r="M67"/>
  <c r="M64"/>
  <c r="G67"/>
  <c r="G64"/>
  <c r="AH60"/>
  <c r="AH57"/>
  <c r="AE60"/>
  <c r="AE57"/>
  <c r="AB60"/>
  <c r="AB57"/>
  <c r="Y60"/>
  <c r="Y57"/>
  <c r="V60"/>
  <c r="V57"/>
  <c r="S60"/>
  <c r="S57"/>
  <c r="O57"/>
  <c r="P60"/>
  <c r="P57"/>
  <c r="M60"/>
  <c r="M57"/>
  <c r="J60"/>
  <c r="J57"/>
  <c r="G60"/>
  <c r="G57"/>
  <c r="AH54"/>
  <c r="AH51"/>
  <c r="AE54"/>
  <c r="AE51"/>
  <c r="AB54"/>
  <c r="AB51"/>
  <c r="Y54"/>
  <c r="Y51"/>
  <c r="V54"/>
  <c r="V51"/>
  <c r="S54"/>
  <c r="S51"/>
  <c r="P54"/>
  <c r="P51"/>
  <c r="M54"/>
  <c r="M51"/>
  <c r="G54"/>
  <c r="G51"/>
  <c r="AH36"/>
  <c r="AH33"/>
  <c r="G36"/>
  <c r="G33"/>
  <c r="AB31"/>
  <c r="AB28"/>
  <c r="Y31"/>
  <c r="Y28"/>
  <c r="G31"/>
  <c r="G28"/>
  <c r="G26" l="1"/>
  <c r="G23"/>
  <c r="AP54"/>
  <c r="AO54"/>
  <c r="AM54"/>
  <c r="AL54"/>
  <c r="AJ54"/>
  <c r="AI54"/>
  <c r="AG54"/>
  <c r="AF54"/>
  <c r="AD54"/>
  <c r="AC54"/>
  <c r="AA54"/>
  <c r="Z54"/>
  <c r="X54"/>
  <c r="W54"/>
  <c r="U54"/>
  <c r="T54"/>
  <c r="R54"/>
  <c r="Q54"/>
  <c r="O54"/>
  <c r="N54"/>
  <c r="L54"/>
  <c r="K54"/>
  <c r="I54"/>
  <c r="H54"/>
  <c r="F54"/>
  <c r="E54"/>
  <c r="E51"/>
  <c r="AH26"/>
  <c r="AH23"/>
  <c r="AE26"/>
  <c r="AE23"/>
  <c r="AB26"/>
  <c r="AB23"/>
  <c r="Y26"/>
  <c r="Y23"/>
  <c r="V26"/>
  <c r="V23"/>
  <c r="S26"/>
  <c r="S23"/>
  <c r="P26"/>
  <c r="P23"/>
  <c r="M26"/>
  <c r="M23"/>
  <c r="AH18" l="1"/>
  <c r="AH15"/>
  <c r="AB18"/>
  <c r="AB15"/>
  <c r="Y18"/>
  <c r="Y15"/>
  <c r="V18"/>
  <c r="V15"/>
  <c r="S18"/>
  <c r="S15"/>
  <c r="P18"/>
  <c r="P15"/>
  <c r="O15"/>
  <c r="O17"/>
  <c r="O18"/>
  <c r="M18"/>
  <c r="M15"/>
  <c r="L115"/>
  <c r="K115"/>
  <c r="P78" i="22"/>
  <c r="M78"/>
  <c r="J78"/>
  <c r="AF67" i="23"/>
  <c r="AC67"/>
  <c r="Z67"/>
  <c r="AK26"/>
  <c r="AN26"/>
  <c r="Z31"/>
  <c r="AO121" l="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O121"/>
  <c r="N121"/>
  <c r="L121"/>
  <c r="K121"/>
  <c r="I121"/>
  <c r="H121"/>
  <c r="F121"/>
  <c r="E121"/>
  <c r="AE120"/>
  <c r="V120"/>
  <c r="S120"/>
  <c r="AO119"/>
  <c r="AN119"/>
  <c r="AM119"/>
  <c r="AL119"/>
  <c r="AK119"/>
  <c r="AJ119"/>
  <c r="AI119"/>
  <c r="AH119"/>
  <c r="AG119"/>
  <c r="AF119"/>
  <c r="AE119"/>
  <c r="AD119"/>
  <c r="AC119"/>
  <c r="AA119"/>
  <c r="Z119"/>
  <c r="X119"/>
  <c r="W119"/>
  <c r="V119"/>
  <c r="U119"/>
  <c r="T119"/>
  <c r="S119"/>
  <c r="R119"/>
  <c r="Q119"/>
  <c r="O119"/>
  <c r="N119"/>
  <c r="L119"/>
  <c r="K119"/>
  <c r="I119"/>
  <c r="H119"/>
  <c r="AO118"/>
  <c r="AN118"/>
  <c r="AN117" s="1"/>
  <c r="AM118"/>
  <c r="AL118"/>
  <c r="AL117" s="1"/>
  <c r="AK118"/>
  <c r="AJ118"/>
  <c r="AJ117" s="1"/>
  <c r="AI118"/>
  <c r="AH118"/>
  <c r="AG118"/>
  <c r="AF118"/>
  <c r="AF117" s="1"/>
  <c r="AE118"/>
  <c r="AD118"/>
  <c r="AD117" s="1"/>
  <c r="AC118"/>
  <c r="AA118"/>
  <c r="Z118"/>
  <c r="X118"/>
  <c r="X117" s="1"/>
  <c r="Y117" s="1"/>
  <c r="W118"/>
  <c r="V118"/>
  <c r="V117" s="1"/>
  <c r="U118"/>
  <c r="T118"/>
  <c r="T117" s="1"/>
  <c r="S118"/>
  <c r="R118"/>
  <c r="R117" s="1"/>
  <c r="Q118"/>
  <c r="O118"/>
  <c r="O117" s="1"/>
  <c r="N118"/>
  <c r="L118"/>
  <c r="L117" s="1"/>
  <c r="K118"/>
  <c r="I118"/>
  <c r="I117" s="1"/>
  <c r="H118"/>
  <c r="F118"/>
  <c r="E118"/>
  <c r="AO117"/>
  <c r="AM117"/>
  <c r="AK117"/>
  <c r="AI117"/>
  <c r="AG117"/>
  <c r="AE117"/>
  <c r="AA117"/>
  <c r="W117"/>
  <c r="U117"/>
  <c r="S117"/>
  <c r="Q117"/>
  <c r="N117"/>
  <c r="K117"/>
  <c r="H117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O116"/>
  <c r="N116"/>
  <c r="L116"/>
  <c r="K116"/>
  <c r="I116"/>
  <c r="H116"/>
  <c r="F116"/>
  <c r="E116"/>
  <c r="AM115"/>
  <c r="AL115"/>
  <c r="AJ115"/>
  <c r="AI115"/>
  <c r="AG115"/>
  <c r="AF115"/>
  <c r="AA115"/>
  <c r="Z115"/>
  <c r="X115"/>
  <c r="U115"/>
  <c r="R115"/>
  <c r="Q115"/>
  <c r="O115"/>
  <c r="I115"/>
  <c r="H115"/>
  <c r="AO114"/>
  <c r="AN114"/>
  <c r="AM114"/>
  <c r="AL114"/>
  <c r="AK114"/>
  <c r="AJ114"/>
  <c r="AI114"/>
  <c r="AG114"/>
  <c r="AF114"/>
  <c r="AD114"/>
  <c r="AC114"/>
  <c r="AA114"/>
  <c r="Z114"/>
  <c r="X114"/>
  <c r="W114"/>
  <c r="U114"/>
  <c r="T114"/>
  <c r="R114"/>
  <c r="Q114"/>
  <c r="O114"/>
  <c r="N114"/>
  <c r="L114"/>
  <c r="K114"/>
  <c r="I114"/>
  <c r="H114"/>
  <c r="AO113"/>
  <c r="AN113"/>
  <c r="AM113"/>
  <c r="AL113"/>
  <c r="AL112" s="1"/>
  <c r="AK113"/>
  <c r="AJ113"/>
  <c r="AJ112" s="1"/>
  <c r="AI113"/>
  <c r="AG113"/>
  <c r="AF113"/>
  <c r="AF112" s="1"/>
  <c r="AD113"/>
  <c r="AC113"/>
  <c r="AA113"/>
  <c r="Z113"/>
  <c r="Z112" s="1"/>
  <c r="X113"/>
  <c r="X112" s="1"/>
  <c r="W113"/>
  <c r="U113"/>
  <c r="T113"/>
  <c r="R113"/>
  <c r="R112" s="1"/>
  <c r="Q113"/>
  <c r="O113"/>
  <c r="N113"/>
  <c r="L113"/>
  <c r="L112" s="1"/>
  <c r="K113"/>
  <c r="I113"/>
  <c r="I112" s="1"/>
  <c r="H113"/>
  <c r="F113"/>
  <c r="E113"/>
  <c r="AM112"/>
  <c r="AI112"/>
  <c r="AG112"/>
  <c r="AA112"/>
  <c r="U112"/>
  <c r="Q112"/>
  <c r="O112"/>
  <c r="K112"/>
  <c r="H112"/>
  <c r="AH110"/>
  <c r="AF107"/>
  <c r="AE110"/>
  <c r="V110"/>
  <c r="T107"/>
  <c r="P110"/>
  <c r="N107"/>
  <c r="H110"/>
  <c r="AO107"/>
  <c r="AC107"/>
  <c r="Q107"/>
  <c r="O107"/>
  <c r="P107" s="1"/>
  <c r="K107"/>
  <c r="I107"/>
  <c r="J107" s="1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O106"/>
  <c r="N106"/>
  <c r="L106"/>
  <c r="K106"/>
  <c r="I106"/>
  <c r="H106"/>
  <c r="F106"/>
  <c r="E106"/>
  <c r="P105"/>
  <c r="M105"/>
  <c r="J105"/>
  <c r="F104"/>
  <c r="AO103"/>
  <c r="AN103"/>
  <c r="AM103"/>
  <c r="AL103"/>
  <c r="AK103"/>
  <c r="AJ103"/>
  <c r="AJ102" s="1"/>
  <c r="AI103"/>
  <c r="AG103"/>
  <c r="AF103"/>
  <c r="AD103"/>
  <c r="AD102" s="1"/>
  <c r="AC103"/>
  <c r="AA103"/>
  <c r="Z103"/>
  <c r="X103"/>
  <c r="W103"/>
  <c r="U103"/>
  <c r="T103"/>
  <c r="R103"/>
  <c r="R102" s="1"/>
  <c r="Q103"/>
  <c r="O103"/>
  <c r="N103"/>
  <c r="L103"/>
  <c r="L102" s="1"/>
  <c r="K103"/>
  <c r="I103"/>
  <c r="H103"/>
  <c r="F103"/>
  <c r="E103"/>
  <c r="AM102"/>
  <c r="U102"/>
  <c r="Q102"/>
  <c r="O102"/>
  <c r="K102"/>
  <c r="I102"/>
  <c r="AP95"/>
  <c r="AP111" s="1"/>
  <c r="AP92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O91"/>
  <c r="N91"/>
  <c r="L91"/>
  <c r="K91"/>
  <c r="I91"/>
  <c r="H91"/>
  <c r="F91"/>
  <c r="E91"/>
  <c r="AQ90"/>
  <c r="AP90"/>
  <c r="AP100" s="1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E90"/>
  <c r="D90"/>
  <c r="AP89"/>
  <c r="AN87"/>
  <c r="AN98" s="1"/>
  <c r="AN109" s="1"/>
  <c r="AN107" s="1"/>
  <c r="AK87"/>
  <c r="AK98" s="1"/>
  <c r="AK109" s="1"/>
  <c r="AK107" s="1"/>
  <c r="AN86"/>
  <c r="AN97" s="1"/>
  <c r="AK86"/>
  <c r="AK97" s="1"/>
  <c r="AO84"/>
  <c r="AN84"/>
  <c r="AN89" s="1"/>
  <c r="AN100" s="1"/>
  <c r="AM84"/>
  <c r="AM89" s="1"/>
  <c r="AM100" s="1"/>
  <c r="AL84"/>
  <c r="AK84"/>
  <c r="AK89" s="1"/>
  <c r="AK100" s="1"/>
  <c r="AJ84"/>
  <c r="AJ89" s="1"/>
  <c r="AJ100" s="1"/>
  <c r="AI84"/>
  <c r="AH84"/>
  <c r="AH89" s="1"/>
  <c r="AH100" s="1"/>
  <c r="AG84"/>
  <c r="AG89" s="1"/>
  <c r="AG100" s="1"/>
  <c r="AF84"/>
  <c r="AE84"/>
  <c r="AE89" s="1"/>
  <c r="AE100" s="1"/>
  <c r="AD84"/>
  <c r="AD89" s="1"/>
  <c r="AD100" s="1"/>
  <c r="AC84"/>
  <c r="AB84"/>
  <c r="AB89" s="1"/>
  <c r="AB100" s="1"/>
  <c r="AA84"/>
  <c r="AA89" s="1"/>
  <c r="AA100" s="1"/>
  <c r="Z84"/>
  <c r="Y84"/>
  <c r="Y89" s="1"/>
  <c r="Y100" s="1"/>
  <c r="X84"/>
  <c r="X89" s="1"/>
  <c r="X100" s="1"/>
  <c r="W84"/>
  <c r="V84"/>
  <c r="V89" s="1"/>
  <c r="V100" s="1"/>
  <c r="V111" s="1"/>
  <c r="U84"/>
  <c r="U89" s="1"/>
  <c r="U100" s="1"/>
  <c r="U111" s="1"/>
  <c r="T84"/>
  <c r="S84"/>
  <c r="S89" s="1"/>
  <c r="S100" s="1"/>
  <c r="S111" s="1"/>
  <c r="R84"/>
  <c r="R89" s="1"/>
  <c r="R100" s="1"/>
  <c r="R111" s="1"/>
  <c r="Q84"/>
  <c r="O84"/>
  <c r="N84"/>
  <c r="L84"/>
  <c r="K84"/>
  <c r="I84"/>
  <c r="H84"/>
  <c r="F84"/>
  <c r="E84"/>
  <c r="AO83"/>
  <c r="AN83"/>
  <c r="AM83"/>
  <c r="AL83"/>
  <c r="AK83"/>
  <c r="AJ83"/>
  <c r="AG83"/>
  <c r="AH83" s="1"/>
  <c r="AF83"/>
  <c r="AD83"/>
  <c r="AE83" s="1"/>
  <c r="AC83"/>
  <c r="Z83"/>
  <c r="AB83" s="1"/>
  <c r="X83"/>
  <c r="U83"/>
  <c r="V83" s="1"/>
  <c r="T83"/>
  <c r="R83"/>
  <c r="Q83"/>
  <c r="O83"/>
  <c r="P83" s="1"/>
  <c r="N83"/>
  <c r="L83"/>
  <c r="K83"/>
  <c r="I83"/>
  <c r="J83" s="1"/>
  <c r="H83"/>
  <c r="AO82"/>
  <c r="AN82"/>
  <c r="AM82"/>
  <c r="AL82"/>
  <c r="AL80" s="1"/>
  <c r="AK82"/>
  <c r="AJ82"/>
  <c r="AI82"/>
  <c r="AG82"/>
  <c r="AF82"/>
  <c r="AD82"/>
  <c r="AC82"/>
  <c r="AA82"/>
  <c r="Z82"/>
  <c r="X82"/>
  <c r="W82"/>
  <c r="U82"/>
  <c r="T82"/>
  <c r="R82"/>
  <c r="R80" s="1"/>
  <c r="Q82"/>
  <c r="O82"/>
  <c r="O80" s="1"/>
  <c r="P80" s="1"/>
  <c r="N82"/>
  <c r="L82"/>
  <c r="L80" s="1"/>
  <c r="K82"/>
  <c r="I82"/>
  <c r="I80" s="1"/>
  <c r="J80" s="1"/>
  <c r="H82"/>
  <c r="AO81"/>
  <c r="AO80" s="1"/>
  <c r="AN81"/>
  <c r="AM81"/>
  <c r="AM80" s="1"/>
  <c r="AL81"/>
  <c r="AK81"/>
  <c r="AK80" s="1"/>
  <c r="AJ81"/>
  <c r="AI81"/>
  <c r="AG81"/>
  <c r="AF81"/>
  <c r="AD81"/>
  <c r="AC81"/>
  <c r="AC80" s="1"/>
  <c r="AA81"/>
  <c r="AA80" s="1"/>
  <c r="Z81"/>
  <c r="X81"/>
  <c r="W81"/>
  <c r="U81"/>
  <c r="U80" s="1"/>
  <c r="V80" s="1"/>
  <c r="T81"/>
  <c r="R81"/>
  <c r="Q81"/>
  <c r="Q80" s="1"/>
  <c r="O81"/>
  <c r="N81"/>
  <c r="N80" s="1"/>
  <c r="L81"/>
  <c r="K81"/>
  <c r="K80" s="1"/>
  <c r="I81"/>
  <c r="H81"/>
  <c r="H80" s="1"/>
  <c r="F81"/>
  <c r="E81"/>
  <c r="Z80"/>
  <c r="T80"/>
  <c r="AI83"/>
  <c r="Z107"/>
  <c r="F77"/>
  <c r="F82" s="1"/>
  <c r="E77"/>
  <c r="AP75"/>
  <c r="AO75"/>
  <c r="AM75"/>
  <c r="AL75"/>
  <c r="AJ75"/>
  <c r="AG75"/>
  <c r="AH75" s="1"/>
  <c r="AF75"/>
  <c r="AD75"/>
  <c r="AE75" s="1"/>
  <c r="AC75"/>
  <c r="AA75"/>
  <c r="Z75"/>
  <c r="X75"/>
  <c r="W75"/>
  <c r="U75"/>
  <c r="V75" s="1"/>
  <c r="T75"/>
  <c r="R75"/>
  <c r="S75" s="1"/>
  <c r="Q75"/>
  <c r="O75"/>
  <c r="P75" s="1"/>
  <c r="N75"/>
  <c r="L75"/>
  <c r="K75"/>
  <c r="I75"/>
  <c r="J75" s="1"/>
  <c r="H75"/>
  <c r="AO73"/>
  <c r="AL73"/>
  <c r="AI73"/>
  <c r="AF73"/>
  <c r="AC73"/>
  <c r="Z73"/>
  <c r="W73"/>
  <c r="T73"/>
  <c r="Q73"/>
  <c r="O73"/>
  <c r="N73"/>
  <c r="L73"/>
  <c r="K73"/>
  <c r="I73"/>
  <c r="H73"/>
  <c r="F73"/>
  <c r="E73"/>
  <c r="AP72"/>
  <c r="AP83" s="1"/>
  <c r="AM72"/>
  <c r="AJ72"/>
  <c r="AI72"/>
  <c r="AG72"/>
  <c r="AD72"/>
  <c r="AC72"/>
  <c r="AA72"/>
  <c r="X72"/>
  <c r="W72"/>
  <c r="U72"/>
  <c r="R72"/>
  <c r="Q72"/>
  <c r="O72"/>
  <c r="N72"/>
  <c r="L72"/>
  <c r="K72"/>
  <c r="I72"/>
  <c r="H72"/>
  <c r="AP71"/>
  <c r="AO71"/>
  <c r="AM71"/>
  <c r="AL71"/>
  <c r="AJ71"/>
  <c r="AI71"/>
  <c r="AG71"/>
  <c r="AF71"/>
  <c r="AD71"/>
  <c r="AC71"/>
  <c r="AA71"/>
  <c r="Z71"/>
  <c r="X71"/>
  <c r="W71"/>
  <c r="U71"/>
  <c r="T71"/>
  <c r="R71"/>
  <c r="Q71"/>
  <c r="O71"/>
  <c r="N71"/>
  <c r="L71"/>
  <c r="K71"/>
  <c r="I71"/>
  <c r="H71"/>
  <c r="AO70"/>
  <c r="AL70"/>
  <c r="AI70"/>
  <c r="AF70"/>
  <c r="AC70"/>
  <c r="Z70"/>
  <c r="W70"/>
  <c r="T70"/>
  <c r="Q70"/>
  <c r="O70"/>
  <c r="N70"/>
  <c r="L70"/>
  <c r="K70"/>
  <c r="I70"/>
  <c r="H70"/>
  <c r="F70"/>
  <c r="E70"/>
  <c r="AO67"/>
  <c r="AO102" s="1"/>
  <c r="AL67"/>
  <c r="AK67"/>
  <c r="AC102"/>
  <c r="T67"/>
  <c r="F66"/>
  <c r="E66"/>
  <c r="AP64"/>
  <c r="AO64"/>
  <c r="AM64"/>
  <c r="AJ64"/>
  <c r="AI64"/>
  <c r="AG64"/>
  <c r="AF64"/>
  <c r="AD64"/>
  <c r="AC64"/>
  <c r="AA64"/>
  <c r="X64"/>
  <c r="W64"/>
  <c r="U64"/>
  <c r="T64"/>
  <c r="R64"/>
  <c r="Q64"/>
  <c r="O64"/>
  <c r="N64"/>
  <c r="L64"/>
  <c r="K64"/>
  <c r="I64"/>
  <c r="H64"/>
  <c r="F64"/>
  <c r="F63"/>
  <c r="F90" s="1"/>
  <c r="AQ61"/>
  <c r="AN60"/>
  <c r="AK60"/>
  <c r="AK102" s="1"/>
  <c r="F60"/>
  <c r="F72" s="1"/>
  <c r="E60"/>
  <c r="F59"/>
  <c r="F71" s="1"/>
  <c r="E59"/>
  <c r="E71" s="1"/>
  <c r="AP57"/>
  <c r="AP69" s="1"/>
  <c r="AO57"/>
  <c r="AO69" s="1"/>
  <c r="AM57"/>
  <c r="AM69" s="1"/>
  <c r="AL57"/>
  <c r="AJ57"/>
  <c r="AJ69" s="1"/>
  <c r="AI57"/>
  <c r="AI69" s="1"/>
  <c r="AG57"/>
  <c r="AG69" s="1"/>
  <c r="AF57"/>
  <c r="AF69" s="1"/>
  <c r="AD57"/>
  <c r="AD69" s="1"/>
  <c r="AC57"/>
  <c r="AC69" s="1"/>
  <c r="AA57"/>
  <c r="AA69" s="1"/>
  <c r="Z57"/>
  <c r="X57"/>
  <c r="X69" s="1"/>
  <c r="W57"/>
  <c r="W69" s="1"/>
  <c r="U57"/>
  <c r="U69" s="1"/>
  <c r="T57"/>
  <c r="T69" s="1"/>
  <c r="R57"/>
  <c r="R69" s="1"/>
  <c r="Q57"/>
  <c r="Q69" s="1"/>
  <c r="N57"/>
  <c r="N69" s="1"/>
  <c r="L57"/>
  <c r="L69" s="1"/>
  <c r="K57"/>
  <c r="K69" s="1"/>
  <c r="I57"/>
  <c r="I69" s="1"/>
  <c r="H57"/>
  <c r="H69" s="1"/>
  <c r="F57"/>
  <c r="E57"/>
  <c r="AP52"/>
  <c r="AP86" s="1"/>
  <c r="AO52"/>
  <c r="AM52"/>
  <c r="AM86" s="1"/>
  <c r="AL52"/>
  <c r="AJ52"/>
  <c r="AJ86" s="1"/>
  <c r="AI52"/>
  <c r="AG52"/>
  <c r="AG86" s="1"/>
  <c r="AF52"/>
  <c r="AD52"/>
  <c r="AD86" s="1"/>
  <c r="AC52"/>
  <c r="AA52"/>
  <c r="AA86" s="1"/>
  <c r="Z52"/>
  <c r="X52"/>
  <c r="X86" s="1"/>
  <c r="W52"/>
  <c r="U52"/>
  <c r="U86" s="1"/>
  <c r="T52"/>
  <c r="R52"/>
  <c r="R86" s="1"/>
  <c r="Q52"/>
  <c r="O52"/>
  <c r="N52"/>
  <c r="L52"/>
  <c r="K52"/>
  <c r="I52"/>
  <c r="H52"/>
  <c r="F50"/>
  <c r="E50"/>
  <c r="F49"/>
  <c r="E49"/>
  <c r="AP48"/>
  <c r="AO48"/>
  <c r="AM48"/>
  <c r="AL48"/>
  <c r="AJ48"/>
  <c r="AI48"/>
  <c r="AG48"/>
  <c r="AF48"/>
  <c r="AA48"/>
  <c r="Z48"/>
  <c r="X48"/>
  <c r="W48"/>
  <c r="U48"/>
  <c r="T48"/>
  <c r="R48"/>
  <c r="Q48"/>
  <c r="O48"/>
  <c r="N48"/>
  <c r="L48"/>
  <c r="K48"/>
  <c r="I48"/>
  <c r="H48"/>
  <c r="F48"/>
  <c r="E48"/>
  <c r="F46"/>
  <c r="E46"/>
  <c r="F45"/>
  <c r="E45"/>
  <c r="AP43"/>
  <c r="AO43"/>
  <c r="AM43"/>
  <c r="AL43"/>
  <c r="AJ43"/>
  <c r="AI43"/>
  <c r="AG43"/>
  <c r="AF43"/>
  <c r="AD43"/>
  <c r="AC43"/>
  <c r="AA43"/>
  <c r="Z43"/>
  <c r="X43"/>
  <c r="W43"/>
  <c r="U43"/>
  <c r="T43"/>
  <c r="R43"/>
  <c r="Q43"/>
  <c r="O43"/>
  <c r="N43"/>
  <c r="L43"/>
  <c r="K43"/>
  <c r="I43"/>
  <c r="H43"/>
  <c r="F43"/>
  <c r="E43"/>
  <c r="F41"/>
  <c r="E41"/>
  <c r="F40"/>
  <c r="E40"/>
  <c r="AP38"/>
  <c r="AO38"/>
  <c r="AM38"/>
  <c r="AL38"/>
  <c r="AJ38"/>
  <c r="AI38"/>
  <c r="AG38"/>
  <c r="AF38"/>
  <c r="AD38"/>
  <c r="AC38"/>
  <c r="AA38"/>
  <c r="Z38"/>
  <c r="X38"/>
  <c r="W38"/>
  <c r="U38"/>
  <c r="T38"/>
  <c r="R38"/>
  <c r="Q38"/>
  <c r="O38"/>
  <c r="N38"/>
  <c r="L38"/>
  <c r="K38"/>
  <c r="I38"/>
  <c r="H38"/>
  <c r="F38"/>
  <c r="E38"/>
  <c r="F36"/>
  <c r="E36"/>
  <c r="F35"/>
  <c r="F33" s="1"/>
  <c r="E35"/>
  <c r="E33" s="1"/>
  <c r="AP33"/>
  <c r="AM33"/>
  <c r="AL33"/>
  <c r="AJ33"/>
  <c r="AI33"/>
  <c r="AG33"/>
  <c r="AF33"/>
  <c r="AD33"/>
  <c r="AC33"/>
  <c r="AA33"/>
  <c r="Z33"/>
  <c r="X33"/>
  <c r="W33"/>
  <c r="U33"/>
  <c r="T33"/>
  <c r="R33"/>
  <c r="Q33"/>
  <c r="O33"/>
  <c r="N33"/>
  <c r="L33"/>
  <c r="K33"/>
  <c r="I33"/>
  <c r="H33"/>
  <c r="AC117"/>
  <c r="F31"/>
  <c r="F120" s="1"/>
  <c r="F30"/>
  <c r="F119" s="1"/>
  <c r="F117" s="1"/>
  <c r="E30"/>
  <c r="E119" s="1"/>
  <c r="AP28"/>
  <c r="AM28"/>
  <c r="AL28"/>
  <c r="AJ28"/>
  <c r="AI28"/>
  <c r="AG28"/>
  <c r="AF28"/>
  <c r="AD28"/>
  <c r="AC28"/>
  <c r="AA28"/>
  <c r="Z28"/>
  <c r="X28"/>
  <c r="W28"/>
  <c r="U28"/>
  <c r="T28"/>
  <c r="R28"/>
  <c r="Q28"/>
  <c r="O28"/>
  <c r="N28"/>
  <c r="L28"/>
  <c r="K28"/>
  <c r="I28"/>
  <c r="H28"/>
  <c r="AO115"/>
  <c r="AO112" s="1"/>
  <c r="AN115"/>
  <c r="AK115"/>
  <c r="AK112" s="1"/>
  <c r="AC115"/>
  <c r="AC112" s="1"/>
  <c r="W26"/>
  <c r="W115" s="1"/>
  <c r="W112" s="1"/>
  <c r="T26"/>
  <c r="T115" s="1"/>
  <c r="N26"/>
  <c r="N115" s="1"/>
  <c r="N112" s="1"/>
  <c r="F25"/>
  <c r="F114" s="1"/>
  <c r="E25"/>
  <c r="E114" s="1"/>
  <c r="AP23"/>
  <c r="AO23"/>
  <c r="AM23"/>
  <c r="AL23"/>
  <c r="AJ23"/>
  <c r="AI23"/>
  <c r="AG23"/>
  <c r="AF23"/>
  <c r="AA23"/>
  <c r="AA15" s="1"/>
  <c r="AA51" s="1"/>
  <c r="Z23"/>
  <c r="X23"/>
  <c r="W23"/>
  <c r="U23"/>
  <c r="T23"/>
  <c r="R23"/>
  <c r="Q23"/>
  <c r="I23"/>
  <c r="H23"/>
  <c r="F21"/>
  <c r="E21"/>
  <c r="AK20"/>
  <c r="AJ20"/>
  <c r="AP19"/>
  <c r="AO19"/>
  <c r="AO55" s="1"/>
  <c r="AM19"/>
  <c r="AL19"/>
  <c r="AL55" s="1"/>
  <c r="AJ19"/>
  <c r="AI19"/>
  <c r="AI55" s="1"/>
  <c r="AG19"/>
  <c r="AF19"/>
  <c r="AF55" s="1"/>
  <c r="AD19"/>
  <c r="AC19"/>
  <c r="AC55" s="1"/>
  <c r="AA19"/>
  <c r="Z19"/>
  <c r="Z55" s="1"/>
  <c r="X19"/>
  <c r="W19"/>
  <c r="W55" s="1"/>
  <c r="U19"/>
  <c r="T19"/>
  <c r="T55" s="1"/>
  <c r="R19"/>
  <c r="Q19"/>
  <c r="Q55" s="1"/>
  <c r="O19"/>
  <c r="O55" s="1"/>
  <c r="N19"/>
  <c r="N55" s="1"/>
  <c r="L19"/>
  <c r="L55" s="1"/>
  <c r="K19"/>
  <c r="K55" s="1"/>
  <c r="I19"/>
  <c r="I55" s="1"/>
  <c r="H19"/>
  <c r="H55" s="1"/>
  <c r="F19"/>
  <c r="F55" s="1"/>
  <c r="E19"/>
  <c r="E55" s="1"/>
  <c r="AP18"/>
  <c r="AO18"/>
  <c r="AM18"/>
  <c r="AL18"/>
  <c r="AJ18"/>
  <c r="AI18"/>
  <c r="AG18"/>
  <c r="AF18"/>
  <c r="AA18"/>
  <c r="Z18"/>
  <c r="X18"/>
  <c r="W18"/>
  <c r="U18"/>
  <c r="T18"/>
  <c r="R18"/>
  <c r="Q18"/>
  <c r="N18"/>
  <c r="L18"/>
  <c r="K18"/>
  <c r="I18"/>
  <c r="H18"/>
  <c r="AP17"/>
  <c r="AP53" s="1"/>
  <c r="AO17"/>
  <c r="AO53" s="1"/>
  <c r="AM17"/>
  <c r="AM53" s="1"/>
  <c r="AL17"/>
  <c r="AL53" s="1"/>
  <c r="AJ17"/>
  <c r="AJ53" s="1"/>
  <c r="AI17"/>
  <c r="AI53" s="1"/>
  <c r="AG17"/>
  <c r="AG53" s="1"/>
  <c r="AF17"/>
  <c r="AF53" s="1"/>
  <c r="AD17"/>
  <c r="AD53" s="1"/>
  <c r="AC17"/>
  <c r="AC53" s="1"/>
  <c r="AA17"/>
  <c r="AA53" s="1"/>
  <c r="Z17"/>
  <c r="Z53" s="1"/>
  <c r="X17"/>
  <c r="X53" s="1"/>
  <c r="W17"/>
  <c r="W53" s="1"/>
  <c r="U17"/>
  <c r="U53" s="1"/>
  <c r="T17"/>
  <c r="T53" s="1"/>
  <c r="R17"/>
  <c r="R53" s="1"/>
  <c r="Q17"/>
  <c r="Q53" s="1"/>
  <c r="Q51" s="1"/>
  <c r="O53"/>
  <c r="O51" s="1"/>
  <c r="N17"/>
  <c r="N53" s="1"/>
  <c r="L17"/>
  <c r="L53" s="1"/>
  <c r="K17"/>
  <c r="K53" s="1"/>
  <c r="I17"/>
  <c r="I53" s="1"/>
  <c r="H17"/>
  <c r="H53" s="1"/>
  <c r="H51" s="1"/>
  <c r="E17"/>
  <c r="E53" s="1"/>
  <c r="F16"/>
  <c r="F52" s="1"/>
  <c r="E16"/>
  <c r="E52" s="1"/>
  <c r="AP15"/>
  <c r="AO15"/>
  <c r="AL15"/>
  <c r="AJ15"/>
  <c r="AJ51" s="1"/>
  <c r="AG15"/>
  <c r="AF15"/>
  <c r="Z15"/>
  <c r="X15"/>
  <c r="X51" s="1"/>
  <c r="W15"/>
  <c r="T15"/>
  <c r="R15"/>
  <c r="Q15"/>
  <c r="N15"/>
  <c r="L15"/>
  <c r="K15"/>
  <c r="I15"/>
  <c r="H15"/>
  <c r="E14"/>
  <c r="I110" i="22"/>
  <c r="I105"/>
  <c r="AO26"/>
  <c r="N26"/>
  <c r="W83"/>
  <c r="AF67"/>
  <c r="AC67"/>
  <c r="Z67"/>
  <c r="T67"/>
  <c r="X110"/>
  <c r="X107" s="1"/>
  <c r="V51"/>
  <c r="AH105" i="23" l="1"/>
  <c r="AE105"/>
  <c r="AE102"/>
  <c r="V105"/>
  <c r="M102"/>
  <c r="AB75"/>
  <c r="AB110"/>
  <c r="AB80"/>
  <c r="AB105"/>
  <c r="S80"/>
  <c r="S110"/>
  <c r="S83"/>
  <c r="S102"/>
  <c r="S105"/>
  <c r="Y75"/>
  <c r="AA102"/>
  <c r="F110"/>
  <c r="J110"/>
  <c r="AG102"/>
  <c r="F83"/>
  <c r="AG80"/>
  <c r="AH80" s="1"/>
  <c r="R51"/>
  <c r="AG51"/>
  <c r="AP51"/>
  <c r="E26"/>
  <c r="X80"/>
  <c r="AD80"/>
  <c r="AE80" s="1"/>
  <c r="AF80"/>
  <c r="AK69"/>
  <c r="AK64"/>
  <c r="AK72"/>
  <c r="AK23"/>
  <c r="U15"/>
  <c r="U51" s="1"/>
  <c r="AJ80"/>
  <c r="AN80"/>
  <c r="AQ64"/>
  <c r="I86"/>
  <c r="L86"/>
  <c r="O86"/>
  <c r="N102"/>
  <c r="P102" s="1"/>
  <c r="F69"/>
  <c r="AQ54"/>
  <c r="AQ23"/>
  <c r="E23"/>
  <c r="AN23"/>
  <c r="AI15"/>
  <c r="AM15"/>
  <c r="AM51" s="1"/>
  <c r="AL51"/>
  <c r="AK54"/>
  <c r="AN15"/>
  <c r="K51"/>
  <c r="W51"/>
  <c r="R97"/>
  <c r="U97"/>
  <c r="X97"/>
  <c r="AA97"/>
  <c r="AD97"/>
  <c r="AG97"/>
  <c r="AJ97"/>
  <c r="AM97"/>
  <c r="AN18"/>
  <c r="AK15"/>
  <c r="AK21" s="1"/>
  <c r="AQ15"/>
  <c r="F17"/>
  <c r="F53" s="1"/>
  <c r="I51"/>
  <c r="L51"/>
  <c r="AC18"/>
  <c r="AC51" s="1"/>
  <c r="AK18"/>
  <c r="AN54"/>
  <c r="AC23"/>
  <c r="AC15" s="1"/>
  <c r="F28"/>
  <c r="E31"/>
  <c r="E86"/>
  <c r="H86"/>
  <c r="K86"/>
  <c r="N86"/>
  <c r="Q86"/>
  <c r="W86"/>
  <c r="AC86"/>
  <c r="AI86"/>
  <c r="AO86"/>
  <c r="I87"/>
  <c r="I98" s="1"/>
  <c r="L87"/>
  <c r="L98" s="1"/>
  <c r="O87"/>
  <c r="O98" s="1"/>
  <c r="R87"/>
  <c r="R98" s="1"/>
  <c r="R109" s="1"/>
  <c r="U87"/>
  <c r="X87"/>
  <c r="X98" s="1"/>
  <c r="X109" s="1"/>
  <c r="X107" s="1"/>
  <c r="AA87"/>
  <c r="AA98" s="1"/>
  <c r="AA109" s="1"/>
  <c r="AA107" s="1"/>
  <c r="AB107" s="1"/>
  <c r="AD87"/>
  <c r="AD98" s="1"/>
  <c r="AD109" s="1"/>
  <c r="AD107" s="1"/>
  <c r="AE107" s="1"/>
  <c r="AG87"/>
  <c r="AG98" s="1"/>
  <c r="AG109" s="1"/>
  <c r="AG107" s="1"/>
  <c r="AH107" s="1"/>
  <c r="AJ87"/>
  <c r="AJ98" s="1"/>
  <c r="AJ109" s="1"/>
  <c r="AJ107" s="1"/>
  <c r="AM87"/>
  <c r="AM98" s="1"/>
  <c r="AM109" s="1"/>
  <c r="AM107" s="1"/>
  <c r="AP87"/>
  <c r="AP97" s="1"/>
  <c r="E87"/>
  <c r="E98" s="1"/>
  <c r="AI80"/>
  <c r="H88"/>
  <c r="H99" s="1"/>
  <c r="X88"/>
  <c r="AJ88"/>
  <c r="AJ99" s="1"/>
  <c r="E89"/>
  <c r="E100" s="1"/>
  <c r="H89"/>
  <c r="H100" s="1"/>
  <c r="K89"/>
  <c r="K100" s="1"/>
  <c r="N89"/>
  <c r="N100" s="1"/>
  <c r="Q89"/>
  <c r="Q100" s="1"/>
  <c r="W89"/>
  <c r="W100" s="1"/>
  <c r="AC89"/>
  <c r="AC100" s="1"/>
  <c r="AI89"/>
  <c r="AI100" s="1"/>
  <c r="AO89"/>
  <c r="AO100" s="1"/>
  <c r="AP80"/>
  <c r="AQ69"/>
  <c r="I97"/>
  <c r="L97"/>
  <c r="O97"/>
  <c r="AP94"/>
  <c r="AP110" s="1"/>
  <c r="AQ83"/>
  <c r="E112"/>
  <c r="N51"/>
  <c r="T51"/>
  <c r="Z51"/>
  <c r="AF51"/>
  <c r="AI51"/>
  <c r="AK51" s="1"/>
  <c r="AO51"/>
  <c r="AQ51" s="1"/>
  <c r="F86"/>
  <c r="T86"/>
  <c r="Z86"/>
  <c r="AF86"/>
  <c r="AL86"/>
  <c r="H87"/>
  <c r="H98" s="1"/>
  <c r="K87"/>
  <c r="K98" s="1"/>
  <c r="N87"/>
  <c r="N98" s="1"/>
  <c r="Q87"/>
  <c r="Q98" s="1"/>
  <c r="T87"/>
  <c r="T98" s="1"/>
  <c r="W87"/>
  <c r="W98" s="1"/>
  <c r="Z87"/>
  <c r="Z98" s="1"/>
  <c r="AC87"/>
  <c r="AC98" s="1"/>
  <c r="AF87"/>
  <c r="AF98" s="1"/>
  <c r="AI87"/>
  <c r="AI98" s="1"/>
  <c r="AL87"/>
  <c r="AL98" s="1"/>
  <c r="AP85"/>
  <c r="AI88"/>
  <c r="AI99" s="1"/>
  <c r="L88"/>
  <c r="R88"/>
  <c r="W107"/>
  <c r="AN57"/>
  <c r="Z64"/>
  <c r="Z69" s="1"/>
  <c r="AL64"/>
  <c r="AN64" s="1"/>
  <c r="E67"/>
  <c r="E64" s="1"/>
  <c r="E69" s="1"/>
  <c r="AN67"/>
  <c r="AN102" s="1"/>
  <c r="AQ67"/>
  <c r="T72"/>
  <c r="Z72"/>
  <c r="AF72"/>
  <c r="AF88" s="1"/>
  <c r="AF99" s="1"/>
  <c r="AL72"/>
  <c r="AL88" s="1"/>
  <c r="AL99" s="1"/>
  <c r="F75"/>
  <c r="AI75"/>
  <c r="E78"/>
  <c r="G78" s="1"/>
  <c r="E82"/>
  <c r="I88"/>
  <c r="J88" s="1"/>
  <c r="K88"/>
  <c r="K99" s="1"/>
  <c r="O88"/>
  <c r="P88" s="1"/>
  <c r="Q88"/>
  <c r="Q99" s="1"/>
  <c r="U88"/>
  <c r="V88" s="1"/>
  <c r="W83"/>
  <c r="Y83" s="1"/>
  <c r="AA88"/>
  <c r="AC88"/>
  <c r="AC99" s="1"/>
  <c r="AG88"/>
  <c r="AK88"/>
  <c r="AK99" s="1"/>
  <c r="AK96" s="1"/>
  <c r="AM88"/>
  <c r="AM99" s="1"/>
  <c r="F89"/>
  <c r="F100" s="1"/>
  <c r="I89"/>
  <c r="I100" s="1"/>
  <c r="L89"/>
  <c r="L100" s="1"/>
  <c r="O89"/>
  <c r="O100" s="1"/>
  <c r="T89"/>
  <c r="T100" s="1"/>
  <c r="Z89"/>
  <c r="Z100" s="1"/>
  <c r="AF89"/>
  <c r="AF100" s="1"/>
  <c r="AL89"/>
  <c r="AL100" s="1"/>
  <c r="AK85"/>
  <c r="F87"/>
  <c r="F98" s="1"/>
  <c r="N88"/>
  <c r="N99" s="1"/>
  <c r="AP88"/>
  <c r="AP99"/>
  <c r="T102"/>
  <c r="V102" s="1"/>
  <c r="Z102"/>
  <c r="AF102"/>
  <c r="AL102"/>
  <c r="T112"/>
  <c r="AN112"/>
  <c r="AI107"/>
  <c r="AK57"/>
  <c r="AO87"/>
  <c r="AO98" s="1"/>
  <c r="AO72"/>
  <c r="AQ72" s="1"/>
  <c r="AP82"/>
  <c r="AP93" s="1"/>
  <c r="AP102"/>
  <c r="Z117"/>
  <c r="AB117" s="1"/>
  <c r="AP105"/>
  <c r="H102"/>
  <c r="J102" s="1"/>
  <c r="F107"/>
  <c r="H107"/>
  <c r="L107"/>
  <c r="M107" s="1"/>
  <c r="W88" i="22"/>
  <c r="Y72"/>
  <c r="Y69"/>
  <c r="Y67"/>
  <c r="Y64"/>
  <c r="Y60"/>
  <c r="Y57"/>
  <c r="Y54"/>
  <c r="Y51"/>
  <c r="Y28"/>
  <c r="AH102" i="23" l="1"/>
  <c r="AB102"/>
  <c r="S88"/>
  <c r="Y110"/>
  <c r="Y107"/>
  <c r="AG99"/>
  <c r="AH99" s="1"/>
  <c r="AH88"/>
  <c r="AA99"/>
  <c r="F105"/>
  <c r="X102"/>
  <c r="F80"/>
  <c r="AN51"/>
  <c r="G110"/>
  <c r="AI102"/>
  <c r="AP103"/>
  <c r="AP113" s="1"/>
  <c r="AP115"/>
  <c r="AQ115" s="1"/>
  <c r="AQ105"/>
  <c r="AQ110"/>
  <c r="AP98"/>
  <c r="AP108" s="1"/>
  <c r="AP118" s="1"/>
  <c r="W88"/>
  <c r="W99" s="1"/>
  <c r="O99"/>
  <c r="P99" s="1"/>
  <c r="E75"/>
  <c r="G75" s="1"/>
  <c r="E83"/>
  <c r="G83" s="1"/>
  <c r="L99"/>
  <c r="AL107"/>
  <c r="E109"/>
  <c r="E107" s="1"/>
  <c r="G107" s="1"/>
  <c r="AF97"/>
  <c r="AF96" s="1"/>
  <c r="AF85"/>
  <c r="T97"/>
  <c r="AP104"/>
  <c r="AP114" s="1"/>
  <c r="AQ94"/>
  <c r="AP91"/>
  <c r="AQ91" s="1"/>
  <c r="AQ80"/>
  <c r="AO97"/>
  <c r="AC97"/>
  <c r="AC96" s="1"/>
  <c r="AC85"/>
  <c r="Q97"/>
  <c r="Q96" s="1"/>
  <c r="Q85"/>
  <c r="K97"/>
  <c r="K96" s="1"/>
  <c r="K85"/>
  <c r="E97"/>
  <c r="U108"/>
  <c r="R108"/>
  <c r="R107" s="1"/>
  <c r="S107" s="1"/>
  <c r="AO88"/>
  <c r="AO99" s="1"/>
  <c r="AQ99" s="1"/>
  <c r="E105"/>
  <c r="Z88"/>
  <c r="Z99" s="1"/>
  <c r="L96"/>
  <c r="T88"/>
  <c r="T99" s="1"/>
  <c r="W80"/>
  <c r="Y80" s="1"/>
  <c r="AN72"/>
  <c r="AN88" s="1"/>
  <c r="AP107"/>
  <c r="AL69"/>
  <c r="AN69" s="1"/>
  <c r="AM96"/>
  <c r="AJ96"/>
  <c r="AG96"/>
  <c r="AH96" s="1"/>
  <c r="AQ102"/>
  <c r="O69"/>
  <c r="AP109"/>
  <c r="AP119" s="1"/>
  <c r="U99"/>
  <c r="V99" s="1"/>
  <c r="I99"/>
  <c r="J99" s="1"/>
  <c r="R99"/>
  <c r="AL97"/>
  <c r="AL96" s="1"/>
  <c r="AL85"/>
  <c r="Z97"/>
  <c r="F97"/>
  <c r="X99"/>
  <c r="U98"/>
  <c r="U109" s="1"/>
  <c r="AI97"/>
  <c r="AI96" s="1"/>
  <c r="AI85"/>
  <c r="W97"/>
  <c r="N97"/>
  <c r="N96" s="1"/>
  <c r="N85"/>
  <c r="H97"/>
  <c r="H96" s="1"/>
  <c r="H85"/>
  <c r="E28"/>
  <c r="E18"/>
  <c r="F20"/>
  <c r="AP121"/>
  <c r="O85"/>
  <c r="P85" s="1"/>
  <c r="L85"/>
  <c r="I85"/>
  <c r="J85" s="1"/>
  <c r="E72"/>
  <c r="AP96"/>
  <c r="AM85"/>
  <c r="AJ85"/>
  <c r="AG85"/>
  <c r="AH85" s="1"/>
  <c r="AA85"/>
  <c r="X85"/>
  <c r="U85"/>
  <c r="V85" s="1"/>
  <c r="R85"/>
  <c r="S85" s="1"/>
  <c r="Y26" i="22"/>
  <c r="Y23"/>
  <c r="Y18"/>
  <c r="Y15"/>
  <c r="V87"/>
  <c r="V67"/>
  <c r="V60"/>
  <c r="V57"/>
  <c r="V54"/>
  <c r="V26"/>
  <c r="V23"/>
  <c r="V18"/>
  <c r="V15"/>
  <c r="S115"/>
  <c r="S112"/>
  <c r="S69"/>
  <c r="S67"/>
  <c r="S64"/>
  <c r="S60"/>
  <c r="S57"/>
  <c r="S54"/>
  <c r="S26"/>
  <c r="S23"/>
  <c r="S18"/>
  <c r="S15"/>
  <c r="S72"/>
  <c r="G31"/>
  <c r="G28"/>
  <c r="M15"/>
  <c r="M18"/>
  <c r="AC31"/>
  <c r="Z31"/>
  <c r="Y31"/>
  <c r="AB99" i="23" l="1"/>
  <c r="AB88"/>
  <c r="Y88"/>
  <c r="Y105"/>
  <c r="AA96"/>
  <c r="X96"/>
  <c r="Y99"/>
  <c r="G105"/>
  <c r="F102"/>
  <c r="R96"/>
  <c r="S96" s="1"/>
  <c r="S99"/>
  <c r="W85"/>
  <c r="Y85" s="1"/>
  <c r="W96"/>
  <c r="Z96"/>
  <c r="O96"/>
  <c r="P96" s="1"/>
  <c r="Z85"/>
  <c r="AB85" s="1"/>
  <c r="AP106"/>
  <c r="AP116" s="1"/>
  <c r="E20"/>
  <c r="E15"/>
  <c r="AN99"/>
  <c r="AN96" s="1"/>
  <c r="AN85"/>
  <c r="U107"/>
  <c r="V107" s="1"/>
  <c r="AO96"/>
  <c r="AQ96" s="1"/>
  <c r="T96"/>
  <c r="AQ88"/>
  <c r="AP120"/>
  <c r="AQ120" s="1"/>
  <c r="E117"/>
  <c r="AP117"/>
  <c r="AQ117" s="1"/>
  <c r="AQ107"/>
  <c r="W102"/>
  <c r="Y102" s="1"/>
  <c r="E88"/>
  <c r="AP112"/>
  <c r="AQ112" s="1"/>
  <c r="I96"/>
  <c r="J96" s="1"/>
  <c r="U96"/>
  <c r="V96" s="1"/>
  <c r="AO85"/>
  <c r="AQ85" s="1"/>
  <c r="T85"/>
  <c r="E80"/>
  <c r="G80" s="1"/>
  <c r="AN26" i="22"/>
  <c r="AK26"/>
  <c r="AH26"/>
  <c r="AE26"/>
  <c r="AC26"/>
  <c r="AB26"/>
  <c r="W26"/>
  <c r="T26"/>
  <c r="P26"/>
  <c r="M26"/>
  <c r="AB96" i="23" l="1"/>
  <c r="Y96"/>
  <c r="E99"/>
  <c r="E96" s="1"/>
  <c r="E85"/>
  <c r="E102"/>
  <c r="AO121" i="22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O121"/>
  <c r="N121"/>
  <c r="L121"/>
  <c r="K121"/>
  <c r="I121"/>
  <c r="H121"/>
  <c r="F121"/>
  <c r="E121"/>
  <c r="AO120"/>
  <c r="AN120"/>
  <c r="AM120"/>
  <c r="AL120"/>
  <c r="AK120"/>
  <c r="AJ120"/>
  <c r="AI120"/>
  <c r="AH120"/>
  <c r="AG120"/>
  <c r="AF120"/>
  <c r="AE120"/>
  <c r="AD120"/>
  <c r="AC120"/>
  <c r="AC117" s="1"/>
  <c r="AB120"/>
  <c r="AA120"/>
  <c r="Z120"/>
  <c r="Y120"/>
  <c r="Y117" s="1"/>
  <c r="X120"/>
  <c r="W120"/>
  <c r="V120"/>
  <c r="U120"/>
  <c r="T120"/>
  <c r="S120"/>
  <c r="R120"/>
  <c r="Q120"/>
  <c r="O120"/>
  <c r="N120"/>
  <c r="L120"/>
  <c r="K120"/>
  <c r="I120"/>
  <c r="H120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O119"/>
  <c r="N119"/>
  <c r="L119"/>
  <c r="K119"/>
  <c r="I119"/>
  <c r="H119"/>
  <c r="AO118"/>
  <c r="AN118"/>
  <c r="AN117" s="1"/>
  <c r="AM118"/>
  <c r="AL118"/>
  <c r="AL117" s="1"/>
  <c r="AK118"/>
  <c r="AJ118"/>
  <c r="AJ117" s="1"/>
  <c r="AI118"/>
  <c r="AH118"/>
  <c r="AH117" s="1"/>
  <c r="AG118"/>
  <c r="AF118"/>
  <c r="AF117" s="1"/>
  <c r="AE118"/>
  <c r="AD118"/>
  <c r="AD117" s="1"/>
  <c r="AC118"/>
  <c r="AB118"/>
  <c r="AB117" s="1"/>
  <c r="AA118"/>
  <c r="Z118"/>
  <c r="Z117" s="1"/>
  <c r="Y118"/>
  <c r="X118"/>
  <c r="X117" s="1"/>
  <c r="W118"/>
  <c r="V118"/>
  <c r="V117" s="1"/>
  <c r="U118"/>
  <c r="T118"/>
  <c r="T117" s="1"/>
  <c r="S118"/>
  <c r="R118"/>
  <c r="R117" s="1"/>
  <c r="Q118"/>
  <c r="O118"/>
  <c r="O117" s="1"/>
  <c r="N118"/>
  <c r="L118"/>
  <c r="L117" s="1"/>
  <c r="K118"/>
  <c r="I118"/>
  <c r="I117" s="1"/>
  <c r="H118"/>
  <c r="F118"/>
  <c r="E118"/>
  <c r="AO117"/>
  <c r="AM117"/>
  <c r="AK117"/>
  <c r="AI117"/>
  <c r="AG117"/>
  <c r="AE117"/>
  <c r="AA117"/>
  <c r="W117"/>
  <c r="U117"/>
  <c r="S117"/>
  <c r="Q117"/>
  <c r="N117"/>
  <c r="K117"/>
  <c r="H117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O116"/>
  <c r="N116"/>
  <c r="L116"/>
  <c r="K116"/>
  <c r="I116"/>
  <c r="H116"/>
  <c r="F116"/>
  <c r="E116"/>
  <c r="AO115"/>
  <c r="AO112" s="1"/>
  <c r="AM115"/>
  <c r="AM112" s="1"/>
  <c r="AL115"/>
  <c r="AJ115"/>
  <c r="AI115"/>
  <c r="AG115"/>
  <c r="AG112" s="1"/>
  <c r="AF115"/>
  <c r="AD115"/>
  <c r="AC115"/>
  <c r="AA115"/>
  <c r="AA112" s="1"/>
  <c r="Z115"/>
  <c r="X115"/>
  <c r="W115"/>
  <c r="U115"/>
  <c r="U112" s="1"/>
  <c r="T115"/>
  <c r="R115"/>
  <c r="Q115"/>
  <c r="O115"/>
  <c r="N115"/>
  <c r="L115"/>
  <c r="K115"/>
  <c r="I115"/>
  <c r="H115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O114"/>
  <c r="N114"/>
  <c r="L114"/>
  <c r="K114"/>
  <c r="I114"/>
  <c r="H114"/>
  <c r="AO113"/>
  <c r="AN113"/>
  <c r="AM113"/>
  <c r="AL113"/>
  <c r="AL112" s="1"/>
  <c r="AK113"/>
  <c r="AJ113"/>
  <c r="AJ112" s="1"/>
  <c r="AI113"/>
  <c r="AH113"/>
  <c r="AG113"/>
  <c r="AF113"/>
  <c r="AF112" s="1"/>
  <c r="AE113"/>
  <c r="AD113"/>
  <c r="AD112" s="1"/>
  <c r="AC113"/>
  <c r="AB113"/>
  <c r="AA113"/>
  <c r="Z113"/>
  <c r="Z112" s="1"/>
  <c r="Y113"/>
  <c r="X113"/>
  <c r="X112" s="1"/>
  <c r="W113"/>
  <c r="V113"/>
  <c r="U113"/>
  <c r="T113"/>
  <c r="T112" s="1"/>
  <c r="S113"/>
  <c r="R113"/>
  <c r="R112" s="1"/>
  <c r="Q113"/>
  <c r="O113"/>
  <c r="N113"/>
  <c r="L113"/>
  <c r="L112" s="1"/>
  <c r="M112" s="1"/>
  <c r="K113"/>
  <c r="I113"/>
  <c r="I112" s="1"/>
  <c r="H113"/>
  <c r="F113"/>
  <c r="E113"/>
  <c r="AI112"/>
  <c r="AC112"/>
  <c r="W112"/>
  <c r="Q112"/>
  <c r="N112"/>
  <c r="K112"/>
  <c r="H112"/>
  <c r="AO110"/>
  <c r="AN110"/>
  <c r="AM110"/>
  <c r="AL110"/>
  <c r="AK110"/>
  <c r="AJ110"/>
  <c r="AI110"/>
  <c r="AI107" s="1"/>
  <c r="AH110"/>
  <c r="AG110"/>
  <c r="AF110"/>
  <c r="AF107" s="1"/>
  <c r="AE110"/>
  <c r="AD110"/>
  <c r="AC110"/>
  <c r="AB110"/>
  <c r="AA110"/>
  <c r="Z110"/>
  <c r="Z107" s="1"/>
  <c r="Y110"/>
  <c r="X105"/>
  <c r="W110"/>
  <c r="V110"/>
  <c r="U110"/>
  <c r="U105" s="1"/>
  <c r="U102" s="1"/>
  <c r="T110"/>
  <c r="T107" s="1"/>
  <c r="S110"/>
  <c r="R110"/>
  <c r="Q110"/>
  <c r="O110"/>
  <c r="N110"/>
  <c r="N107" s="1"/>
  <c r="L110"/>
  <c r="K110"/>
  <c r="H110"/>
  <c r="H105" s="1"/>
  <c r="AO107"/>
  <c r="AC107"/>
  <c r="W107"/>
  <c r="Y107" s="1"/>
  <c r="Q107"/>
  <c r="O107"/>
  <c r="K107"/>
  <c r="I107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O106"/>
  <c r="N106"/>
  <c r="L106"/>
  <c r="K106"/>
  <c r="I106"/>
  <c r="H106"/>
  <c r="F106"/>
  <c r="E106"/>
  <c r="AM105"/>
  <c r="AJ105"/>
  <c r="AG105"/>
  <c r="AD105"/>
  <c r="AB105"/>
  <c r="AA105"/>
  <c r="W105"/>
  <c r="R105"/>
  <c r="Q105"/>
  <c r="O105"/>
  <c r="N105"/>
  <c r="N102" s="1"/>
  <c r="L105"/>
  <c r="K105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E104" s="1"/>
  <c r="S104"/>
  <c r="R104"/>
  <c r="Q104"/>
  <c r="O104"/>
  <c r="N104"/>
  <c r="L104"/>
  <c r="K104"/>
  <c r="I104"/>
  <c r="H104"/>
  <c r="F104"/>
  <c r="AO103"/>
  <c r="AN103"/>
  <c r="AM103"/>
  <c r="AL103"/>
  <c r="AK103"/>
  <c r="AJ103"/>
  <c r="AJ102" s="1"/>
  <c r="AI103"/>
  <c r="AH103"/>
  <c r="AG103"/>
  <c r="AF103"/>
  <c r="AE103"/>
  <c r="AD103"/>
  <c r="AD102" s="1"/>
  <c r="AC103"/>
  <c r="AB103"/>
  <c r="AB102" s="1"/>
  <c r="AA103"/>
  <c r="Z103"/>
  <c r="Y103"/>
  <c r="X103"/>
  <c r="W103"/>
  <c r="V103"/>
  <c r="U103"/>
  <c r="T103"/>
  <c r="S103"/>
  <c r="R103"/>
  <c r="R102" s="1"/>
  <c r="Q103"/>
  <c r="O103"/>
  <c r="N103"/>
  <c r="L103"/>
  <c r="L102" s="1"/>
  <c r="K103"/>
  <c r="I103"/>
  <c r="H103"/>
  <c r="F103"/>
  <c r="E103"/>
  <c r="AM102"/>
  <c r="AG102"/>
  <c r="AA102"/>
  <c r="W102"/>
  <c r="Q102"/>
  <c r="O102"/>
  <c r="P102" s="1"/>
  <c r="K102"/>
  <c r="I102"/>
  <c r="AP95"/>
  <c r="AP111" s="1"/>
  <c r="AP92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O91"/>
  <c r="N91"/>
  <c r="L91"/>
  <c r="K91"/>
  <c r="I91"/>
  <c r="H91"/>
  <c r="F91"/>
  <c r="E91"/>
  <c r="AQ90"/>
  <c r="AP90"/>
  <c r="AP100" s="1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E90"/>
  <c r="D90"/>
  <c r="AP89"/>
  <c r="AN89"/>
  <c r="AN100" s="1"/>
  <c r="AJ89"/>
  <c r="AJ100" s="1"/>
  <c r="AH89"/>
  <c r="AH100" s="1"/>
  <c r="AD89"/>
  <c r="AD100" s="1"/>
  <c r="AB89"/>
  <c r="AB100" s="1"/>
  <c r="X89"/>
  <c r="X100" s="1"/>
  <c r="V89"/>
  <c r="V100" s="1"/>
  <c r="V111" s="1"/>
  <c r="R89"/>
  <c r="R100" s="1"/>
  <c r="R111" s="1"/>
  <c r="AN87"/>
  <c r="AN98" s="1"/>
  <c r="AN109" s="1"/>
  <c r="AN107" s="1"/>
  <c r="AK87"/>
  <c r="AK98" s="1"/>
  <c r="AK109" s="1"/>
  <c r="AK107" s="1"/>
  <c r="AH87"/>
  <c r="AH98" s="1"/>
  <c r="AH109" s="1"/>
  <c r="AH107" s="1"/>
  <c r="AE87"/>
  <c r="AE98" s="1"/>
  <c r="AE109" s="1"/>
  <c r="AE107" s="1"/>
  <c r="AB87"/>
  <c r="AB98" s="1"/>
  <c r="AB109" s="1"/>
  <c r="AB107" s="1"/>
  <c r="Y87"/>
  <c r="Y98" s="1"/>
  <c r="Y109" s="1"/>
  <c r="V98"/>
  <c r="V109" s="1"/>
  <c r="S87"/>
  <c r="S98" s="1"/>
  <c r="S109" s="1"/>
  <c r="AN86"/>
  <c r="AN97" s="1"/>
  <c r="AK86"/>
  <c r="AH86"/>
  <c r="AH97" s="1"/>
  <c r="AE86"/>
  <c r="AB86"/>
  <c r="AB97" s="1"/>
  <c r="Y86"/>
  <c r="V86"/>
  <c r="V97" s="1"/>
  <c r="S86"/>
  <c r="AO84"/>
  <c r="AN84"/>
  <c r="AM84"/>
  <c r="AM89" s="1"/>
  <c r="AM100" s="1"/>
  <c r="AL84"/>
  <c r="AK84"/>
  <c r="AK89" s="1"/>
  <c r="AK100" s="1"/>
  <c r="AJ84"/>
  <c r="AI84"/>
  <c r="AH84"/>
  <c r="AG84"/>
  <c r="AG89" s="1"/>
  <c r="AG100" s="1"/>
  <c r="AF84"/>
  <c r="AE84"/>
  <c r="AE89" s="1"/>
  <c r="AE100" s="1"/>
  <c r="AD84"/>
  <c r="AC84"/>
  <c r="AB84"/>
  <c r="AA84"/>
  <c r="AA89" s="1"/>
  <c r="AA100" s="1"/>
  <c r="Z84"/>
  <c r="Y84"/>
  <c r="Y89" s="1"/>
  <c r="Y100" s="1"/>
  <c r="X84"/>
  <c r="W84"/>
  <c r="V84"/>
  <c r="U84"/>
  <c r="U89" s="1"/>
  <c r="U100" s="1"/>
  <c r="U111" s="1"/>
  <c r="T84"/>
  <c r="S84"/>
  <c r="S89" s="1"/>
  <c r="S100" s="1"/>
  <c r="S111" s="1"/>
  <c r="R84"/>
  <c r="Q84"/>
  <c r="O84"/>
  <c r="N84"/>
  <c r="L84"/>
  <c r="K84"/>
  <c r="I84"/>
  <c r="H84"/>
  <c r="F84"/>
  <c r="E84"/>
  <c r="AO83"/>
  <c r="AN83"/>
  <c r="AM83"/>
  <c r="AL83"/>
  <c r="AK83"/>
  <c r="AJ83"/>
  <c r="AI83"/>
  <c r="AH83"/>
  <c r="AG83"/>
  <c r="AF83"/>
  <c r="AE83"/>
  <c r="AD83"/>
  <c r="AC83"/>
  <c r="AB83"/>
  <c r="AA83"/>
  <c r="Z83"/>
  <c r="Z80" s="1"/>
  <c r="Y83"/>
  <c r="X83"/>
  <c r="U83"/>
  <c r="T83"/>
  <c r="S83"/>
  <c r="R83"/>
  <c r="Q83"/>
  <c r="O83"/>
  <c r="N83"/>
  <c r="L83"/>
  <c r="K83"/>
  <c r="I83"/>
  <c r="H83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O82"/>
  <c r="N82"/>
  <c r="L82"/>
  <c r="K82"/>
  <c r="I82"/>
  <c r="I80" s="1"/>
  <c r="H82"/>
  <c r="AO81"/>
  <c r="AO80" s="1"/>
  <c r="AN81"/>
  <c r="AM81"/>
  <c r="AM80" s="1"/>
  <c r="AL81"/>
  <c r="AK81"/>
  <c r="AK80" s="1"/>
  <c r="AJ81"/>
  <c r="AI81"/>
  <c r="AI80" s="1"/>
  <c r="AH81"/>
  <c r="AG81"/>
  <c r="AG80" s="1"/>
  <c r="AF81"/>
  <c r="AE81"/>
  <c r="AE80" s="1"/>
  <c r="AD81"/>
  <c r="AC81"/>
  <c r="AC80" s="1"/>
  <c r="AB81"/>
  <c r="AA81"/>
  <c r="AA80" s="1"/>
  <c r="Z81"/>
  <c r="Y81"/>
  <c r="Y80" s="1"/>
  <c r="X81"/>
  <c r="W81"/>
  <c r="W80" s="1"/>
  <c r="V81"/>
  <c r="U81"/>
  <c r="U80" s="1"/>
  <c r="T81"/>
  <c r="S81"/>
  <c r="R81"/>
  <c r="Q81"/>
  <c r="Q80" s="1"/>
  <c r="O81"/>
  <c r="N81"/>
  <c r="L81"/>
  <c r="K81"/>
  <c r="K80" s="1"/>
  <c r="I81"/>
  <c r="H81"/>
  <c r="F81"/>
  <c r="E81"/>
  <c r="AN80"/>
  <c r="AL80"/>
  <c r="AJ80"/>
  <c r="AH80"/>
  <c r="AF80"/>
  <c r="AD80"/>
  <c r="AB80"/>
  <c r="T80"/>
  <c r="R80"/>
  <c r="N80"/>
  <c r="L80"/>
  <c r="H80"/>
  <c r="F78"/>
  <c r="E78"/>
  <c r="E83" s="1"/>
  <c r="F77"/>
  <c r="E77"/>
  <c r="AP75"/>
  <c r="AO75"/>
  <c r="AM75"/>
  <c r="AL75"/>
  <c r="AJ75"/>
  <c r="AI75"/>
  <c r="AG75"/>
  <c r="AF75"/>
  <c r="AD75"/>
  <c r="AC75"/>
  <c r="AA75"/>
  <c r="Z75"/>
  <c r="X75"/>
  <c r="W75"/>
  <c r="U75"/>
  <c r="T75"/>
  <c r="R75"/>
  <c r="Q75"/>
  <c r="O75"/>
  <c r="N75"/>
  <c r="P75" s="1"/>
  <c r="L75"/>
  <c r="K75"/>
  <c r="I75"/>
  <c r="H75"/>
  <c r="J75" s="1"/>
  <c r="F75"/>
  <c r="E75"/>
  <c r="AO73"/>
  <c r="AL73"/>
  <c r="AI73"/>
  <c r="AF73"/>
  <c r="AC73"/>
  <c r="Z73"/>
  <c r="W73"/>
  <c r="T73"/>
  <c r="Q73"/>
  <c r="O73"/>
  <c r="N73"/>
  <c r="L73"/>
  <c r="K73"/>
  <c r="I73"/>
  <c r="H73"/>
  <c r="F73"/>
  <c r="E73"/>
  <c r="AP72"/>
  <c r="AM72"/>
  <c r="AL72"/>
  <c r="AN72" s="1"/>
  <c r="AJ72"/>
  <c r="AK72" s="1"/>
  <c r="AI72"/>
  <c r="AG72"/>
  <c r="AD72"/>
  <c r="AA72"/>
  <c r="Z72"/>
  <c r="AB72" s="1"/>
  <c r="X72"/>
  <c r="W72"/>
  <c r="U72"/>
  <c r="T72"/>
  <c r="V72" s="1"/>
  <c r="R72"/>
  <c r="Q72"/>
  <c r="O72"/>
  <c r="N72"/>
  <c r="P72" s="1"/>
  <c r="L72"/>
  <c r="M72" s="1"/>
  <c r="K72"/>
  <c r="I72"/>
  <c r="H72"/>
  <c r="J72" s="1"/>
  <c r="AP71"/>
  <c r="AO71"/>
  <c r="AM71"/>
  <c r="AL71"/>
  <c r="AJ71"/>
  <c r="AI71"/>
  <c r="AG71"/>
  <c r="AF71"/>
  <c r="AD71"/>
  <c r="AC71"/>
  <c r="AA71"/>
  <c r="Z71"/>
  <c r="X71"/>
  <c r="W71"/>
  <c r="U71"/>
  <c r="T71"/>
  <c r="R71"/>
  <c r="Q71"/>
  <c r="O71"/>
  <c r="N71"/>
  <c r="L71"/>
  <c r="K71"/>
  <c r="I71"/>
  <c r="H71"/>
  <c r="AO70"/>
  <c r="AO86" s="1"/>
  <c r="AL70"/>
  <c r="AI70"/>
  <c r="AI86" s="1"/>
  <c r="AF70"/>
  <c r="AC70"/>
  <c r="AC86" s="1"/>
  <c r="Z70"/>
  <c r="W70"/>
  <c r="W86" s="1"/>
  <c r="T70"/>
  <c r="Q70"/>
  <c r="Q86" s="1"/>
  <c r="O70"/>
  <c r="N70"/>
  <c r="N86" s="1"/>
  <c r="L70"/>
  <c r="K70"/>
  <c r="K86" s="1"/>
  <c r="I70"/>
  <c r="H70"/>
  <c r="H86" s="1"/>
  <c r="F70"/>
  <c r="E70"/>
  <c r="AP69"/>
  <c r="AL69"/>
  <c r="AJ69"/>
  <c r="AD69"/>
  <c r="N69"/>
  <c r="L69"/>
  <c r="AQ67"/>
  <c r="AO67"/>
  <c r="AO105" s="1"/>
  <c r="AO102" s="1"/>
  <c r="AN67"/>
  <c r="AL67"/>
  <c r="AL105" s="1"/>
  <c r="AK67"/>
  <c r="AF105"/>
  <c r="AC105"/>
  <c r="AC102" s="1"/>
  <c r="Z105"/>
  <c r="T105"/>
  <c r="P67"/>
  <c r="M67"/>
  <c r="F67"/>
  <c r="F66"/>
  <c r="F71" s="1"/>
  <c r="E66"/>
  <c r="AP64"/>
  <c r="AO64"/>
  <c r="AQ64" s="1"/>
  <c r="AM64"/>
  <c r="AN64" s="1"/>
  <c r="AL64"/>
  <c r="AJ64"/>
  <c r="AI64"/>
  <c r="AK64" s="1"/>
  <c r="AG64"/>
  <c r="AD64"/>
  <c r="AC64"/>
  <c r="AE64" s="1"/>
  <c r="AA64"/>
  <c r="Z64"/>
  <c r="Z69" s="1"/>
  <c r="X64"/>
  <c r="W64"/>
  <c r="U64"/>
  <c r="T64"/>
  <c r="V64" s="1"/>
  <c r="R64"/>
  <c r="Q64"/>
  <c r="O64"/>
  <c r="P64" s="1"/>
  <c r="N64"/>
  <c r="L64"/>
  <c r="K64"/>
  <c r="M64" s="1"/>
  <c r="I64"/>
  <c r="H64"/>
  <c r="H69" s="1"/>
  <c r="F64"/>
  <c r="F63"/>
  <c r="F90" s="1"/>
  <c r="AQ61"/>
  <c r="AN60"/>
  <c r="AN105" s="1"/>
  <c r="AK60"/>
  <c r="AH60"/>
  <c r="AE60"/>
  <c r="P60"/>
  <c r="M60"/>
  <c r="J60"/>
  <c r="F60"/>
  <c r="F57" s="1"/>
  <c r="E60"/>
  <c r="F59"/>
  <c r="E59"/>
  <c r="E71" s="1"/>
  <c r="AP57"/>
  <c r="AO57"/>
  <c r="AO69" s="1"/>
  <c r="AM57"/>
  <c r="AM69" s="1"/>
  <c r="AN69" s="1"/>
  <c r="AL57"/>
  <c r="AJ57"/>
  <c r="AI57"/>
  <c r="AI69" s="1"/>
  <c r="AG57"/>
  <c r="AG69" s="1"/>
  <c r="AF57"/>
  <c r="AD57"/>
  <c r="AC57"/>
  <c r="AC69" s="1"/>
  <c r="AA57"/>
  <c r="AA69" s="1"/>
  <c r="Z57"/>
  <c r="X57"/>
  <c r="W57"/>
  <c r="W69" s="1"/>
  <c r="U57"/>
  <c r="T57"/>
  <c r="R57"/>
  <c r="Q57"/>
  <c r="Q69" s="1"/>
  <c r="N57"/>
  <c r="L57"/>
  <c r="K57"/>
  <c r="K69" s="1"/>
  <c r="I57"/>
  <c r="I69" s="1"/>
  <c r="J69" s="1"/>
  <c r="H57"/>
  <c r="E57"/>
  <c r="AP52"/>
  <c r="AP86" s="1"/>
  <c r="AO52"/>
  <c r="AM52"/>
  <c r="AM86" s="1"/>
  <c r="AL52"/>
  <c r="AJ52"/>
  <c r="AJ86" s="1"/>
  <c r="AJ97" s="1"/>
  <c r="AI52"/>
  <c r="AG52"/>
  <c r="AG86" s="1"/>
  <c r="AF52"/>
  <c r="AD52"/>
  <c r="AD86" s="1"/>
  <c r="AD97" s="1"/>
  <c r="AC52"/>
  <c r="AA52"/>
  <c r="AA86" s="1"/>
  <c r="Z52"/>
  <c r="X52"/>
  <c r="X86" s="1"/>
  <c r="X97" s="1"/>
  <c r="W52"/>
  <c r="U52"/>
  <c r="U86" s="1"/>
  <c r="T52"/>
  <c r="R52"/>
  <c r="R86" s="1"/>
  <c r="R97" s="1"/>
  <c r="Q52"/>
  <c r="O52"/>
  <c r="N52"/>
  <c r="L52"/>
  <c r="K52"/>
  <c r="I52"/>
  <c r="H52"/>
  <c r="F50"/>
  <c r="E50"/>
  <c r="F49"/>
  <c r="E49"/>
  <c r="AP48"/>
  <c r="AO48"/>
  <c r="AM48"/>
  <c r="AL48"/>
  <c r="AJ48"/>
  <c r="AI48"/>
  <c r="AG48"/>
  <c r="AF48"/>
  <c r="AA48"/>
  <c r="Z48"/>
  <c r="X48"/>
  <c r="W48"/>
  <c r="U48"/>
  <c r="T48"/>
  <c r="R48"/>
  <c r="Q48"/>
  <c r="O48"/>
  <c r="N48"/>
  <c r="L48"/>
  <c r="K48"/>
  <c r="I48"/>
  <c r="H48"/>
  <c r="F48"/>
  <c r="E48"/>
  <c r="F46"/>
  <c r="E46"/>
  <c r="F45"/>
  <c r="E45"/>
  <c r="AP43"/>
  <c r="AO43"/>
  <c r="AM43"/>
  <c r="AL43"/>
  <c r="AJ43"/>
  <c r="AI43"/>
  <c r="AG43"/>
  <c r="AF43"/>
  <c r="AD43"/>
  <c r="AC43"/>
  <c r="AA43"/>
  <c r="Z43"/>
  <c r="X43"/>
  <c r="W43"/>
  <c r="U43"/>
  <c r="T43"/>
  <c r="R43"/>
  <c r="Q43"/>
  <c r="O43"/>
  <c r="N43"/>
  <c r="L43"/>
  <c r="K43"/>
  <c r="I43"/>
  <c r="H43"/>
  <c r="F43"/>
  <c r="E43"/>
  <c r="F41"/>
  <c r="E41"/>
  <c r="F40"/>
  <c r="E40"/>
  <c r="AP38"/>
  <c r="AO38"/>
  <c r="AM38"/>
  <c r="AL38"/>
  <c r="AJ38"/>
  <c r="AI38"/>
  <c r="AG38"/>
  <c r="AF38"/>
  <c r="AD38"/>
  <c r="AC38"/>
  <c r="AA38"/>
  <c r="Z38"/>
  <c r="X38"/>
  <c r="W38"/>
  <c r="U38"/>
  <c r="T38"/>
  <c r="R38"/>
  <c r="Q38"/>
  <c r="O38"/>
  <c r="N38"/>
  <c r="L38"/>
  <c r="K38"/>
  <c r="I38"/>
  <c r="H38"/>
  <c r="F38"/>
  <c r="E38"/>
  <c r="F36"/>
  <c r="E36"/>
  <c r="F35"/>
  <c r="F33" s="1"/>
  <c r="E35"/>
  <c r="AP33"/>
  <c r="AM33"/>
  <c r="AL33"/>
  <c r="AJ33"/>
  <c r="AI33"/>
  <c r="AG33"/>
  <c r="AF33"/>
  <c r="AD33"/>
  <c r="AC33"/>
  <c r="AA33"/>
  <c r="Z33"/>
  <c r="X33"/>
  <c r="W33"/>
  <c r="U33"/>
  <c r="T33"/>
  <c r="R33"/>
  <c r="Q33"/>
  <c r="O33"/>
  <c r="N33"/>
  <c r="L33"/>
  <c r="K33"/>
  <c r="I33"/>
  <c r="H33"/>
  <c r="E33"/>
  <c r="F31"/>
  <c r="F120" s="1"/>
  <c r="E31"/>
  <c r="E120" s="1"/>
  <c r="F30"/>
  <c r="F119" s="1"/>
  <c r="F117" s="1"/>
  <c r="E30"/>
  <c r="E119" s="1"/>
  <c r="E117" s="1"/>
  <c r="AP28"/>
  <c r="AM28"/>
  <c r="AL28"/>
  <c r="AJ28"/>
  <c r="AI28"/>
  <c r="AG28"/>
  <c r="AF28"/>
  <c r="AD28"/>
  <c r="AC28"/>
  <c r="AA28"/>
  <c r="Z28"/>
  <c r="X28"/>
  <c r="W28"/>
  <c r="U28"/>
  <c r="T28"/>
  <c r="R28"/>
  <c r="Q28"/>
  <c r="O28"/>
  <c r="N28"/>
  <c r="L28"/>
  <c r="K28"/>
  <c r="K15" s="1"/>
  <c r="I28"/>
  <c r="H28"/>
  <c r="F28"/>
  <c r="AN115"/>
  <c r="AK115"/>
  <c r="AK112" s="1"/>
  <c r="AH115"/>
  <c r="AE115"/>
  <c r="AE112" s="1"/>
  <c r="AB115"/>
  <c r="Y115"/>
  <c r="Y112" s="1"/>
  <c r="V115"/>
  <c r="F26"/>
  <c r="F115" s="1"/>
  <c r="E26"/>
  <c r="E115" s="1"/>
  <c r="F25"/>
  <c r="F114" s="1"/>
  <c r="F112" s="1"/>
  <c r="E25"/>
  <c r="E114" s="1"/>
  <c r="AP23"/>
  <c r="AO23"/>
  <c r="AO15" s="1"/>
  <c r="AM23"/>
  <c r="AL23"/>
  <c r="AN23" s="1"/>
  <c r="AJ23"/>
  <c r="AI23"/>
  <c r="AG23"/>
  <c r="AF23"/>
  <c r="AH23" s="1"/>
  <c r="AD23"/>
  <c r="AC23"/>
  <c r="AA23"/>
  <c r="Z23"/>
  <c r="AB23" s="1"/>
  <c r="X23"/>
  <c r="W23"/>
  <c r="U23"/>
  <c r="T23"/>
  <c r="R23"/>
  <c r="Q23"/>
  <c r="P23"/>
  <c r="M23"/>
  <c r="I23"/>
  <c r="H23"/>
  <c r="F23"/>
  <c r="E23"/>
  <c r="G23" s="1"/>
  <c r="F21"/>
  <c r="E21"/>
  <c r="AK20"/>
  <c r="AJ20"/>
  <c r="AP19"/>
  <c r="AO19"/>
  <c r="AO55" s="1"/>
  <c r="AM19"/>
  <c r="AL19"/>
  <c r="AL55" s="1"/>
  <c r="AL89" s="1"/>
  <c r="AL100" s="1"/>
  <c r="AJ19"/>
  <c r="AI19"/>
  <c r="AI55" s="1"/>
  <c r="AG19"/>
  <c r="AF19"/>
  <c r="AF55" s="1"/>
  <c r="AD19"/>
  <c r="AC19"/>
  <c r="AC55" s="1"/>
  <c r="AA19"/>
  <c r="Z19"/>
  <c r="Z55" s="1"/>
  <c r="Z89" s="1"/>
  <c r="Z100" s="1"/>
  <c r="X19"/>
  <c r="W19"/>
  <c r="W55" s="1"/>
  <c r="U19"/>
  <c r="T19"/>
  <c r="T55" s="1"/>
  <c r="R19"/>
  <c r="Q19"/>
  <c r="Q55" s="1"/>
  <c r="O19"/>
  <c r="O55" s="1"/>
  <c r="N19"/>
  <c r="N55" s="1"/>
  <c r="L19"/>
  <c r="L55" s="1"/>
  <c r="L89" s="1"/>
  <c r="L100" s="1"/>
  <c r="K19"/>
  <c r="K55" s="1"/>
  <c r="I19"/>
  <c r="I55" s="1"/>
  <c r="H19"/>
  <c r="H55" s="1"/>
  <c r="F19"/>
  <c r="F55" s="1"/>
  <c r="F89" s="1"/>
  <c r="F100" s="1"/>
  <c r="E19"/>
  <c r="E55" s="1"/>
  <c r="AP18"/>
  <c r="AP54" s="1"/>
  <c r="AO18"/>
  <c r="AO54" s="1"/>
  <c r="AM18"/>
  <c r="AM54" s="1"/>
  <c r="AL18"/>
  <c r="AL54" s="1"/>
  <c r="AJ18"/>
  <c r="AJ54" s="1"/>
  <c r="AI18"/>
  <c r="AI54" s="1"/>
  <c r="AG18"/>
  <c r="AG54" s="1"/>
  <c r="AG88" s="1"/>
  <c r="AG99" s="1"/>
  <c r="AF18"/>
  <c r="AF54" s="1"/>
  <c r="AD18"/>
  <c r="AE18" s="1"/>
  <c r="AC18"/>
  <c r="AC54" s="1"/>
  <c r="AA18"/>
  <c r="AA54" s="1"/>
  <c r="Z18"/>
  <c r="X18"/>
  <c r="W18"/>
  <c r="W54" s="1"/>
  <c r="U18"/>
  <c r="U54" s="1"/>
  <c r="T18"/>
  <c r="T54" s="1"/>
  <c r="R18"/>
  <c r="Q18"/>
  <c r="Q54" s="1"/>
  <c r="Q88" s="1"/>
  <c r="Q99" s="1"/>
  <c r="O18"/>
  <c r="O54" s="1"/>
  <c r="N18"/>
  <c r="L18"/>
  <c r="K18"/>
  <c r="K54" s="1"/>
  <c r="I18"/>
  <c r="I54" s="1"/>
  <c r="I88" s="1"/>
  <c r="H18"/>
  <c r="H54" s="1"/>
  <c r="AP17"/>
  <c r="AP53" s="1"/>
  <c r="AO17"/>
  <c r="AO53" s="1"/>
  <c r="AM17"/>
  <c r="AM53" s="1"/>
  <c r="AL17"/>
  <c r="AL53" s="1"/>
  <c r="AL51" s="1"/>
  <c r="AJ17"/>
  <c r="AJ53" s="1"/>
  <c r="AI17"/>
  <c r="AI53" s="1"/>
  <c r="AG17"/>
  <c r="AG53" s="1"/>
  <c r="AF17"/>
  <c r="AF53" s="1"/>
  <c r="AD17"/>
  <c r="AD53" s="1"/>
  <c r="AC17"/>
  <c r="AC53" s="1"/>
  <c r="AC51" s="1"/>
  <c r="AA17"/>
  <c r="AA53" s="1"/>
  <c r="Z17"/>
  <c r="Z53" s="1"/>
  <c r="X17"/>
  <c r="X53" s="1"/>
  <c r="W17"/>
  <c r="W53" s="1"/>
  <c r="W51" s="1"/>
  <c r="U17"/>
  <c r="U53" s="1"/>
  <c r="T17"/>
  <c r="T53" s="1"/>
  <c r="R17"/>
  <c r="R53" s="1"/>
  <c r="Q17"/>
  <c r="Q53" s="1"/>
  <c r="Q51" s="1"/>
  <c r="O17"/>
  <c r="O53" s="1"/>
  <c r="O51" s="1"/>
  <c r="N17"/>
  <c r="N53" s="1"/>
  <c r="N87" s="1"/>
  <c r="N98" s="1"/>
  <c r="L17"/>
  <c r="L53" s="1"/>
  <c r="K17"/>
  <c r="K53" s="1"/>
  <c r="K51" s="1"/>
  <c r="I17"/>
  <c r="I53" s="1"/>
  <c r="I51" s="1"/>
  <c r="H17"/>
  <c r="H53" s="1"/>
  <c r="E17"/>
  <c r="E53" s="1"/>
  <c r="F16"/>
  <c r="F52" s="1"/>
  <c r="E16"/>
  <c r="E52" s="1"/>
  <c r="AP15"/>
  <c r="AM15"/>
  <c r="AM51" s="1"/>
  <c r="AN51" s="1"/>
  <c r="AL15"/>
  <c r="AJ15"/>
  <c r="AG15"/>
  <c r="AG51" s="1"/>
  <c r="AF15"/>
  <c r="AH15" s="1"/>
  <c r="AD15"/>
  <c r="AD51" s="1"/>
  <c r="AA15"/>
  <c r="AA51" s="1"/>
  <c r="Z15"/>
  <c r="X15"/>
  <c r="X51" s="1"/>
  <c r="U15"/>
  <c r="U51" s="1"/>
  <c r="T15"/>
  <c r="R15"/>
  <c r="R51" s="1"/>
  <c r="S51" s="1"/>
  <c r="O15"/>
  <c r="N15"/>
  <c r="P15" s="1"/>
  <c r="L15"/>
  <c r="I15"/>
  <c r="E14"/>
  <c r="G102" i="23" l="1"/>
  <c r="M105" i="22"/>
  <c r="F105"/>
  <c r="M110"/>
  <c r="F110"/>
  <c r="M75"/>
  <c r="S75"/>
  <c r="V75"/>
  <c r="M80"/>
  <c r="S105"/>
  <c r="V80"/>
  <c r="J80"/>
  <c r="V83"/>
  <c r="F102"/>
  <c r="M102"/>
  <c r="S102"/>
  <c r="X80"/>
  <c r="W1"/>
  <c r="V105"/>
  <c r="S80"/>
  <c r="O80"/>
  <c r="P80" s="1"/>
  <c r="AQ15"/>
  <c r="E112"/>
  <c r="E18"/>
  <c r="P115"/>
  <c r="Y105"/>
  <c r="AI105"/>
  <c r="AI102" s="1"/>
  <c r="G78"/>
  <c r="E110"/>
  <c r="G75"/>
  <c r="Y75"/>
  <c r="AB69"/>
  <c r="AB64"/>
  <c r="T69"/>
  <c r="V69" s="1"/>
  <c r="X69"/>
  <c r="U69"/>
  <c r="R69"/>
  <c r="X102"/>
  <c r="Y102" s="1"/>
  <c r="AE51"/>
  <c r="E28"/>
  <c r="E15" s="1"/>
  <c r="G15" s="1"/>
  <c r="G117"/>
  <c r="G120"/>
  <c r="F20"/>
  <c r="E20"/>
  <c r="AB15"/>
  <c r="AN15"/>
  <c r="P18"/>
  <c r="AB18"/>
  <c r="H15"/>
  <c r="Q15"/>
  <c r="W15"/>
  <c r="AC15"/>
  <c r="AI15"/>
  <c r="O112"/>
  <c r="P112" s="1"/>
  <c r="M115"/>
  <c r="AK15"/>
  <c r="AK21" s="1"/>
  <c r="AE23"/>
  <c r="AK23"/>
  <c r="AQ23"/>
  <c r="H87"/>
  <c r="H98" s="1"/>
  <c r="H51"/>
  <c r="I99"/>
  <c r="U88"/>
  <c r="U99" s="1"/>
  <c r="AK54"/>
  <c r="AN54"/>
  <c r="AQ54"/>
  <c r="T51"/>
  <c r="AF51"/>
  <c r="AI51"/>
  <c r="AO51"/>
  <c r="AK69"/>
  <c r="AQ69"/>
  <c r="K87"/>
  <c r="K98" s="1"/>
  <c r="Q87"/>
  <c r="Q98" s="1"/>
  <c r="W87"/>
  <c r="W98" s="1"/>
  <c r="AC87"/>
  <c r="AC98" s="1"/>
  <c r="AI87"/>
  <c r="AI98" s="1"/>
  <c r="AO87"/>
  <c r="AO98" s="1"/>
  <c r="W99"/>
  <c r="AI88"/>
  <c r="AI99" s="1"/>
  <c r="I89"/>
  <c r="I100" s="1"/>
  <c r="O89"/>
  <c r="O100" s="1"/>
  <c r="T89"/>
  <c r="T100" s="1"/>
  <c r="AF89"/>
  <c r="AF100" s="1"/>
  <c r="E87"/>
  <c r="E98" s="1"/>
  <c r="K88"/>
  <c r="K99" s="1"/>
  <c r="U97"/>
  <c r="AA97"/>
  <c r="AG97"/>
  <c r="AM97"/>
  <c r="H97"/>
  <c r="K97"/>
  <c r="K96" s="1"/>
  <c r="K85"/>
  <c r="N97"/>
  <c r="Q97"/>
  <c r="Q96" s="1"/>
  <c r="Q85"/>
  <c r="W97"/>
  <c r="AC97"/>
  <c r="AI97"/>
  <c r="AI96" s="1"/>
  <c r="AI85"/>
  <c r="AO97"/>
  <c r="M69"/>
  <c r="AE69"/>
  <c r="E86"/>
  <c r="U87"/>
  <c r="U98" s="1"/>
  <c r="U109" s="1"/>
  <c r="AA87"/>
  <c r="AA98" s="1"/>
  <c r="AA109" s="1"/>
  <c r="AA107" s="1"/>
  <c r="AG87"/>
  <c r="AG98" s="1"/>
  <c r="AG109" s="1"/>
  <c r="AG107" s="1"/>
  <c r="AM87"/>
  <c r="AM98" s="1"/>
  <c r="AM109" s="1"/>
  <c r="AM107" s="1"/>
  <c r="O88"/>
  <c r="AA88"/>
  <c r="AA99" s="1"/>
  <c r="AK88"/>
  <c r="AK99" s="1"/>
  <c r="AM88"/>
  <c r="AM99" s="1"/>
  <c r="M83"/>
  <c r="AH18"/>
  <c r="AN18"/>
  <c r="G26"/>
  <c r="AJ51"/>
  <c r="AP51"/>
  <c r="AQ51" s="1"/>
  <c r="L54"/>
  <c r="M54" s="1"/>
  <c r="N54"/>
  <c r="N51" s="1"/>
  <c r="P51" s="1"/>
  <c r="R54"/>
  <c r="X54"/>
  <c r="Z54"/>
  <c r="AB54" s="1"/>
  <c r="AB88" s="1"/>
  <c r="AD54"/>
  <c r="AE54" s="1"/>
  <c r="G57"/>
  <c r="M57"/>
  <c r="O57" s="1"/>
  <c r="AE57"/>
  <c r="AK57"/>
  <c r="G60"/>
  <c r="F69"/>
  <c r="I87"/>
  <c r="I98" s="1"/>
  <c r="L87"/>
  <c r="L98" s="1"/>
  <c r="O87"/>
  <c r="O98" s="1"/>
  <c r="R87"/>
  <c r="R98" s="1"/>
  <c r="R109" s="1"/>
  <c r="X87"/>
  <c r="X98" s="1"/>
  <c r="X109" s="1"/>
  <c r="AD87"/>
  <c r="AD98" s="1"/>
  <c r="AD109" s="1"/>
  <c r="AD107" s="1"/>
  <c r="AJ87"/>
  <c r="AJ98" s="1"/>
  <c r="AJ109" s="1"/>
  <c r="AJ107" s="1"/>
  <c r="AP87"/>
  <c r="AP97" s="1"/>
  <c r="F72"/>
  <c r="AF72"/>
  <c r="AH72" s="1"/>
  <c r="AH88" s="1"/>
  <c r="AP88"/>
  <c r="AP80"/>
  <c r="F82"/>
  <c r="AP82"/>
  <c r="AP93" s="1"/>
  <c r="AP103" s="1"/>
  <c r="AP113" s="1"/>
  <c r="F83"/>
  <c r="H88"/>
  <c r="H99" s="1"/>
  <c r="J83"/>
  <c r="E89"/>
  <c r="E100" s="1"/>
  <c r="H89"/>
  <c r="H100" s="1"/>
  <c r="K89"/>
  <c r="K100" s="1"/>
  <c r="N89"/>
  <c r="N100" s="1"/>
  <c r="Q89"/>
  <c r="Q100" s="1"/>
  <c r="W89"/>
  <c r="W100" s="1"/>
  <c r="AC89"/>
  <c r="AC100" s="1"/>
  <c r="AI89"/>
  <c r="AI100" s="1"/>
  <c r="AO89"/>
  <c r="AO100" s="1"/>
  <c r="AP102"/>
  <c r="T102"/>
  <c r="V102" s="1"/>
  <c r="Z102"/>
  <c r="AF102"/>
  <c r="AL102"/>
  <c r="AN102"/>
  <c r="P107"/>
  <c r="G110"/>
  <c r="V112"/>
  <c r="AB112"/>
  <c r="AH112"/>
  <c r="AN112"/>
  <c r="R108"/>
  <c r="R107" s="1"/>
  <c r="S97"/>
  <c r="V108"/>
  <c r="Y97"/>
  <c r="AE97"/>
  <c r="AK97"/>
  <c r="AK96" s="1"/>
  <c r="F15"/>
  <c r="AE15"/>
  <c r="F17"/>
  <c r="F53" s="1"/>
  <c r="F18"/>
  <c r="AK18"/>
  <c r="G112"/>
  <c r="G115"/>
  <c r="AP96"/>
  <c r="J57"/>
  <c r="AB57"/>
  <c r="AH57"/>
  <c r="AN57"/>
  <c r="AK105"/>
  <c r="AK102" s="1"/>
  <c r="AF64"/>
  <c r="AF69" s="1"/>
  <c r="AH69" s="1"/>
  <c r="E67"/>
  <c r="E64" s="1"/>
  <c r="E69" s="1"/>
  <c r="AE67"/>
  <c r="AE105" s="1"/>
  <c r="AE102" s="1"/>
  <c r="AH67"/>
  <c r="AH105" s="1"/>
  <c r="AH102" s="1"/>
  <c r="F86"/>
  <c r="I86"/>
  <c r="L86"/>
  <c r="O86"/>
  <c r="T86"/>
  <c r="Z86"/>
  <c r="AF86"/>
  <c r="AL86"/>
  <c r="T87"/>
  <c r="T98" s="1"/>
  <c r="Z87"/>
  <c r="Z98" s="1"/>
  <c r="AF87"/>
  <c r="AF98" s="1"/>
  <c r="AL87"/>
  <c r="AL98" s="1"/>
  <c r="AL109" s="1"/>
  <c r="AC72"/>
  <c r="AC88" s="1"/>
  <c r="AC99" s="1"/>
  <c r="AO72"/>
  <c r="AO88" s="1"/>
  <c r="AO99" s="1"/>
  <c r="E82"/>
  <c r="E80" s="1"/>
  <c r="P83"/>
  <c r="R88"/>
  <c r="R85" s="1"/>
  <c r="S85" s="1"/>
  <c r="T88"/>
  <c r="X88"/>
  <c r="Z88"/>
  <c r="Z99" s="1"/>
  <c r="AD88"/>
  <c r="AD99" s="1"/>
  <c r="AD96" s="1"/>
  <c r="AJ88"/>
  <c r="AJ99" s="1"/>
  <c r="AJ96" s="1"/>
  <c r="AL88"/>
  <c r="AL99" s="1"/>
  <c r="AN88"/>
  <c r="AP83"/>
  <c r="AD85"/>
  <c r="E105"/>
  <c r="E102" s="1"/>
  <c r="G102" s="1"/>
  <c r="J105"/>
  <c r="P105"/>
  <c r="AP105"/>
  <c r="J110"/>
  <c r="P110"/>
  <c r="H102"/>
  <c r="J102" s="1"/>
  <c r="F107"/>
  <c r="H107"/>
  <c r="J107" s="1"/>
  <c r="L107"/>
  <c r="M107" s="1"/>
  <c r="R99" l="1"/>
  <c r="R96" s="1"/>
  <c r="S88"/>
  <c r="S99" s="1"/>
  <c r="S96" s="1"/>
  <c r="E54"/>
  <c r="E51" s="1"/>
  <c r="G18"/>
  <c r="AF88"/>
  <c r="AF99" s="1"/>
  <c r="T99"/>
  <c r="V88"/>
  <c r="W96"/>
  <c r="X99"/>
  <c r="X96" s="1"/>
  <c r="Y88"/>
  <c r="Y99" s="1"/>
  <c r="N88"/>
  <c r="N99" s="1"/>
  <c r="AK85"/>
  <c r="AK51"/>
  <c r="W85"/>
  <c r="AB99"/>
  <c r="AB96" s="1"/>
  <c r="AB85"/>
  <c r="AQ105"/>
  <c r="AQ83"/>
  <c r="AP94"/>
  <c r="AH99"/>
  <c r="AH96" s="1"/>
  <c r="AH85"/>
  <c r="V99"/>
  <c r="V96" s="1"/>
  <c r="AF97"/>
  <c r="AF96" s="1"/>
  <c r="AF85"/>
  <c r="T97"/>
  <c r="T96" s="1"/>
  <c r="T85"/>
  <c r="L97"/>
  <c r="F97"/>
  <c r="S108"/>
  <c r="S107" s="1"/>
  <c r="AP91"/>
  <c r="AQ91" s="1"/>
  <c r="AQ80"/>
  <c r="AP98"/>
  <c r="AP108" s="1"/>
  <c r="AP118" s="1"/>
  <c r="AQ88"/>
  <c r="O69"/>
  <c r="P69" s="1"/>
  <c r="P57"/>
  <c r="O99"/>
  <c r="P99" s="1"/>
  <c r="P88"/>
  <c r="AQ72"/>
  <c r="G105"/>
  <c r="AP121"/>
  <c r="AJ85"/>
  <c r="AP85"/>
  <c r="G67"/>
  <c r="E72"/>
  <c r="E88" s="1"/>
  <c r="E99" s="1"/>
  <c r="L51"/>
  <c r="M51" s="1"/>
  <c r="AO85"/>
  <c r="AC85"/>
  <c r="N85"/>
  <c r="H85"/>
  <c r="AM85"/>
  <c r="AG85"/>
  <c r="AA85"/>
  <c r="U85"/>
  <c r="P54"/>
  <c r="J99"/>
  <c r="AN99"/>
  <c r="AN96" s="1"/>
  <c r="AN85"/>
  <c r="AL107"/>
  <c r="E109"/>
  <c r="E107" s="1"/>
  <c r="G107" s="1"/>
  <c r="AL97"/>
  <c r="AL96" s="1"/>
  <c r="AL85"/>
  <c r="Z97"/>
  <c r="Z96" s="1"/>
  <c r="Z85"/>
  <c r="O97"/>
  <c r="O85"/>
  <c r="P85" s="1"/>
  <c r="I97"/>
  <c r="I96" s="1"/>
  <c r="I85"/>
  <c r="J85" s="1"/>
  <c r="AP106"/>
  <c r="AP116" s="1"/>
  <c r="F54"/>
  <c r="G54" s="1"/>
  <c r="AP112"/>
  <c r="AQ112" s="1"/>
  <c r="AQ102"/>
  <c r="F88"/>
  <c r="G83"/>
  <c r="E97"/>
  <c r="E96" s="1"/>
  <c r="U108"/>
  <c r="U107" s="1"/>
  <c r="V107" s="1"/>
  <c r="U96"/>
  <c r="AP99"/>
  <c r="X85"/>
  <c r="F80"/>
  <c r="G80" s="1"/>
  <c r="F87"/>
  <c r="F98" s="1"/>
  <c r="AP107"/>
  <c r="G69"/>
  <c r="L88"/>
  <c r="L85" s="1"/>
  <c r="M85" s="1"/>
  <c r="G64"/>
  <c r="AO96"/>
  <c r="AQ96" s="1"/>
  <c r="AC96"/>
  <c r="N96"/>
  <c r="H96"/>
  <c r="AM96"/>
  <c r="AG96"/>
  <c r="AA96"/>
  <c r="AE72"/>
  <c r="AE88" s="1"/>
  <c r="AH64"/>
  <c r="Z51"/>
  <c r="AB51" s="1"/>
  <c r="J88"/>
  <c r="V85" l="1"/>
  <c r="Y85"/>
  <c r="Y96"/>
  <c r="E85"/>
  <c r="O96"/>
  <c r="AE99"/>
  <c r="AE96" s="1"/>
  <c r="AE85"/>
  <c r="AP104"/>
  <c r="AP114" s="1"/>
  <c r="AQ94"/>
  <c r="AP110"/>
  <c r="G72"/>
  <c r="F85"/>
  <c r="G85" s="1"/>
  <c r="F51"/>
  <c r="G51" s="1"/>
  <c r="L99"/>
  <c r="M99" s="1"/>
  <c r="M88"/>
  <c r="AP117"/>
  <c r="AQ117" s="1"/>
  <c r="AQ107"/>
  <c r="AQ99"/>
  <c r="AP109"/>
  <c r="AP119" s="1"/>
  <c r="F99"/>
  <c r="G99" s="1"/>
  <c r="G88"/>
  <c r="J96"/>
  <c r="P96"/>
  <c r="AQ85"/>
  <c r="AP115"/>
  <c r="AQ115" s="1"/>
  <c r="L96" l="1"/>
  <c r="M96" s="1"/>
  <c r="AP120"/>
  <c r="AQ120" s="1"/>
  <c r="AQ110"/>
  <c r="F96"/>
  <c r="G96" s="1"/>
  <c r="O51" i="12" l="1"/>
  <c r="G52"/>
  <c r="AR51"/>
  <c r="AP51"/>
  <c r="AN51"/>
  <c r="AM51"/>
  <c r="AO51" s="1"/>
  <c r="AJ51"/>
  <c r="AH51"/>
  <c r="AG51"/>
  <c r="AE51"/>
  <c r="AD51"/>
  <c r="AB51"/>
  <c r="AA51"/>
  <c r="Y51"/>
  <c r="X51"/>
  <c r="V51"/>
  <c r="U51"/>
  <c r="S51"/>
  <c r="R51"/>
  <c r="P51"/>
  <c r="M51"/>
  <c r="L51"/>
  <c r="J51"/>
  <c r="I51"/>
  <c r="AP50"/>
  <c r="AN50"/>
  <c r="AM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M50"/>
  <c r="L50"/>
  <c r="J50"/>
  <c r="I50"/>
  <c r="AR48"/>
  <c r="AO48"/>
  <c r="AL48"/>
  <c r="AL51" s="1"/>
  <c r="AI48"/>
  <c r="AI51" s="1"/>
  <c r="AF48"/>
  <c r="AF51" s="1"/>
  <c r="AC48"/>
  <c r="AC51" s="1"/>
  <c r="Z48"/>
  <c r="Z51" s="1"/>
  <c r="W48"/>
  <c r="W51" s="1"/>
  <c r="T48"/>
  <c r="T51" s="1"/>
  <c r="Q48"/>
  <c r="G48"/>
  <c r="F48"/>
  <c r="F51" s="1"/>
  <c r="G47"/>
  <c r="F47"/>
  <c r="F50" s="1"/>
  <c r="AQ46"/>
  <c r="AQ49" s="1"/>
  <c r="AP46"/>
  <c r="AP49" s="1"/>
  <c r="AN46"/>
  <c r="AN49" s="1"/>
  <c r="AM46"/>
  <c r="AO46" s="1"/>
  <c r="AK46"/>
  <c r="AJ46"/>
  <c r="AJ49" s="1"/>
  <c r="AH46"/>
  <c r="AH49" s="1"/>
  <c r="AG46"/>
  <c r="AI46" s="1"/>
  <c r="AE46"/>
  <c r="AE49" s="1"/>
  <c r="AD46"/>
  <c r="AD49" s="1"/>
  <c r="AB46"/>
  <c r="AB49" s="1"/>
  <c r="AA46"/>
  <c r="AC46" s="1"/>
  <c r="Y46"/>
  <c r="Y49" s="1"/>
  <c r="X46"/>
  <c r="X49" s="1"/>
  <c r="W46"/>
  <c r="U46"/>
  <c r="U49" s="1"/>
  <c r="S46"/>
  <c r="S49" s="1"/>
  <c r="R46"/>
  <c r="R49" s="1"/>
  <c r="O46"/>
  <c r="O49" s="1"/>
  <c r="M46"/>
  <c r="M49" s="1"/>
  <c r="N49" s="1"/>
  <c r="L46"/>
  <c r="L49" s="1"/>
  <c r="J46"/>
  <c r="J49" s="1"/>
  <c r="I46"/>
  <c r="I49" s="1"/>
  <c r="G46"/>
  <c r="AR45"/>
  <c r="N45"/>
  <c r="AO44"/>
  <c r="AL44"/>
  <c r="AI44"/>
  <c r="AF44"/>
  <c r="Z44"/>
  <c r="W44"/>
  <c r="T44"/>
  <c r="Q44"/>
  <c r="N44"/>
  <c r="G44"/>
  <c r="H44" s="1"/>
  <c r="F44"/>
  <c r="G43"/>
  <c r="G42" s="1"/>
  <c r="H42" s="1"/>
  <c r="F43"/>
  <c r="AQ42"/>
  <c r="AP42"/>
  <c r="AN42"/>
  <c r="AM42"/>
  <c r="AO42" s="1"/>
  <c r="AK42"/>
  <c r="AL42" s="1"/>
  <c r="AJ42"/>
  <c r="AH42"/>
  <c r="AG42"/>
  <c r="AI42" s="1"/>
  <c r="AE42"/>
  <c r="AF42" s="1"/>
  <c r="AD42"/>
  <c r="AB42"/>
  <c r="AA42"/>
  <c r="AC42" s="1"/>
  <c r="Y42"/>
  <c r="Z42" s="1"/>
  <c r="X42"/>
  <c r="V42"/>
  <c r="V49" s="1"/>
  <c r="W49" s="1"/>
  <c r="U42"/>
  <c r="W42" s="1"/>
  <c r="S42"/>
  <c r="T42" s="1"/>
  <c r="R42"/>
  <c r="P42"/>
  <c r="P49" s="1"/>
  <c r="Q49" s="1"/>
  <c r="O42"/>
  <c r="Q42" s="1"/>
  <c r="M42"/>
  <c r="N42" s="1"/>
  <c r="L42"/>
  <c r="J42"/>
  <c r="I42"/>
  <c r="F42"/>
  <c r="G38"/>
  <c r="F38"/>
  <c r="G37"/>
  <c r="F37"/>
  <c r="AQ36"/>
  <c r="AP36"/>
  <c r="AN36"/>
  <c r="AM36"/>
  <c r="AK36"/>
  <c r="AJ36"/>
  <c r="AH36"/>
  <c r="AG36"/>
  <c r="AB36"/>
  <c r="AA36"/>
  <c r="Y36"/>
  <c r="X36"/>
  <c r="V36"/>
  <c r="U36"/>
  <c r="S36"/>
  <c r="R36"/>
  <c r="P36"/>
  <c r="O36"/>
  <c r="M36"/>
  <c r="L36"/>
  <c r="J36"/>
  <c r="I36"/>
  <c r="G36"/>
  <c r="F36"/>
  <c r="G33"/>
  <c r="F33"/>
  <c r="G32"/>
  <c r="F32"/>
  <c r="AQ31"/>
  <c r="AP31"/>
  <c r="AN31"/>
  <c r="AM31"/>
  <c r="AK31"/>
  <c r="AJ31"/>
  <c r="AH31"/>
  <c r="AG31"/>
  <c r="AE31"/>
  <c r="AD31"/>
  <c r="AB31"/>
  <c r="AA31"/>
  <c r="Y31"/>
  <c r="X31"/>
  <c r="V31"/>
  <c r="U31"/>
  <c r="S31"/>
  <c r="R31"/>
  <c r="P31"/>
  <c r="O31"/>
  <c r="M31"/>
  <c r="L31"/>
  <c r="J31"/>
  <c r="I31"/>
  <c r="G31"/>
  <c r="F31"/>
  <c r="G29"/>
  <c r="F29"/>
  <c r="G28"/>
  <c r="F28"/>
  <c r="F27" s="1"/>
  <c r="AQ27"/>
  <c r="AN27"/>
  <c r="AM27"/>
  <c r="AK27"/>
  <c r="AJ27"/>
  <c r="AH27"/>
  <c r="AG27"/>
  <c r="AE27"/>
  <c r="AD27"/>
  <c r="AB27"/>
  <c r="AA27"/>
  <c r="Y27"/>
  <c r="X27"/>
  <c r="V27"/>
  <c r="U27"/>
  <c r="S27"/>
  <c r="R27"/>
  <c r="P27"/>
  <c r="O27"/>
  <c r="M27"/>
  <c r="L27"/>
  <c r="J27"/>
  <c r="I27"/>
  <c r="G27"/>
  <c r="G26"/>
  <c r="F26"/>
  <c r="H26" s="1"/>
  <c r="G25"/>
  <c r="H25" s="1"/>
  <c r="F25"/>
  <c r="AQ24"/>
  <c r="AN24"/>
  <c r="AM24"/>
  <c r="AK24"/>
  <c r="AH24"/>
  <c r="AG24"/>
  <c r="AE24"/>
  <c r="AD24"/>
  <c r="AB24"/>
  <c r="AA24"/>
  <c r="Y24"/>
  <c r="X24"/>
  <c r="V24"/>
  <c r="U24"/>
  <c r="S24"/>
  <c r="R24"/>
  <c r="P24"/>
  <c r="O24"/>
  <c r="M24"/>
  <c r="L24"/>
  <c r="J24"/>
  <c r="I24"/>
  <c r="F24"/>
  <c r="AO23"/>
  <c r="AL23"/>
  <c r="AI23"/>
  <c r="AF23"/>
  <c r="AC23"/>
  <c r="Z23"/>
  <c r="W23"/>
  <c r="T23"/>
  <c r="N23"/>
  <c r="G23"/>
  <c r="F23"/>
  <c r="H23" s="1"/>
  <c r="G22"/>
  <c r="F22"/>
  <c r="AQ21"/>
  <c r="AR21" s="1"/>
  <c r="AP21"/>
  <c r="AN21"/>
  <c r="AM21"/>
  <c r="AO21" s="1"/>
  <c r="AK21"/>
  <c r="AL21" s="1"/>
  <c r="AJ21"/>
  <c r="AH21"/>
  <c r="AG21"/>
  <c r="AI21" s="1"/>
  <c r="AE21"/>
  <c r="AF21" s="1"/>
  <c r="AD21"/>
  <c r="AB21"/>
  <c r="AA21"/>
  <c r="AC21" s="1"/>
  <c r="Y21"/>
  <c r="Z21" s="1"/>
  <c r="X21"/>
  <c r="V21"/>
  <c r="U21"/>
  <c r="W21" s="1"/>
  <c r="S21"/>
  <c r="T21" s="1"/>
  <c r="R21"/>
  <c r="P21"/>
  <c r="O21"/>
  <c r="Q21" s="1"/>
  <c r="M21"/>
  <c r="N21" s="1"/>
  <c r="L21"/>
  <c r="J21"/>
  <c r="I21"/>
  <c r="G21"/>
  <c r="F21"/>
  <c r="H21" s="1"/>
  <c r="AL20"/>
  <c r="AK20"/>
  <c r="AK51" s="1"/>
  <c r="F20"/>
  <c r="AL19"/>
  <c r="AL50" s="1"/>
  <c r="AK19"/>
  <c r="AK50" s="1"/>
  <c r="F19"/>
  <c r="AQ18"/>
  <c r="AP18"/>
  <c r="AN18"/>
  <c r="AM18"/>
  <c r="AJ18"/>
  <c r="AH18"/>
  <c r="AG18"/>
  <c r="AE18"/>
  <c r="AD18"/>
  <c r="AB18"/>
  <c r="AA18"/>
  <c r="Y18"/>
  <c r="X18"/>
  <c r="V18"/>
  <c r="U18"/>
  <c r="S18"/>
  <c r="R18"/>
  <c r="P18"/>
  <c r="O18"/>
  <c r="M18"/>
  <c r="L18"/>
  <c r="J18"/>
  <c r="I18"/>
  <c r="F18"/>
  <c r="F16"/>
  <c r="T49" l="1"/>
  <c r="Z49"/>
  <c r="AF49"/>
  <c r="AR49"/>
  <c r="G50"/>
  <c r="AK18"/>
  <c r="AK49" s="1"/>
  <c r="AL49" s="1"/>
  <c r="G19"/>
  <c r="G20"/>
  <c r="G51" s="1"/>
  <c r="H51" s="1"/>
  <c r="G24"/>
  <c r="H24" s="1"/>
  <c r="F46"/>
  <c r="F49" s="1"/>
  <c r="Q46"/>
  <c r="Z46"/>
  <c r="AF46"/>
  <c r="AL46"/>
  <c r="AR46"/>
  <c r="AA49"/>
  <c r="AC49" s="1"/>
  <c r="AG49"/>
  <c r="AI49" s="1"/>
  <c r="AM49"/>
  <c r="AO49" s="1"/>
  <c r="T46"/>
  <c r="H48"/>
  <c r="G52" i="10"/>
  <c r="F21"/>
  <c r="AO48"/>
  <c r="AL48"/>
  <c r="AI48"/>
  <c r="AF48"/>
  <c r="AC48"/>
  <c r="Z48"/>
  <c r="W48"/>
  <c r="T48"/>
  <c r="Q48"/>
  <c r="N48"/>
  <c r="AO44"/>
  <c r="AL44"/>
  <c r="AI44"/>
  <c r="AF44"/>
  <c r="Z44"/>
  <c r="W44"/>
  <c r="T44"/>
  <c r="Q44"/>
  <c r="N44"/>
  <c r="K44"/>
  <c r="G18" i="12" l="1"/>
  <c r="H46"/>
  <c r="G49"/>
  <c r="H49" s="1"/>
  <c r="H50"/>
  <c r="AO23" i="10"/>
  <c r="AL23"/>
  <c r="AI23"/>
  <c r="AF23"/>
  <c r="AC23"/>
  <c r="Z23"/>
  <c r="W23"/>
  <c r="T23"/>
  <c r="Q23"/>
  <c r="AN52" l="1"/>
  <c r="AK52"/>
  <c r="AN51"/>
  <c r="AH51"/>
  <c r="AE51"/>
  <c r="U51"/>
  <c r="R51"/>
  <c r="J51"/>
  <c r="I51"/>
  <c r="AQ50"/>
  <c r="AP50"/>
  <c r="AO50"/>
  <c r="AN50"/>
  <c r="AM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G48"/>
  <c r="G47"/>
  <c r="F47"/>
  <c r="AQ46"/>
  <c r="AN46"/>
  <c r="AM46"/>
  <c r="AK46"/>
  <c r="AJ46"/>
  <c r="AH46"/>
  <c r="AG46"/>
  <c r="AE46"/>
  <c r="AD46"/>
  <c r="AB46"/>
  <c r="AA46"/>
  <c r="Y46"/>
  <c r="X46"/>
  <c r="U46"/>
  <c r="S46"/>
  <c r="R46"/>
  <c r="P46"/>
  <c r="O46"/>
  <c r="M46"/>
  <c r="L46"/>
  <c r="J46"/>
  <c r="I46"/>
  <c r="AR44"/>
  <c r="K51"/>
  <c r="G44"/>
  <c r="F44"/>
  <c r="G43"/>
  <c r="F43"/>
  <c r="AQ42"/>
  <c r="AP42"/>
  <c r="AR42" s="1"/>
  <c r="AN42"/>
  <c r="AM42"/>
  <c r="AK42"/>
  <c r="AJ42"/>
  <c r="AH42"/>
  <c r="AG42"/>
  <c r="AE42"/>
  <c r="AD42"/>
  <c r="AB42"/>
  <c r="AA42"/>
  <c r="Y42"/>
  <c r="X42"/>
  <c r="V42"/>
  <c r="U42"/>
  <c r="S42"/>
  <c r="R42"/>
  <c r="T42" s="1"/>
  <c r="P42"/>
  <c r="O42"/>
  <c r="M42"/>
  <c r="L42"/>
  <c r="N42" s="1"/>
  <c r="J42"/>
  <c r="I42"/>
  <c r="G42"/>
  <c r="F42"/>
  <c r="G38"/>
  <c r="F38"/>
  <c r="G37"/>
  <c r="F37"/>
  <c r="F36" s="1"/>
  <c r="AQ36"/>
  <c r="AP36"/>
  <c r="AN36"/>
  <c r="AM36"/>
  <c r="AK36"/>
  <c r="AJ36"/>
  <c r="AH36"/>
  <c r="AG36"/>
  <c r="AB36"/>
  <c r="AA36"/>
  <c r="Y36"/>
  <c r="X36"/>
  <c r="V36"/>
  <c r="U36"/>
  <c r="S36"/>
  <c r="R36"/>
  <c r="P36"/>
  <c r="O36"/>
  <c r="M36"/>
  <c r="L36"/>
  <c r="J36"/>
  <c r="I36"/>
  <c r="G36"/>
  <c r="AQ35"/>
  <c r="AN35"/>
  <c r="AK35"/>
  <c r="AQ34"/>
  <c r="AN34"/>
  <c r="AK34"/>
  <c r="G33"/>
  <c r="F33"/>
  <c r="G32"/>
  <c r="F32"/>
  <c r="AQ31"/>
  <c r="AP31"/>
  <c r="AN31"/>
  <c r="AM31"/>
  <c r="AK31"/>
  <c r="AJ31"/>
  <c r="AH31"/>
  <c r="AG31"/>
  <c r="AE31"/>
  <c r="AD31"/>
  <c r="AB31"/>
  <c r="AA31"/>
  <c r="Y31"/>
  <c r="X31"/>
  <c r="V31"/>
  <c r="U31"/>
  <c r="S31"/>
  <c r="R31"/>
  <c r="P31"/>
  <c r="O31"/>
  <c r="M31"/>
  <c r="L31"/>
  <c r="J31"/>
  <c r="I31"/>
  <c r="G31"/>
  <c r="F31"/>
  <c r="G29"/>
  <c r="F29"/>
  <c r="G28"/>
  <c r="F28"/>
  <c r="AQ27"/>
  <c r="AP27"/>
  <c r="AN27"/>
  <c r="AM27"/>
  <c r="AK27"/>
  <c r="AJ27"/>
  <c r="AH27"/>
  <c r="AG27"/>
  <c r="AE27"/>
  <c r="AD27"/>
  <c r="AB27"/>
  <c r="AA27"/>
  <c r="Y27"/>
  <c r="X27"/>
  <c r="V27"/>
  <c r="U27"/>
  <c r="S27"/>
  <c r="R27"/>
  <c r="P27"/>
  <c r="O27"/>
  <c r="M27"/>
  <c r="L27"/>
  <c r="J27"/>
  <c r="I27"/>
  <c r="G27"/>
  <c r="F27"/>
  <c r="G26"/>
  <c r="G25"/>
  <c r="AQ24"/>
  <c r="AN24"/>
  <c r="AM24"/>
  <c r="AK24"/>
  <c r="AH24"/>
  <c r="AG24"/>
  <c r="AE24"/>
  <c r="AD24"/>
  <c r="AB24"/>
  <c r="AA24"/>
  <c r="Y24"/>
  <c r="X24"/>
  <c r="V24"/>
  <c r="U24"/>
  <c r="S24"/>
  <c r="R24"/>
  <c r="P24"/>
  <c r="O24"/>
  <c r="M24"/>
  <c r="L24"/>
  <c r="J24"/>
  <c r="I24"/>
  <c r="AM51"/>
  <c r="AG51"/>
  <c r="AD51"/>
  <c r="AB51"/>
  <c r="AA51"/>
  <c r="X51"/>
  <c r="V51"/>
  <c r="S51"/>
  <c r="P51"/>
  <c r="G23"/>
  <c r="F23"/>
  <c r="G22"/>
  <c r="F22"/>
  <c r="AQ21"/>
  <c r="AP21"/>
  <c r="AN21"/>
  <c r="AM21"/>
  <c r="AO21" s="1"/>
  <c r="AK21"/>
  <c r="AJ21"/>
  <c r="AH21"/>
  <c r="AG21"/>
  <c r="AI21" s="1"/>
  <c r="AE21"/>
  <c r="AD21"/>
  <c r="AA21"/>
  <c r="X21"/>
  <c r="V21"/>
  <c r="U21"/>
  <c r="W21" s="1"/>
  <c r="S21"/>
  <c r="R21"/>
  <c r="O21"/>
  <c r="L21"/>
  <c r="J21"/>
  <c r="I21"/>
  <c r="AL20"/>
  <c r="AK20"/>
  <c r="AK51" s="1"/>
  <c r="G20"/>
  <c r="F20"/>
  <c r="AL19"/>
  <c r="AL50" s="1"/>
  <c r="AK19"/>
  <c r="AK50" s="1"/>
  <c r="AI50"/>
  <c r="G19"/>
  <c r="F19"/>
  <c r="AQ18"/>
  <c r="AQ51" s="1"/>
  <c r="AP18"/>
  <c r="AN18"/>
  <c r="AM18"/>
  <c r="AK18"/>
  <c r="AJ18"/>
  <c r="AH18"/>
  <c r="AG18"/>
  <c r="AE18"/>
  <c r="AD18"/>
  <c r="AB18"/>
  <c r="AA18"/>
  <c r="Y18"/>
  <c r="X18"/>
  <c r="V18"/>
  <c r="U18"/>
  <c r="S18"/>
  <c r="R18"/>
  <c r="P18"/>
  <c r="O18"/>
  <c r="M18"/>
  <c r="L18"/>
  <c r="J18"/>
  <c r="I18"/>
  <c r="G18"/>
  <c r="F16"/>
  <c r="G46" l="1"/>
  <c r="F18"/>
  <c r="AJ51"/>
  <c r="AJ50"/>
  <c r="AD49"/>
  <c r="L49"/>
  <c r="R49"/>
  <c r="AM49"/>
  <c r="T51"/>
  <c r="AL51"/>
  <c r="AP51"/>
  <c r="AR51" s="1"/>
  <c r="J49"/>
  <c r="X49"/>
  <c r="I49"/>
  <c r="O49"/>
  <c r="U49"/>
  <c r="AA49"/>
  <c r="AG49"/>
  <c r="AQ49"/>
  <c r="P21"/>
  <c r="P49" s="1"/>
  <c r="T21"/>
  <c r="Y21"/>
  <c r="Z21" s="1"/>
  <c r="AB21"/>
  <c r="AC21" s="1"/>
  <c r="AF21"/>
  <c r="AL21"/>
  <c r="AR21"/>
  <c r="Q51"/>
  <c r="AF51"/>
  <c r="H42"/>
  <c r="Q42"/>
  <c r="W42"/>
  <c r="AC42"/>
  <c r="AI42"/>
  <c r="AO42"/>
  <c r="G50"/>
  <c r="H44"/>
  <c r="Q46"/>
  <c r="S49"/>
  <c r="W46"/>
  <c r="AE49"/>
  <c r="AK49"/>
  <c r="F48"/>
  <c r="H48" s="1"/>
  <c r="L51"/>
  <c r="W51"/>
  <c r="AC51"/>
  <c r="AI51"/>
  <c r="AO51"/>
  <c r="H23"/>
  <c r="G21"/>
  <c r="H21" s="1"/>
  <c r="G51"/>
  <c r="N51"/>
  <c r="Z51"/>
  <c r="Z42"/>
  <c r="AF42"/>
  <c r="AL42"/>
  <c r="N46"/>
  <c r="T46"/>
  <c r="AC46"/>
  <c r="AI46"/>
  <c r="AO46"/>
  <c r="V49"/>
  <c r="W49" s="1"/>
  <c r="AB49"/>
  <c r="AH49"/>
  <c r="AN49"/>
  <c r="M51"/>
  <c r="O51"/>
  <c r="Y51"/>
  <c r="M21"/>
  <c r="M49" s="1"/>
  <c r="G24"/>
  <c r="F25"/>
  <c r="H25" s="1"/>
  <c r="H50" s="1"/>
  <c r="F26"/>
  <c r="H26" s="1"/>
  <c r="F46"/>
  <c r="H46" s="1"/>
  <c r="Z46"/>
  <c r="AF46"/>
  <c r="AL46"/>
  <c r="AP46"/>
  <c r="AP49" s="1"/>
  <c r="AR49" s="1"/>
  <c r="AR48"/>
  <c r="G49" l="1"/>
  <c r="N49"/>
  <c r="AO49"/>
  <c r="Q49"/>
  <c r="Y49"/>
  <c r="Z49" s="1"/>
  <c r="T49"/>
  <c r="AI49"/>
  <c r="F50"/>
  <c r="Q21"/>
  <c r="AR46"/>
  <c r="AJ49"/>
  <c r="AL49" s="1"/>
  <c r="AC49"/>
  <c r="AF49"/>
  <c r="K49"/>
  <c r="F24"/>
  <c r="H51"/>
  <c r="F51"/>
  <c r="F49" l="1"/>
  <c r="H49" s="1"/>
  <c r="H24"/>
  <c r="AD115" i="23"/>
  <c r="AD112" s="1"/>
  <c r="AD18"/>
  <c r="AE18" s="1"/>
  <c r="AD23"/>
  <c r="AD15" s="1"/>
  <c r="AE15" s="1"/>
  <c r="F26"/>
  <c r="AD88" l="1"/>
  <c r="F18"/>
  <c r="G18" s="1"/>
  <c r="AD85"/>
  <c r="AE85" s="1"/>
  <c r="AD51"/>
  <c r="F23"/>
  <c r="F115"/>
  <c r="AD99" l="1"/>
  <c r="AE88"/>
  <c r="F112"/>
  <c r="F88"/>
  <c r="G88" s="1"/>
  <c r="F51"/>
  <c r="F15"/>
  <c r="G15" s="1"/>
  <c r="AD96" l="1"/>
  <c r="AE96" s="1"/>
  <c r="AE99"/>
  <c r="F99"/>
  <c r="G99" s="1"/>
  <c r="F85"/>
  <c r="G85" s="1"/>
  <c r="F96" l="1"/>
  <c r="G96" s="1"/>
</calcChain>
</file>

<file path=xl/sharedStrings.xml><?xml version="1.0" encoding="utf-8"?>
<sst xmlns="http://schemas.openxmlformats.org/spreadsheetml/2006/main" count="813" uniqueCount="166">
  <si>
    <t>№</t>
  </si>
  <si>
    <t>Исполнитель</t>
  </si>
  <si>
    <t>Целевой показатель, №</t>
  </si>
  <si>
    <t xml:space="preserve">Объем финансирования, </t>
  </si>
  <si>
    <t>всего на год, тыс. руб.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</si>
  <si>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</si>
  <si>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</si>
  <si>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</si>
  <si>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</si>
  <si>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</si>
  <si>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</si>
  <si>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</si>
  <si>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</si>
  <si>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8=7/6*100</t>
  </si>
  <si>
    <t>1.</t>
  </si>
  <si>
    <t>1.1.</t>
  </si>
  <si>
    <t>1.1.1.</t>
  </si>
  <si>
    <t>2. В графе 7, 10, 13 и т.д. указывается кассовое исполнение денежных средств, направленных на реализацию мероприятия муниципальной программы (ГРБС).</t>
  </si>
  <si>
    <t>3. В графе 18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</t>
  </si>
  <si>
    <t>4. В графе 19 указываются причины неисполнения объема финансирования в отчетном периоде (заполняется ежемесячно).</t>
  </si>
  <si>
    <t>Наименование  программных   мероприятий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</si>
  <si>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</si>
  <si>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</si>
  <si>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</si>
  <si>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</si>
  <si>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</si>
  <si>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</si>
  <si>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</si>
  <si>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</si>
  <si>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</si>
  <si>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</si>
  <si>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</si>
  <si>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Согласовано:</t>
  </si>
  <si>
    <t>Комитет по финансам  администрации города Урай</t>
  </si>
  <si>
    <t>подпись</t>
  </si>
  <si>
    <t>МКУ «УКС г.Урай»</t>
  </si>
  <si>
    <t>Подпрограмма 1 "Дорожное хозяйство"</t>
  </si>
  <si>
    <t>1.2.</t>
  </si>
  <si>
    <t xml:space="preserve"> Реконструкция автомобильных дорог:</t>
  </si>
  <si>
    <t>Капитальный ремонт, ремонт  и содержание автомобильных дорог:</t>
  </si>
  <si>
    <t>1.2.1.</t>
  </si>
  <si>
    <t>местный бюджет</t>
  </si>
  <si>
    <t>2.</t>
  </si>
  <si>
    <t>итого</t>
  </si>
  <si>
    <t>1.2.2.</t>
  </si>
  <si>
    <t>МКУ «УЖКХ г.Урай»</t>
  </si>
  <si>
    <t>1.3.</t>
  </si>
  <si>
    <t>1.3.1.</t>
  </si>
  <si>
    <t>1.3.2.</t>
  </si>
  <si>
    <t>ОДХиТ</t>
  </si>
  <si>
    <t>1.3.3.</t>
  </si>
  <si>
    <t>Подпрограмма 2 "Транспорт"</t>
  </si>
  <si>
    <t>2.1.</t>
  </si>
  <si>
    <t>Бюджет ХМАО</t>
  </si>
  <si>
    <t>2.2.</t>
  </si>
  <si>
    <t>Итого</t>
  </si>
  <si>
    <t>Всего</t>
  </si>
  <si>
    <t>Исполнитель: гл. специалист ОДХиТ администрации г.Урай Попович А.В., тел.: 24-156</t>
  </si>
  <si>
    <t>Исполнитель: начальник ПЭО МКУ "УЖКХ г.Урай" Сиденко Л.А., тел.: 2-84-61</t>
  </si>
  <si>
    <t>п.1.1.Мероприятий Реконструкция автомобильной дороги по ул.Узбекистанская в городе Урай</t>
  </si>
  <si>
    <t xml:space="preserve">          НТО ДД</t>
  </si>
  <si>
    <t>п.2. мероприятий      Организация транспортного обслуживания населения на городских автобусных маршрутах</t>
  </si>
  <si>
    <t>п.1 Мероприятий      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</t>
  </si>
  <si>
    <t>заключен контракт на выполнение ПИР</t>
  </si>
  <si>
    <t xml:space="preserve">Цели подпрограммы: 1) совершенствование существующих и развитие сети автомобильных дорог общего пользования местного значения, повышение пропускной способности транспортных потоков на улично-дорожной сети, повышение безопасности дорожного движения в городе Урай;
</t>
  </si>
  <si>
    <t xml:space="preserve">Задачи подпрограммы.1) реконструкция, капитальный ремонт и ремонт  автомобильных дорог общего пользования местного значения в границах города Урай (далее по тексту  также - автомобильные дороги общего пользования, автомобильные дороги);
2) повышение технического уровня автомобильных дорог;
3) повышение безопасности дорожного движения;
4) паспортизация автомобильных дорог общего пользования и нормативно-техническое обеспечение дорожной деятельности;
</t>
  </si>
  <si>
    <t xml:space="preserve">Цели подпрограммы:
2) обеспечение доступности и повышение качества транспортных услуг населению города Урай
</t>
  </si>
  <si>
    <t xml:space="preserve">Задачи подпрограммы:
5) создание условий для предоставления населению и юридическим лицам услуг грузовой и пассажирской переправ, организованных через реку Конда в летний и зимний периоды;
6) повышение уровня транспортной доступности для наименее социально защищенных категорий граждан
</t>
  </si>
  <si>
    <t>1.2.3.</t>
  </si>
  <si>
    <t>«__»_________2018г. _________________</t>
  </si>
  <si>
    <t>«____»_________2018г. ______________________</t>
  </si>
  <si>
    <t>Переходящие остаки на оплату контракта по переправлению пассажиров и транспорта  на левый берег р.Конда</t>
  </si>
  <si>
    <t>за счёт остатков прошлых лет</t>
  </si>
  <si>
    <t xml:space="preserve">п.2.2 Мероприятий, Ремонт дорог в районах индивидуальной жилой застройки </t>
  </si>
  <si>
    <t>1. В графе 6, 9, 12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 (в соответствии с актуальной редакцией  утвержденной  муниципальной программы, действующей  на последний день отчетного периода).</t>
  </si>
  <si>
    <t>1.2.4.</t>
  </si>
  <si>
    <t xml:space="preserve"> Мероприятия по разработке вариативной схемы ОДД автодороги Урай -Промзона запланированы на декабрь</t>
  </si>
  <si>
    <t>местный бюджет, за счёт остатков прошлого года</t>
  </si>
  <si>
    <t>Программа комплексного развития транспортной инфраструктуры  утверждена в 2017 г.  Оплата  произведена в 2018 г,  согласно условиям контракта.</t>
  </si>
  <si>
    <t>Проведена оплата за оценку уязвимости объектов транспортной инфраструктуры.</t>
  </si>
  <si>
    <t>1.3.4.</t>
  </si>
  <si>
    <t>Разработка  комплексной схемы организации дорожного движения в  городе Урай выполнена в необходимом объеме в установленные сроки</t>
  </si>
  <si>
    <t>Исполнитель: ведущий инженер ППО МКУ "УКС г.Урай" Демакова Е.Н., тел.: 2-65-82</t>
  </si>
  <si>
    <t xml:space="preserve">п. 2.3 Мероприятий, Содержание объекта «Объездная автомобильная дорога г.Урай». </t>
  </si>
  <si>
    <t>Выполнение ремонтного  асфальтирования дорог</t>
  </si>
  <si>
    <t>Работы по содержанию дороги</t>
  </si>
  <si>
    <t>Работы по установке пешеходных ограждений в</t>
  </si>
  <si>
    <t xml:space="preserve">выполненение Переправления пассажиров и транспорта  на левый берег р.Конда выполненение </t>
  </si>
  <si>
    <t xml:space="preserve"> выполнение перевозоки пассажиров на субсидируемых маршрутах </t>
  </si>
  <si>
    <t xml:space="preserve">                                                                                           </t>
  </si>
  <si>
    <t xml:space="preserve">п. 2.4 Мероприятий Ремонт городских дорог г.Урай,  </t>
  </si>
  <si>
    <t xml:space="preserve">п. 2.6 Мероприятий, Устройство пешеходных ограждений </t>
  </si>
  <si>
    <r>
      <t xml:space="preserve"> Комплексный план  финансирования (сетевой график) реализации муниципальной программы  «Развитие транспортной системы города Урай на 2016-2020 годы» </t>
    </r>
    <r>
      <rPr>
        <u/>
        <sz val="16"/>
        <rFont val="Times New Roman"/>
        <family val="1"/>
        <charset val="204"/>
      </rPr>
      <t>на 2019год</t>
    </r>
  </si>
  <si>
    <t xml:space="preserve">                                                                 </t>
  </si>
  <si>
    <t xml:space="preserve">Отвтственный исполнитель программы   Ю.Ю.Юрченко                     </t>
  </si>
  <si>
    <t xml:space="preserve">выполненение переправления пассажиров и транспорта  на левый берег р.Конда </t>
  </si>
  <si>
    <t>«__»_________2019г. _________________</t>
  </si>
  <si>
    <t>«____»_________2019г. ______________________</t>
  </si>
  <si>
    <t>выполнены запланированые работы по содержанию дороги</t>
  </si>
  <si>
    <t xml:space="preserve">Выполнение ремонтнта дорожного покрытия планируется в с июня   </t>
  </si>
  <si>
    <t xml:space="preserve">Работы по установке пешеходных ограждений планируются в с июня </t>
  </si>
  <si>
    <t xml:space="preserve">в январе произведена оплата за декабрь 2018г. </t>
  </si>
  <si>
    <t>1.1.1.1.</t>
  </si>
  <si>
    <t>Реконструкция автомобильных дорог</t>
  </si>
  <si>
    <t>2.1.1.</t>
  </si>
  <si>
    <t>2.1.1.1.</t>
  </si>
  <si>
    <t>2.1.1.2.</t>
  </si>
  <si>
    <t xml:space="preserve"> Устройство пешеходных ограждений </t>
  </si>
  <si>
    <t>МКУ «УКС г.Урай», МКУ «УЖКХ г.Урай»</t>
  </si>
  <si>
    <t>ИТОГО по подпрограмме 2:</t>
  </si>
  <si>
    <t>ИТОГО по программе:</t>
  </si>
  <si>
    <t>ИТОГО по подпрограмме 1:</t>
  </si>
  <si>
    <t>Федеральный бюджет</t>
  </si>
  <si>
    <t>Иные источники финансирования</t>
  </si>
  <si>
    <t xml:space="preserve"> Нормативно-техническое обеспечение дорожной деятельности (далее - НТО ДД)</t>
  </si>
  <si>
    <t>Подпрограмма 3 «Формирование законопослушного поведения участников дорожного движения»</t>
  </si>
  <si>
    <t>3.1.1.4.</t>
  </si>
  <si>
    <t>3.1.1.</t>
  </si>
  <si>
    <t>1.1.1.4.</t>
  </si>
  <si>
    <t>Установка опор дорожных знаков на регулируемых перекрестках автомобильных дорог города Урай</t>
  </si>
  <si>
    <t>мероприятие  планируется  выполнить в рамках программы УЖКХ по благоустройству, по которой производился закуп опор. Приказ о внесении изменений в сводную бюджетную роспись находится на стадии согласования</t>
  </si>
  <si>
    <t>кроме того, местный бюджет, за счёт остатков прошлых лет</t>
  </si>
  <si>
    <t>МКУ «УКС г.Урай» МКУ «УЖКХ г.Урай»</t>
  </si>
  <si>
    <t>1.2.6.</t>
  </si>
  <si>
    <t>Работы выполнены  по устройству пешеходных ограждений на перекрестки улиц:  1) ул. Узбекистанская- ул. 40 лет Победы, ул. Ленина светофор у магазина № 21,  ул. Ленина – Яковлева, ул. Ленина - ул. 40 лет Победы,  ул. Парковая -ул. Узбекистанская на сумму 1320,2 тыс.руб., 2) ул. Нефтяников-50 лет ВЛКСМ, ул. Космонавтов -Узбекистанская, ул. Ленина - ул. Ветеранов, ул. Узбекистанская - ул. Яковлева на сумму 1436,1 тыс.руб.</t>
  </si>
  <si>
    <t xml:space="preserve">Выполнение работ, предусмотренных контрактом по обустройству пешеходных ограждений не выполнено. Подрядчику направлена претензия о нарушение сроков выполнения работ.  В срок до 04.10.2019 подрядчику необходимо было устранить замечания, осуществить выполнение работ в полном объеме и  оплатить неустойку  . В настоящие время создана рабочая комиссия по приемке выполненных работ ,согласно акта рабочий комиссии от 04.10.2019   срок устранения выявленных дефектов  продлен до 18 октября 2019г. </t>
  </si>
  <si>
    <t>Приложение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</si>
  <si>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 xml:space="preserve"> Таблица 1</t>
  </si>
  <si>
    <t>«____»_________2020г. ______________________</t>
  </si>
  <si>
    <t>Капитальный ремонт, ремонт  и содержание автомобильных дорог (2,3,5,6)</t>
  </si>
  <si>
    <t>Содержание объекта «Объездная автомобильная дорога г.Урай» (3)</t>
  </si>
  <si>
    <t xml:space="preserve">Ремонт городских дорог г.Урай: 
 автомобильная дорога по ул.Ленина (участок  от ул.Космонавтов до ул.Яковлева);
 ул.Космонавтов в районе перекрестка на ул.Узбекистанская;           
автомобильная дорога по ул.Ленина (участок  от ул.Ветеранов  до ул.Мира -0,95км., участок в районе маг.«Гера» -0,1км.),  участок  в районе пересечения с ул. Мира, (0,00941км.),  ул.Космонавтов 0,578км.);
ул.Космонавтов (845);  ул.Узбекистанская (1056 ); ул.Шевченко (от ул.Ленина до перекрестка ул.Шевченко и ул. Нефтяников, 166м);  ул.Яковлева 2 очередь – ул.Югорская  (341м). 
ул.Нефтяников (970м). (3,5)  </t>
  </si>
  <si>
    <t>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 (7)</t>
  </si>
  <si>
    <t>Организация транспортного обслуживания населения на городских автобусных маршрутах (7)</t>
  </si>
  <si>
    <t>ИТОГО по подпрограмме 3:</t>
  </si>
  <si>
    <t>Функционирование системы фотовидеофиксации нарушения правил дорожного движения (8)</t>
  </si>
  <si>
    <t>Инвестиции в объекты муниципальной собственности</t>
  </si>
  <si>
    <t>Прочие расходы</t>
  </si>
  <si>
    <t xml:space="preserve">Ответственный исполнитель 
(отдел дорожного хозяйства и транспорта администрации города Урай)
</t>
  </si>
  <si>
    <t xml:space="preserve">Соисполнитель 1
(органы администрации города Урай: комитет по управлению муниципальным имуществом 
администрации города Урай, управление по информационным технологиям и связи администрации города Урай)
</t>
  </si>
  <si>
    <t xml:space="preserve">Соисполнитель 2
(МКУ «УКС г.Урай»)
</t>
  </si>
  <si>
    <t xml:space="preserve">Соисполнитель 3
(МКУ «УЖКХ  г.Урай»)
</t>
  </si>
  <si>
    <t>заключено Соглашение от 01.11.2019  №303/19 с ООО "Урайречфлот" на период с 01.11.2019 по 31.10.2022, организовано транспортное обслуживание населения и юр.лиц при переправлении через р.Конда в летний и зимний периоды</t>
  </si>
  <si>
    <t xml:space="preserve">В рамках данного мероприятия выполняются работы по содержанию объездной автомобильной работы, с финансированием в сумме 2 246,0 тыс. руб. </t>
  </si>
  <si>
    <t xml:space="preserve">Неосвоеные средства в сумме  605,6 тыс. руб. находятся под бюджетными обязательствами. В настоящее время ведется приемка работ, оплата пройдет в 3 вкартале. </t>
  </si>
  <si>
    <t>Заключен договор на выполнение работ по изменению местоположения пешеходного перехода в р-не ул.Космонавтов напротив жд№38 мкр.1Г - 57,0 тыс.руб.</t>
  </si>
  <si>
    <t xml:space="preserve">Выполнение работ по изменению местоположения пешеходного перехода в р-не ул.Космонавтов напротив жд№38 мкр.1Г -закрыто по фактическому объему выполненных  работ. </t>
  </si>
  <si>
    <t xml:space="preserve"> заключено 6 договоров и 3 муниципальных контракта на выполнение работ по транспортному обслуживанию населения на городских круглогодичных и сезонныхиавтобусных маршрутах №2,, №11,  №17, №5, №6, №7, №8, №9, </t>
  </si>
  <si>
    <t xml:space="preserve"> оказание услуг по обслуживанию системы видеонаблюдения "Безопасный город" и "Системы безопасность дорожного движения", закуп конвертов дла извещения о нарушении правил дорожного движения</t>
  </si>
  <si>
    <t>Отчет о ходе исполнения комплексного плана  (сетевого графика) по  реализации  в 2020 году финансовых средств муниципальной программы  «Развитие транспортной системы города Урай на 2016-2020 годы» по состоянию на 01.07.2020 года</t>
  </si>
  <si>
    <t xml:space="preserve">Отвтственный исполнитель программы начальник  ОДХиТ  Т.В.Гасникова                 </t>
  </si>
  <si>
    <t>«__»_________2020г. _________________</t>
  </si>
  <si>
    <t xml:space="preserve">В связи с короновирусом оплата за закупленные конверты, из   средств бюджета г.Урай (168,7 т.руб.)  будет произведена в июле. Закуп конвертов из средств бюджета ХМАО (393,0т.руб.) перенесен на 3 кв.2020г. </t>
  </si>
  <si>
    <t xml:space="preserve">Ремонт городских дорог г.Урай: 
 автомобильная дорога по ул.Ленина (участок  от ул.Космонавтов до ул.Яковлева);
 ул.Космонавтов в районе перекрестка на ул.Узбекистанская;           
автомобильная дорога по ул.Ленина (участок  от ул.Ветеранов  до ул.Мира -0,95км., участок в районе маг.«Гера» -0,1км.),  участок  в районе пересечения с ул. Мира, (0,00941км.),  ул.Космонавтов 0,578км.);
ул.Космонавтов (845);  ул.Узбекистанская (1056 ); ул.Шевченко (от ул.Ленина до перекрестка ул.Шевченко и ул. Нефтяников, 166м);  ул.Яковлева 2 очередь – ул.Югорская  (341м). 
ул.Узбекистанская (от ул. Яковлева до выезда со стоянки Храма) -206 м., перекресток ул.Ленина – ул.Космонавтов – 330 м., ул.Толстого - 95 м.,  ул.Нефтяников - 1078 м., ул.Ленина (от ул. Мира до ул. 40 лет Победы)  - 289 м., дорога Урай - Головные -329 м. </t>
  </si>
  <si>
    <t>Отчет о ходе исполнения комплексного плана  (сетевого графика) по  реализации  в 2020 году финансовых средств муниципальной программы  «Развитие транспортной системы города Урай на 2016-2020 годы» по состоянию на 01.10.2020 года</t>
  </si>
  <si>
    <t>Ремонт дорог  ИЖЗ, ремонт городских дорог г.Урай- 23531,4 тыс. руб. в том числе,  1.) Выполнение работ по ремонту автомобильных дорог местного значения - 16751,5 тыс. руб.,  2.)Выполнение работ по ремонту автомобильных дорог местного значения:г.Урай,ул.Нефтяников, ул.Толстого, съезд с ул.Южная к ГСК"Нфтяник" - 6722,9 тыс.руб., 3.)Выполнение работ по изменению местоположения пешеходного перехода в р-не ул.Космонавтов напротив жд№38 мкр.1Г-57,0 тыс.руб.</t>
  </si>
  <si>
    <t>1. Выполнение работ по устройству перильного ограждения по  ул.Яковлева (от ул.Узбекистанская до поворота к ДБ «Силуэт»), ул.Космонавтов (вдоль КДЦ «Нефтяник») - 244,1 тыс.руб.</t>
  </si>
  <si>
    <t xml:space="preserve">Выполнение работ по обследованию, испытанию и диагностике мостового сооружения, составление технического отчета, технического паспорта,  заполнение электронной базы данных по мостовому  переходу через р. Колосья  на км 0+280 автомобильной дороги «Урай – Промбаза» (ул.Ивана Шестакова).
</t>
  </si>
  <si>
    <t>3.</t>
  </si>
  <si>
    <t>3.4.</t>
  </si>
  <si>
    <t>Исполнитель: ведущий инженер ППО МКУ "УКС г.Урай" Семенюк Ю.Л., тел.: 2-65-82</t>
  </si>
  <si>
    <t>Исполнитель:ведущий экономист МКУ "УЖКХ г.Урай" Волокитина А.С., тел.: 2-84-61</t>
  </si>
  <si>
    <t xml:space="preserve">Невыполнение обусловлено введением режима повышенной готовности, связанного с эпидемиологической обстановкой, в рамках заключенных соглашений в период с 01.04.2020 по 30.08.2020 режим работы городских автобусов был изменен, количество рейсов снижено. Соответственно, объем фактически выполненных работ меньше запланированного. </t>
  </si>
  <si>
    <t>В связи с короновирусом оплата за приобретенные конверты за счет средств местного бюджета произведена в июле. Закуп конвертов за счет средств автономного округа был перенесен на 3 кв.2020г. Конверты приобретены. Оплата по контракту будет произведена после поступления финансирования из бюджета ХМАО</t>
  </si>
  <si>
    <t>Освоение средств согласно графику производства работ.</t>
  </si>
  <si>
    <t>В рамках данного мероприятия выполняются работы по содержанию объездной автомобильной работы, с финансированием в сумме 2 445,9 тыс. руб. Работы ведутся согласно графику производства работ.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</si>
</sst>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,##0.0"/>
    <numFmt numFmtId="166" formatCode="#,##0.0_ ;\-#,##0.0\ "/>
    <numFmt numFmtId="167" formatCode="0.0"/>
    <numFmt numFmtId="168" formatCode="0.0%"/>
    <numFmt numFmtId="169" formatCode="0.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9">
    <xf numFmtId="0" fontId="0" fillId="0" borderId="0" xfId="0"/>
    <xf numFmtId="167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7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165" fontId="4" fillId="0" borderId="0" xfId="0" applyNumberFormat="1" applyFont="1" applyFill="1"/>
    <xf numFmtId="0" fontId="6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0" xfId="0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/>
    <xf numFmtId="168" fontId="2" fillId="0" borderId="5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165" fontId="2" fillId="0" borderId="1" xfId="0" applyNumberFormat="1" applyFont="1" applyFill="1" applyBorder="1" applyAlignment="1">
      <alignment vertical="center" wrapText="1"/>
    </xf>
    <xf numFmtId="168" fontId="2" fillId="0" borderId="1" xfId="0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/>
    <xf numFmtId="0" fontId="10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8" fontId="2" fillId="0" borderId="24" xfId="0" applyNumberFormat="1" applyFont="1" applyFill="1" applyBorder="1" applyAlignment="1">
      <alignment horizontal="center" vertical="center" wrapText="1"/>
    </xf>
    <xf numFmtId="168" fontId="2" fillId="0" borderId="25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7" fontId="2" fillId="0" borderId="2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top" wrapText="1"/>
    </xf>
    <xf numFmtId="167" fontId="2" fillId="2" borderId="16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20" xfId="0" applyNumberFormat="1" applyFont="1" applyFill="1" applyBorder="1" applyAlignment="1">
      <alignment horizontal="center" vertical="center"/>
    </xf>
    <xf numFmtId="165" fontId="2" fillId="2" borderId="28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1" fillId="2" borderId="30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18" fillId="2" borderId="0" xfId="0" applyFont="1" applyFill="1"/>
    <xf numFmtId="169" fontId="18" fillId="2" borderId="0" xfId="0" applyNumberFormat="1" applyFont="1" applyFill="1"/>
    <xf numFmtId="167" fontId="18" fillId="2" borderId="0" xfId="0" applyNumberFormat="1" applyFont="1" applyFill="1"/>
    <xf numFmtId="167" fontId="12" fillId="2" borderId="0" xfId="0" applyNumberFormat="1" applyFont="1" applyFill="1" applyAlignment="1">
      <alignment wrapText="1"/>
    </xf>
    <xf numFmtId="169" fontId="18" fillId="2" borderId="0" xfId="0" applyNumberFormat="1" applyFont="1" applyFill="1" applyAlignment="1"/>
    <xf numFmtId="169" fontId="18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8" fillId="2" borderId="0" xfId="0" applyFont="1" applyFill="1" applyAlignment="1"/>
    <xf numFmtId="167" fontId="18" fillId="2" borderId="0" xfId="0" applyNumberFormat="1" applyFont="1" applyFill="1" applyAlignment="1"/>
    <xf numFmtId="169" fontId="12" fillId="2" borderId="0" xfId="0" applyNumberFormat="1" applyFont="1" applyFill="1" applyAlignment="1">
      <alignment horizontal="right" wrapText="1"/>
    </xf>
    <xf numFmtId="0" fontId="18" fillId="2" borderId="0" xfId="0" applyFont="1" applyFill="1" applyAlignment="1">
      <alignment horizontal="center"/>
    </xf>
    <xf numFmtId="169" fontId="12" fillId="2" borderId="0" xfId="0" applyNumberFormat="1" applyFont="1" applyFill="1"/>
    <xf numFmtId="0" fontId="12" fillId="2" borderId="0" xfId="0" applyFont="1" applyFill="1" applyBorder="1" applyAlignment="1">
      <alignment horizontal="center"/>
    </xf>
    <xf numFmtId="0" fontId="18" fillId="2" borderId="0" xfId="0" applyFont="1" applyFill="1" applyBorder="1"/>
    <xf numFmtId="169" fontId="18" fillId="2" borderId="0" xfId="0" applyNumberFormat="1" applyFont="1" applyFill="1" applyBorder="1"/>
    <xf numFmtId="167" fontId="18" fillId="2" borderId="0" xfId="0" applyNumberFormat="1" applyFont="1" applyFill="1" applyBorder="1"/>
    <xf numFmtId="169" fontId="18" fillId="2" borderId="0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top" wrapText="1"/>
    </xf>
    <xf numFmtId="49" fontId="18" fillId="2" borderId="0" xfId="0" applyNumberFormat="1" applyFont="1" applyFill="1"/>
    <xf numFmtId="0" fontId="12" fillId="2" borderId="1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169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167" fontId="12" fillId="2" borderId="7" xfId="0" applyNumberFormat="1" applyFont="1" applyFill="1" applyBorder="1" applyAlignment="1">
      <alignment horizontal="center" vertical="center" wrapText="1"/>
    </xf>
    <xf numFmtId="167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69" fontId="1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 vertical="center" wrapText="1"/>
    </xf>
    <xf numFmtId="167" fontId="12" fillId="2" borderId="2" xfId="0" applyNumberFormat="1" applyFont="1" applyFill="1" applyBorder="1" applyAlignment="1">
      <alignment horizontal="center" vertical="center" wrapText="1"/>
    </xf>
    <xf numFmtId="167" fontId="2" fillId="2" borderId="10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9" fontId="12" fillId="2" borderId="5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top" wrapText="1"/>
    </xf>
    <xf numFmtId="169" fontId="12" fillId="2" borderId="1" xfId="1" applyNumberFormat="1" applyFont="1" applyFill="1" applyBorder="1" applyAlignment="1">
      <alignment horizontal="center" vertical="center" wrapText="1"/>
    </xf>
    <xf numFmtId="167" fontId="12" fillId="2" borderId="2" xfId="1" applyNumberFormat="1" applyFont="1" applyFill="1" applyBorder="1" applyAlignment="1">
      <alignment horizontal="right" vertical="center" wrapText="1"/>
    </xf>
    <xf numFmtId="167" fontId="12" fillId="2" borderId="1" xfId="1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 applyAlignment="1">
      <alignment horizontal="center" vertical="center" wrapText="1"/>
    </xf>
    <xf numFmtId="167" fontId="12" fillId="2" borderId="4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67" fontId="19" fillId="2" borderId="1" xfId="0" applyNumberFormat="1" applyFont="1" applyFill="1" applyBorder="1" applyAlignment="1">
      <alignment horizontal="center" vertical="center" wrapText="1"/>
    </xf>
    <xf numFmtId="169" fontId="19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167" fontId="19" fillId="2" borderId="7" xfId="0" applyNumberFormat="1" applyFont="1" applyFill="1" applyBorder="1" applyAlignment="1">
      <alignment horizontal="center" vertical="center" wrapText="1"/>
    </xf>
    <xf numFmtId="167" fontId="19" fillId="2" borderId="28" xfId="0" applyNumberFormat="1" applyFont="1" applyFill="1" applyBorder="1" applyAlignment="1">
      <alignment horizontal="center" vertical="center" wrapText="1"/>
    </xf>
    <xf numFmtId="167" fontId="19" fillId="2" borderId="3" xfId="0" applyNumberFormat="1" applyFont="1" applyFill="1" applyBorder="1" applyAlignment="1">
      <alignment horizontal="center" vertical="center" wrapText="1"/>
    </xf>
    <xf numFmtId="169" fontId="19" fillId="2" borderId="3" xfId="0" applyNumberFormat="1" applyFont="1" applyFill="1" applyBorder="1" applyAlignment="1">
      <alignment horizontal="center" vertical="center" wrapText="1"/>
    </xf>
    <xf numFmtId="167" fontId="12" fillId="2" borderId="28" xfId="0" applyNumberFormat="1" applyFont="1" applyFill="1" applyBorder="1" applyAlignment="1">
      <alignment horizontal="center" vertical="center" wrapText="1"/>
    </xf>
    <xf numFmtId="169" fontId="12" fillId="2" borderId="3" xfId="0" applyNumberFormat="1" applyFont="1" applyFill="1" applyBorder="1" applyAlignment="1">
      <alignment horizontal="center" vertical="center" wrapText="1"/>
    </xf>
    <xf numFmtId="167" fontId="12" fillId="2" borderId="0" xfId="0" applyNumberFormat="1" applyFont="1" applyFill="1" applyBorder="1" applyAlignment="1">
      <alignment horizontal="center" vertical="center" wrapText="1"/>
    </xf>
    <xf numFmtId="169" fontId="12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9" fontId="6" fillId="2" borderId="0" xfId="0" applyNumberFormat="1" applyFont="1" applyFill="1"/>
    <xf numFmtId="167" fontId="4" fillId="2" borderId="0" xfId="0" applyNumberFormat="1" applyFont="1" applyFill="1"/>
    <xf numFmtId="169" fontId="4" fillId="2" borderId="0" xfId="0" applyNumberFormat="1" applyFont="1" applyFill="1"/>
    <xf numFmtId="169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/>
    <xf numFmtId="167" fontId="6" fillId="2" borderId="0" xfId="0" applyNumberFormat="1" applyFont="1" applyFill="1"/>
    <xf numFmtId="167" fontId="12" fillId="2" borderId="0" xfId="0" applyNumberFormat="1" applyFont="1" applyFill="1"/>
    <xf numFmtId="167" fontId="23" fillId="2" borderId="1" xfId="0" applyNumberFormat="1" applyFont="1" applyFill="1" applyBorder="1" applyAlignment="1">
      <alignment horizontal="center" vertical="center" wrapText="1"/>
    </xf>
    <xf numFmtId="169" fontId="23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23" fillId="2" borderId="1" xfId="0" applyFont="1" applyFill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top" wrapText="1"/>
    </xf>
    <xf numFmtId="167" fontId="19" fillId="2" borderId="1" xfId="0" applyNumberFormat="1" applyFont="1" applyFill="1" applyBorder="1" applyAlignment="1">
      <alignment horizontal="center" vertical="top" wrapText="1"/>
    </xf>
    <xf numFmtId="1" fontId="19" fillId="2" borderId="1" xfId="0" applyNumberFormat="1" applyFont="1" applyFill="1" applyBorder="1" applyAlignment="1">
      <alignment horizontal="center" vertical="top" wrapText="1"/>
    </xf>
    <xf numFmtId="49" fontId="22" fillId="2" borderId="0" xfId="0" applyNumberFormat="1" applyFont="1" applyFill="1"/>
    <xf numFmtId="168" fontId="12" fillId="2" borderId="1" xfId="0" applyNumberFormat="1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9" fontId="12" fillId="2" borderId="0" xfId="0" applyNumberFormat="1" applyFont="1" applyFill="1" applyAlignment="1">
      <alignment horizontal="right" wrapText="1"/>
    </xf>
    <xf numFmtId="0" fontId="12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/>
    <xf numFmtId="167" fontId="12" fillId="2" borderId="1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 wrapText="1"/>
    </xf>
    <xf numFmtId="169" fontId="12" fillId="0" borderId="1" xfId="1" applyNumberFormat="1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justify" wrapText="1"/>
    </xf>
    <xf numFmtId="0" fontId="13" fillId="0" borderId="0" xfId="0" applyFont="1" applyFill="1" applyAlignment="1">
      <alignment wrapText="1"/>
    </xf>
    <xf numFmtId="0" fontId="4" fillId="0" borderId="0" xfId="0" applyFont="1" applyFill="1" applyAlignment="1"/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12" fillId="0" borderId="0" xfId="0" applyFont="1" applyFill="1" applyAlignment="1">
      <alignment vertical="top"/>
    </xf>
    <xf numFmtId="0" fontId="10" fillId="0" borderId="0" xfId="0" applyFont="1" applyFill="1" applyAlignment="1">
      <alignment wrapText="1"/>
    </xf>
    <xf numFmtId="0" fontId="13" fillId="0" borderId="0" xfId="0" applyFont="1" applyFill="1" applyAlignment="1"/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14" fontId="10" fillId="0" borderId="16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169" fontId="6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justify" wrapText="1"/>
    </xf>
    <xf numFmtId="0" fontId="12" fillId="2" borderId="0" xfId="0" applyFont="1" applyFill="1" applyAlignment="1">
      <alignment wrapText="1"/>
    </xf>
    <xf numFmtId="0" fontId="18" fillId="2" borderId="0" xfId="0" applyFont="1" applyFill="1" applyAlignment="1"/>
    <xf numFmtId="0" fontId="18" fillId="2" borderId="0" xfId="0" applyFont="1" applyFill="1" applyAlignment="1">
      <alignment wrapText="1"/>
    </xf>
    <xf numFmtId="0" fontId="6" fillId="2" borderId="0" xfId="0" applyFont="1" applyFill="1" applyAlignment="1">
      <alignment horizontal="justify" wrapText="1"/>
    </xf>
    <xf numFmtId="0" fontId="6" fillId="2" borderId="0" xfId="0" applyFont="1" applyFill="1" applyAlignment="1">
      <alignment wrapText="1"/>
    </xf>
    <xf numFmtId="169" fontId="6" fillId="2" borderId="0" xfId="0" applyNumberFormat="1" applyFont="1" applyFill="1" applyAlignment="1"/>
    <xf numFmtId="169" fontId="6" fillId="2" borderId="0" xfId="0" applyNumberFormat="1" applyFont="1" applyFill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left" vertical="center" wrapText="1"/>
    </xf>
    <xf numFmtId="169" fontId="12" fillId="2" borderId="1" xfId="0" applyNumberFormat="1" applyFont="1" applyFill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14" fontId="12" fillId="2" borderId="16" xfId="0" applyNumberFormat="1" applyFont="1" applyFill="1" applyBorder="1" applyAlignment="1">
      <alignment horizontal="center" vertical="center" wrapText="1"/>
    </xf>
    <xf numFmtId="14" fontId="12" fillId="2" borderId="17" xfId="0" applyNumberFormat="1" applyFont="1" applyFill="1" applyBorder="1" applyAlignment="1">
      <alignment horizontal="center" vertical="center" wrapText="1"/>
    </xf>
    <xf numFmtId="14" fontId="12" fillId="2" borderId="18" xfId="0" applyNumberFormat="1" applyFont="1" applyFill="1" applyBorder="1" applyAlignment="1">
      <alignment horizontal="center" vertical="center" wrapText="1"/>
    </xf>
    <xf numFmtId="169" fontId="12" fillId="2" borderId="1" xfId="0" applyNumberFormat="1" applyFont="1" applyFill="1" applyBorder="1" applyAlignment="1">
      <alignment vertical="top" wrapText="1"/>
    </xf>
    <xf numFmtId="169" fontId="12" fillId="2" borderId="0" xfId="0" applyNumberFormat="1" applyFont="1" applyFill="1" applyAlignment="1">
      <alignment horizontal="right" wrapText="1"/>
    </xf>
    <xf numFmtId="0" fontId="12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vertical="top" wrapText="1"/>
    </xf>
    <xf numFmtId="169" fontId="18" fillId="2" borderId="1" xfId="0" applyNumberFormat="1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7"/>
  <sheetViews>
    <sheetView view="pageBreakPreview" topLeftCell="A4" zoomScaleNormal="85" zoomScaleSheetLayoutView="100" workbookViewId="0">
      <selection activeCell="F46" sqref="F46"/>
    </sheetView>
  </sheetViews>
  <sheetFormatPr defaultColWidth="9.109375" defaultRowHeight="14.4"/>
  <cols>
    <col min="1" max="1" width="7.33203125" style="27" customWidth="1"/>
    <col min="2" max="2" width="33.88671875" style="8" customWidth="1"/>
    <col min="3" max="3" width="9.88671875" style="8" customWidth="1"/>
    <col min="4" max="4" width="8.33203125" style="8" customWidth="1"/>
    <col min="5" max="5" width="15.6640625" style="8" customWidth="1"/>
    <col min="6" max="6" width="10.33203125" style="8" customWidth="1"/>
    <col min="7" max="7" width="7.88671875" style="8" customWidth="1"/>
    <col min="8" max="9" width="7.33203125" style="8" customWidth="1"/>
    <col min="10" max="10" width="6.88671875" style="8" customWidth="1"/>
    <col min="11" max="11" width="9.33203125" style="8" customWidth="1"/>
    <col min="12" max="12" width="5.88671875" style="8" customWidth="1"/>
    <col min="13" max="13" width="6" style="8" customWidth="1"/>
    <col min="14" max="14" width="7.6640625" style="8" customWidth="1"/>
    <col min="15" max="15" width="6.6640625" style="8" customWidth="1"/>
    <col min="16" max="16" width="8.33203125" style="8" customWidth="1"/>
    <col min="17" max="17" width="7.88671875" style="8" customWidth="1"/>
    <col min="18" max="18" width="8.109375" style="8" customWidth="1"/>
    <col min="19" max="19" width="5.88671875" style="8" customWidth="1"/>
    <col min="20" max="20" width="7.6640625" style="8" customWidth="1"/>
    <col min="21" max="21" width="7" style="8" customWidth="1"/>
    <col min="22" max="22" width="5.88671875" style="8" customWidth="1"/>
    <col min="23" max="23" width="7.6640625" style="8" customWidth="1"/>
    <col min="24" max="24" width="8.33203125" style="8" customWidth="1"/>
    <col min="25" max="25" width="7.33203125" style="8" customWidth="1"/>
    <col min="26" max="26" width="7.6640625" style="8" customWidth="1"/>
    <col min="27" max="27" width="10" style="8" customWidth="1"/>
    <col min="28" max="28" width="7.33203125" style="8" customWidth="1"/>
    <col min="29" max="29" width="7.6640625" style="8" customWidth="1"/>
    <col min="30" max="30" width="8.33203125" style="8" customWidth="1"/>
    <col min="31" max="31" width="7.109375" style="8" customWidth="1"/>
    <col min="32" max="32" width="7.33203125" style="8" customWidth="1"/>
    <col min="33" max="33" width="8.6640625" style="8" customWidth="1"/>
    <col min="34" max="34" width="7.6640625" style="8" customWidth="1"/>
    <col min="35" max="35" width="7.109375" style="8" customWidth="1"/>
    <col min="36" max="36" width="9.6640625" style="8" customWidth="1"/>
    <col min="37" max="37" width="6.88671875" style="8" hidden="1" customWidth="1"/>
    <col min="38" max="38" width="8.33203125" style="8" hidden="1" customWidth="1"/>
    <col min="39" max="39" width="8.109375" style="8" customWidth="1"/>
    <col min="40" max="40" width="9.33203125" style="8" hidden="1" customWidth="1"/>
    <col min="41" max="41" width="8" style="8" hidden="1" customWidth="1"/>
    <col min="42" max="42" width="8.33203125" style="8" customWidth="1"/>
    <col min="43" max="43" width="8.109375" style="8" hidden="1" customWidth="1"/>
    <col min="44" max="44" width="7.33203125" style="8" hidden="1" customWidth="1"/>
    <col min="45" max="45" width="29.109375" style="8" customWidth="1"/>
    <col min="46" max="46" width="21.33203125" style="8" customWidth="1"/>
    <col min="47" max="16384" width="9.109375" style="8"/>
  </cols>
  <sheetData>
    <row r="1" spans="1:46" ht="15.75" hidden="1" customHeight="1">
      <c r="A1" s="7"/>
      <c r="N1" s="40"/>
      <c r="O1" s="193"/>
      <c r="P1" s="194"/>
      <c r="Q1" s="194"/>
      <c r="R1" s="194"/>
      <c r="S1" s="194"/>
      <c r="T1" s="194"/>
      <c r="U1" s="194"/>
      <c r="V1" s="39"/>
      <c r="AK1" s="193"/>
      <c r="AL1" s="194"/>
      <c r="AM1" s="194"/>
      <c r="AN1" s="194"/>
      <c r="AO1" s="194"/>
      <c r="AP1" s="194"/>
      <c r="AQ1" s="194"/>
    </row>
    <row r="2" spans="1:46" ht="21.75" hidden="1" customHeight="1">
      <c r="A2" s="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94"/>
      <c r="P2" s="194"/>
      <c r="Q2" s="194"/>
      <c r="R2" s="194"/>
      <c r="S2" s="194"/>
      <c r="T2" s="194"/>
      <c r="U2" s="194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0"/>
      <c r="AI2" s="39"/>
      <c r="AJ2" s="39"/>
      <c r="AK2" s="194"/>
      <c r="AL2" s="194"/>
      <c r="AM2" s="194"/>
      <c r="AN2" s="194"/>
      <c r="AO2" s="194"/>
      <c r="AP2" s="194"/>
      <c r="AQ2" s="194"/>
      <c r="AR2" s="39"/>
      <c r="AS2" s="39"/>
      <c r="AT2" s="39"/>
    </row>
    <row r="3" spans="1:46" hidden="1">
      <c r="A3" s="23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0"/>
      <c r="AN3" s="11"/>
      <c r="AP3" s="12"/>
      <c r="AR3" s="11"/>
    </row>
    <row r="4" spans="1:46" ht="18">
      <c r="A4" s="232" t="s">
        <v>89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</row>
    <row r="5" spans="1:46" ht="19.5" customHeight="1">
      <c r="A5" s="233" t="s">
        <v>92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</row>
    <row r="6" spans="1:46" ht="12.45" customHeight="1">
      <c r="A6" s="9"/>
    </row>
    <row r="7" spans="1:46" ht="16.5" customHeight="1">
      <c r="A7" s="224" t="s">
        <v>0</v>
      </c>
      <c r="B7" s="224" t="s">
        <v>20</v>
      </c>
      <c r="C7" s="224" t="s">
        <v>1</v>
      </c>
      <c r="D7" s="224" t="s">
        <v>2</v>
      </c>
      <c r="E7" s="224" t="s">
        <v>21</v>
      </c>
      <c r="F7" s="224" t="s">
        <v>3</v>
      </c>
      <c r="G7" s="224"/>
      <c r="H7" s="224"/>
      <c r="I7" s="224" t="s">
        <v>5</v>
      </c>
      <c r="J7" s="224"/>
      <c r="K7" s="224"/>
      <c r="L7" s="224"/>
      <c r="M7" s="224"/>
      <c r="N7" s="224"/>
      <c r="O7" s="224"/>
      <c r="P7" s="224"/>
      <c r="Q7" s="224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4" t="s">
        <v>6</v>
      </c>
      <c r="AT7" s="230" t="s">
        <v>7</v>
      </c>
    </row>
    <row r="8" spans="1:46" ht="18.75" customHeight="1">
      <c r="A8" s="224"/>
      <c r="B8" s="234"/>
      <c r="C8" s="224"/>
      <c r="D8" s="224"/>
      <c r="E8" s="234"/>
      <c r="F8" s="224" t="s">
        <v>4</v>
      </c>
      <c r="G8" s="224"/>
      <c r="H8" s="224"/>
      <c r="I8" s="224" t="s">
        <v>8</v>
      </c>
      <c r="J8" s="224"/>
      <c r="K8" s="224"/>
      <c r="L8" s="224" t="s">
        <v>22</v>
      </c>
      <c r="M8" s="224"/>
      <c r="N8" s="224"/>
      <c r="O8" s="224" t="s">
        <v>23</v>
      </c>
      <c r="P8" s="224"/>
      <c r="Q8" s="224"/>
      <c r="R8" s="224" t="s">
        <v>24</v>
      </c>
      <c r="S8" s="224"/>
      <c r="T8" s="224"/>
      <c r="U8" s="224" t="s">
        <v>25</v>
      </c>
      <c r="V8" s="224"/>
      <c r="W8" s="224"/>
      <c r="X8" s="224" t="s">
        <v>26</v>
      </c>
      <c r="Y8" s="224"/>
      <c r="Z8" s="224"/>
      <c r="AA8" s="224" t="s">
        <v>27</v>
      </c>
      <c r="AB8" s="224"/>
      <c r="AC8" s="224"/>
      <c r="AD8" s="224" t="s">
        <v>28</v>
      </c>
      <c r="AE8" s="224"/>
      <c r="AF8" s="224"/>
      <c r="AG8" s="224" t="s">
        <v>29</v>
      </c>
      <c r="AH8" s="224"/>
      <c r="AI8" s="224"/>
      <c r="AJ8" s="224" t="s">
        <v>30</v>
      </c>
      <c r="AK8" s="224"/>
      <c r="AL8" s="224"/>
      <c r="AM8" s="224" t="s">
        <v>31</v>
      </c>
      <c r="AN8" s="224"/>
      <c r="AO8" s="224"/>
      <c r="AP8" s="224" t="s">
        <v>9</v>
      </c>
      <c r="AQ8" s="224"/>
      <c r="AR8" s="224"/>
      <c r="AS8" s="224"/>
      <c r="AT8" s="230"/>
    </row>
    <row r="9" spans="1:46">
      <c r="A9" s="224"/>
      <c r="B9" s="234"/>
      <c r="C9" s="224"/>
      <c r="D9" s="224"/>
      <c r="E9" s="234"/>
      <c r="F9" s="224" t="s">
        <v>10</v>
      </c>
      <c r="G9" s="224" t="s">
        <v>11</v>
      </c>
      <c r="H9" s="230" t="s">
        <v>12</v>
      </c>
      <c r="I9" s="224" t="s">
        <v>10</v>
      </c>
      <c r="J9" s="224" t="s">
        <v>11</v>
      </c>
      <c r="K9" s="230" t="s">
        <v>12</v>
      </c>
      <c r="L9" s="224" t="s">
        <v>10</v>
      </c>
      <c r="M9" s="224" t="s">
        <v>11</v>
      </c>
      <c r="N9" s="230" t="s">
        <v>12</v>
      </c>
      <c r="O9" s="224" t="s">
        <v>10</v>
      </c>
      <c r="P9" s="224" t="s">
        <v>11</v>
      </c>
      <c r="Q9" s="230" t="s">
        <v>12</v>
      </c>
      <c r="R9" s="224" t="s">
        <v>10</v>
      </c>
      <c r="S9" s="224" t="s">
        <v>11</v>
      </c>
      <c r="T9" s="230" t="s">
        <v>12</v>
      </c>
      <c r="U9" s="224" t="s">
        <v>10</v>
      </c>
      <c r="V9" s="224" t="s">
        <v>11</v>
      </c>
      <c r="W9" s="230" t="s">
        <v>12</v>
      </c>
      <c r="X9" s="224" t="s">
        <v>10</v>
      </c>
      <c r="Y9" s="224" t="s">
        <v>11</v>
      </c>
      <c r="Z9" s="230" t="s">
        <v>12</v>
      </c>
      <c r="AA9" s="224" t="s">
        <v>10</v>
      </c>
      <c r="AB9" s="224" t="s">
        <v>11</v>
      </c>
      <c r="AC9" s="230" t="s">
        <v>12</v>
      </c>
      <c r="AD9" s="224" t="s">
        <v>10</v>
      </c>
      <c r="AE9" s="224" t="s">
        <v>11</v>
      </c>
      <c r="AF9" s="230" t="s">
        <v>12</v>
      </c>
      <c r="AG9" s="224" t="s">
        <v>10</v>
      </c>
      <c r="AH9" s="224" t="s">
        <v>11</v>
      </c>
      <c r="AI9" s="230" t="s">
        <v>12</v>
      </c>
      <c r="AJ9" s="224" t="s">
        <v>10</v>
      </c>
      <c r="AK9" s="224" t="s">
        <v>11</v>
      </c>
      <c r="AL9" s="230" t="s">
        <v>12</v>
      </c>
      <c r="AM9" s="224" t="s">
        <v>10</v>
      </c>
      <c r="AN9" s="224" t="s">
        <v>11</v>
      </c>
      <c r="AO9" s="230" t="s">
        <v>12</v>
      </c>
      <c r="AP9" s="224" t="s">
        <v>10</v>
      </c>
      <c r="AQ9" s="224" t="s">
        <v>11</v>
      </c>
      <c r="AR9" s="230" t="s">
        <v>12</v>
      </c>
      <c r="AS9" s="224"/>
      <c r="AT9" s="230"/>
    </row>
    <row r="10" spans="1:46" ht="23.25" customHeight="1">
      <c r="A10" s="224"/>
      <c r="B10" s="234"/>
      <c r="C10" s="224"/>
      <c r="D10" s="224"/>
      <c r="E10" s="234"/>
      <c r="F10" s="224"/>
      <c r="G10" s="224"/>
      <c r="H10" s="230"/>
      <c r="I10" s="224"/>
      <c r="J10" s="224"/>
      <c r="K10" s="230"/>
      <c r="L10" s="224"/>
      <c r="M10" s="224"/>
      <c r="N10" s="230"/>
      <c r="O10" s="224"/>
      <c r="P10" s="224"/>
      <c r="Q10" s="230"/>
      <c r="R10" s="224"/>
      <c r="S10" s="224"/>
      <c r="T10" s="230"/>
      <c r="U10" s="224"/>
      <c r="V10" s="224"/>
      <c r="W10" s="230"/>
      <c r="X10" s="224"/>
      <c r="Y10" s="224"/>
      <c r="Z10" s="230"/>
      <c r="AA10" s="224"/>
      <c r="AB10" s="224"/>
      <c r="AC10" s="230"/>
      <c r="AD10" s="224"/>
      <c r="AE10" s="224"/>
      <c r="AF10" s="230"/>
      <c r="AG10" s="224"/>
      <c r="AH10" s="224"/>
      <c r="AI10" s="230"/>
      <c r="AJ10" s="224"/>
      <c r="AK10" s="224"/>
      <c r="AL10" s="230"/>
      <c r="AM10" s="224"/>
      <c r="AN10" s="224"/>
      <c r="AO10" s="230"/>
      <c r="AP10" s="224"/>
      <c r="AQ10" s="224"/>
      <c r="AR10" s="230"/>
      <c r="AS10" s="224"/>
      <c r="AT10" s="230"/>
    </row>
    <row r="11" spans="1:46" ht="27" customHeight="1">
      <c r="A11" s="38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 t="s">
        <v>13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  <c r="W11" s="13">
        <v>23</v>
      </c>
      <c r="X11" s="13">
        <v>24</v>
      </c>
      <c r="Y11" s="13">
        <v>25</v>
      </c>
      <c r="Z11" s="13">
        <v>26</v>
      </c>
      <c r="AA11" s="13">
        <v>27</v>
      </c>
      <c r="AB11" s="13">
        <v>28</v>
      </c>
      <c r="AC11" s="13">
        <v>29</v>
      </c>
      <c r="AD11" s="13">
        <v>30</v>
      </c>
      <c r="AE11" s="13">
        <v>31</v>
      </c>
      <c r="AF11" s="13">
        <v>32</v>
      </c>
      <c r="AG11" s="13">
        <v>33</v>
      </c>
      <c r="AH11" s="13">
        <v>34</v>
      </c>
      <c r="AI11" s="13">
        <v>35</v>
      </c>
      <c r="AJ11" s="13">
        <v>36</v>
      </c>
      <c r="AK11" s="13">
        <v>37</v>
      </c>
      <c r="AL11" s="13">
        <v>38</v>
      </c>
      <c r="AM11" s="13">
        <v>39</v>
      </c>
      <c r="AN11" s="13">
        <v>40</v>
      </c>
      <c r="AO11" s="13">
        <v>41</v>
      </c>
      <c r="AP11" s="13">
        <v>42</v>
      </c>
      <c r="AQ11" s="13">
        <v>43</v>
      </c>
      <c r="AR11" s="13">
        <v>44</v>
      </c>
      <c r="AS11" s="13">
        <v>45</v>
      </c>
      <c r="AT11" s="13">
        <v>46</v>
      </c>
    </row>
    <row r="12" spans="1:46" ht="13.95" customHeight="1">
      <c r="A12" s="38" t="s">
        <v>14</v>
      </c>
      <c r="B12" s="228" t="s">
        <v>36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</row>
    <row r="13" spans="1:46" s="15" customFormat="1" ht="19.5" customHeight="1">
      <c r="A13" s="212" t="s">
        <v>64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4"/>
      <c r="AS13" s="14"/>
      <c r="AT13" s="14"/>
    </row>
    <row r="14" spans="1:46" s="15" customFormat="1" ht="57.45" customHeight="1">
      <c r="A14" s="212" t="s">
        <v>65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4"/>
      <c r="AS14" s="14"/>
      <c r="AT14" s="14"/>
    </row>
    <row r="15" spans="1:46" ht="14.25" customHeight="1">
      <c r="A15" s="38" t="s">
        <v>15</v>
      </c>
      <c r="B15" s="229" t="s">
        <v>38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</row>
    <row r="16" spans="1:46" ht="18.75" hidden="1" customHeight="1">
      <c r="A16" s="38" t="s">
        <v>16</v>
      </c>
      <c r="B16" s="43" t="s">
        <v>59</v>
      </c>
      <c r="C16" s="37" t="s">
        <v>35</v>
      </c>
      <c r="D16" s="37">
        <v>2</v>
      </c>
      <c r="E16" s="1" t="s">
        <v>41</v>
      </c>
      <c r="F16" s="16">
        <f>I16+L16+O16+R16+U16+X16+AA16+AD16+AG16+AJ16+AM16+AP16</f>
        <v>0</v>
      </c>
      <c r="G16" s="16">
        <v>0</v>
      </c>
      <c r="H16" s="2">
        <v>0</v>
      </c>
      <c r="I16" s="16">
        <v>0</v>
      </c>
      <c r="J16" s="16">
        <v>0</v>
      </c>
      <c r="K16" s="2">
        <v>0</v>
      </c>
      <c r="L16" s="16">
        <v>0</v>
      </c>
      <c r="M16" s="16">
        <v>0</v>
      </c>
      <c r="N16" s="2">
        <v>0</v>
      </c>
      <c r="O16" s="16">
        <v>0</v>
      </c>
      <c r="P16" s="16">
        <v>0</v>
      </c>
      <c r="Q16" s="2">
        <v>0</v>
      </c>
      <c r="R16" s="16">
        <v>0</v>
      </c>
      <c r="S16" s="16">
        <v>0</v>
      </c>
      <c r="T16" s="2">
        <v>0</v>
      </c>
      <c r="U16" s="16">
        <v>0</v>
      </c>
      <c r="V16" s="16">
        <v>0</v>
      </c>
      <c r="W16" s="2">
        <v>0</v>
      </c>
      <c r="X16" s="16">
        <v>0</v>
      </c>
      <c r="Y16" s="16">
        <v>0</v>
      </c>
      <c r="Z16" s="2">
        <v>0</v>
      </c>
      <c r="AA16" s="16">
        <v>0</v>
      </c>
      <c r="AB16" s="16">
        <v>0</v>
      </c>
      <c r="AC16" s="2">
        <v>0</v>
      </c>
      <c r="AD16" s="16">
        <v>0</v>
      </c>
      <c r="AE16" s="16">
        <v>0</v>
      </c>
      <c r="AF16" s="2">
        <v>0</v>
      </c>
      <c r="AG16" s="16">
        <v>0</v>
      </c>
      <c r="AH16" s="16">
        <v>0</v>
      </c>
      <c r="AI16" s="2">
        <v>0</v>
      </c>
      <c r="AJ16" s="16">
        <v>0</v>
      </c>
      <c r="AK16" s="16">
        <v>0</v>
      </c>
      <c r="AL16" s="2">
        <v>0</v>
      </c>
      <c r="AM16" s="16">
        <v>0</v>
      </c>
      <c r="AN16" s="16">
        <v>0</v>
      </c>
      <c r="AO16" s="2">
        <v>0</v>
      </c>
      <c r="AP16" s="16">
        <v>0</v>
      </c>
      <c r="AQ16" s="16">
        <v>0</v>
      </c>
      <c r="AR16" s="2">
        <v>0</v>
      </c>
      <c r="AS16" s="41" t="s">
        <v>63</v>
      </c>
      <c r="AT16" s="37"/>
    </row>
    <row r="17" spans="1:46" ht="14.25" customHeight="1">
      <c r="A17" s="38" t="s">
        <v>37</v>
      </c>
      <c r="B17" s="212" t="s">
        <v>39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4"/>
    </row>
    <row r="18" spans="1:46" ht="15.75" customHeight="1">
      <c r="A18" s="204" t="s">
        <v>40</v>
      </c>
      <c r="B18" s="218" t="s">
        <v>73</v>
      </c>
      <c r="C18" s="199" t="s">
        <v>45</v>
      </c>
      <c r="D18" s="199">
        <v>3</v>
      </c>
      <c r="E18" s="37" t="s">
        <v>43</v>
      </c>
      <c r="F18" s="17">
        <f>SUM(F19:F20)</f>
        <v>0</v>
      </c>
      <c r="G18" s="16">
        <f t="shared" ref="G18" si="0">SUM(G19:G20)</f>
        <v>0</v>
      </c>
      <c r="H18" s="2">
        <v>0</v>
      </c>
      <c r="I18" s="16">
        <f t="shared" ref="I18:J18" si="1">SUM(I19:I20)</f>
        <v>0</v>
      </c>
      <c r="J18" s="16">
        <f t="shared" si="1"/>
        <v>0</v>
      </c>
      <c r="K18" s="2">
        <v>0</v>
      </c>
      <c r="L18" s="16">
        <f t="shared" ref="L18:M18" si="2">SUM(L19:L20)</f>
        <v>0</v>
      </c>
      <c r="M18" s="16">
        <f t="shared" si="2"/>
        <v>0</v>
      </c>
      <c r="N18" s="2">
        <v>0</v>
      </c>
      <c r="O18" s="16">
        <f t="shared" ref="O18:P18" si="3">SUM(O19:O20)</f>
        <v>0</v>
      </c>
      <c r="P18" s="16">
        <f t="shared" si="3"/>
        <v>0</v>
      </c>
      <c r="Q18" s="2">
        <v>0</v>
      </c>
      <c r="R18" s="16">
        <f t="shared" ref="R18:S18" si="4">SUM(R19:R20)</f>
        <v>0</v>
      </c>
      <c r="S18" s="16">
        <f t="shared" si="4"/>
        <v>0</v>
      </c>
      <c r="T18" s="2">
        <v>0</v>
      </c>
      <c r="U18" s="16">
        <f t="shared" ref="U18:V18" si="5">SUM(U19:U20)</f>
        <v>0</v>
      </c>
      <c r="V18" s="16">
        <f t="shared" si="5"/>
        <v>0</v>
      </c>
      <c r="W18" s="2">
        <v>0</v>
      </c>
      <c r="X18" s="16">
        <f t="shared" ref="X18:Y18" si="6">SUM(X19:X20)</f>
        <v>0</v>
      </c>
      <c r="Y18" s="16">
        <f t="shared" si="6"/>
        <v>0</v>
      </c>
      <c r="Z18" s="2">
        <v>0</v>
      </c>
      <c r="AA18" s="16">
        <f t="shared" ref="AA18:AB18" si="7">SUM(AA19:AA20)</f>
        <v>0</v>
      </c>
      <c r="AB18" s="16">
        <f t="shared" si="7"/>
        <v>0</v>
      </c>
      <c r="AC18" s="2">
        <v>0</v>
      </c>
      <c r="AD18" s="16">
        <f t="shared" ref="AD18:AE18" si="8">SUM(AD19:AD20)</f>
        <v>0</v>
      </c>
      <c r="AE18" s="16">
        <f t="shared" si="8"/>
        <v>0</v>
      </c>
      <c r="AF18" s="2">
        <v>0</v>
      </c>
      <c r="AG18" s="16">
        <f t="shared" ref="AG18:AH18" si="9">SUM(AG19:AG20)</f>
        <v>0</v>
      </c>
      <c r="AH18" s="16">
        <f t="shared" si="9"/>
        <v>0</v>
      </c>
      <c r="AI18" s="2">
        <v>0</v>
      </c>
      <c r="AJ18" s="16">
        <f t="shared" ref="AJ18:AK18" si="10">SUM(AJ19:AJ20)</f>
        <v>0</v>
      </c>
      <c r="AK18" s="16">
        <f t="shared" si="10"/>
        <v>0</v>
      </c>
      <c r="AL18" s="2">
        <v>0</v>
      </c>
      <c r="AM18" s="16">
        <f t="shared" ref="AM18:AN18" si="11">SUM(AM19:AM20)</f>
        <v>0</v>
      </c>
      <c r="AN18" s="16">
        <f t="shared" si="11"/>
        <v>0</v>
      </c>
      <c r="AO18" s="2">
        <v>0.99299999999999999</v>
      </c>
      <c r="AP18" s="16">
        <f t="shared" ref="AP18:AQ18" si="12">SUM(AP19:AP20)</f>
        <v>0</v>
      </c>
      <c r="AQ18" s="16">
        <f t="shared" si="12"/>
        <v>0</v>
      </c>
      <c r="AR18" s="2">
        <v>0</v>
      </c>
      <c r="AS18" s="220"/>
      <c r="AT18" s="220"/>
    </row>
    <row r="19" spans="1:46" ht="15.75" customHeight="1">
      <c r="A19" s="205"/>
      <c r="B19" s="218"/>
      <c r="C19" s="199"/>
      <c r="D19" s="199"/>
      <c r="E19" s="1" t="s">
        <v>53</v>
      </c>
      <c r="F19" s="17">
        <f>I19+L19+O19+R19+U19+X19+AA19+AD19+AG19+AJ19+AM19+AP19</f>
        <v>0</v>
      </c>
      <c r="G19" s="16">
        <f>J19+M19+P19+S19+V19+Y19+AB19+AE19+AH19+AK19+AN19+AQ19</f>
        <v>0</v>
      </c>
      <c r="H19" s="2">
        <v>0</v>
      </c>
      <c r="I19" s="16">
        <v>0</v>
      </c>
      <c r="J19" s="16">
        <v>0</v>
      </c>
      <c r="K19" s="2">
        <v>0</v>
      </c>
      <c r="L19" s="16">
        <v>0</v>
      </c>
      <c r="M19" s="16">
        <v>0</v>
      </c>
      <c r="N19" s="2">
        <v>0</v>
      </c>
      <c r="O19" s="16">
        <v>0</v>
      </c>
      <c r="P19" s="16">
        <v>0</v>
      </c>
      <c r="Q19" s="2">
        <v>0</v>
      </c>
      <c r="R19" s="16">
        <v>0</v>
      </c>
      <c r="S19" s="16">
        <v>0</v>
      </c>
      <c r="T19" s="2">
        <v>0</v>
      </c>
      <c r="U19" s="16">
        <v>0</v>
      </c>
      <c r="V19" s="16">
        <v>0</v>
      </c>
      <c r="W19" s="2">
        <v>0</v>
      </c>
      <c r="X19" s="16">
        <v>0</v>
      </c>
      <c r="Y19" s="16">
        <v>0</v>
      </c>
      <c r="Z19" s="2">
        <v>0</v>
      </c>
      <c r="AA19" s="16">
        <v>0</v>
      </c>
      <c r="AB19" s="16">
        <v>0</v>
      </c>
      <c r="AC19" s="2">
        <v>0</v>
      </c>
      <c r="AD19" s="4">
        <v>0</v>
      </c>
      <c r="AE19" s="5">
        <v>0</v>
      </c>
      <c r="AF19" s="2">
        <v>0</v>
      </c>
      <c r="AG19" s="16">
        <v>0</v>
      </c>
      <c r="AH19" s="16">
        <v>0</v>
      </c>
      <c r="AI19" s="2">
        <v>0</v>
      </c>
      <c r="AJ19" s="16">
        <v>0</v>
      </c>
      <c r="AK19" s="16">
        <f t="shared" ref="AK19:AL20" si="13">AK16</f>
        <v>0</v>
      </c>
      <c r="AL19" s="16">
        <f t="shared" si="13"/>
        <v>0</v>
      </c>
      <c r="AM19" s="16">
        <v>0</v>
      </c>
      <c r="AN19" s="16">
        <v>0</v>
      </c>
      <c r="AO19" s="2">
        <v>0</v>
      </c>
      <c r="AP19" s="16">
        <v>0</v>
      </c>
      <c r="AQ19" s="16">
        <v>0</v>
      </c>
      <c r="AR19" s="2">
        <v>0</v>
      </c>
      <c r="AS19" s="220"/>
      <c r="AT19" s="220"/>
    </row>
    <row r="20" spans="1:46" ht="15.75" customHeight="1">
      <c r="A20" s="215"/>
      <c r="B20" s="218"/>
      <c r="C20" s="199"/>
      <c r="D20" s="199"/>
      <c r="E20" s="1" t="s">
        <v>41</v>
      </c>
      <c r="F20" s="17">
        <f>I20+L20+O20+R20+U20+X20+AA20+AD20+AG20+AJ20+AM20+AP20</f>
        <v>0</v>
      </c>
      <c r="G20" s="16">
        <f>J20+M20+P20+S20+V20+Y20+AB20+AE20+AH20+AK20+AN20+AQ20</f>
        <v>0</v>
      </c>
      <c r="H20" s="2">
        <v>0</v>
      </c>
      <c r="I20" s="16">
        <v>0</v>
      </c>
      <c r="J20" s="16">
        <v>0</v>
      </c>
      <c r="K20" s="2">
        <v>0</v>
      </c>
      <c r="L20" s="16">
        <v>0</v>
      </c>
      <c r="M20" s="16">
        <v>0</v>
      </c>
      <c r="N20" s="2">
        <v>0</v>
      </c>
      <c r="O20" s="16">
        <v>0</v>
      </c>
      <c r="P20" s="16">
        <v>0</v>
      </c>
      <c r="Q20" s="2">
        <v>0</v>
      </c>
      <c r="R20" s="16">
        <v>0</v>
      </c>
      <c r="S20" s="16">
        <v>0</v>
      </c>
      <c r="T20" s="2">
        <v>0</v>
      </c>
      <c r="U20" s="16">
        <v>0</v>
      </c>
      <c r="V20" s="16">
        <v>0</v>
      </c>
      <c r="W20" s="2">
        <v>0</v>
      </c>
      <c r="X20" s="16">
        <v>0</v>
      </c>
      <c r="Y20" s="16">
        <v>0</v>
      </c>
      <c r="Z20" s="2">
        <v>0</v>
      </c>
      <c r="AA20" s="16">
        <v>0</v>
      </c>
      <c r="AB20" s="16">
        <v>0</v>
      </c>
      <c r="AC20" s="2">
        <v>0</v>
      </c>
      <c r="AD20" s="6">
        <v>0</v>
      </c>
      <c r="AE20" s="5">
        <v>0</v>
      </c>
      <c r="AF20" s="2">
        <v>0</v>
      </c>
      <c r="AG20" s="16">
        <v>0</v>
      </c>
      <c r="AH20" s="16">
        <v>0</v>
      </c>
      <c r="AI20" s="2">
        <v>0</v>
      </c>
      <c r="AJ20" s="16">
        <v>0</v>
      </c>
      <c r="AK20" s="16">
        <f t="shared" si="13"/>
        <v>0</v>
      </c>
      <c r="AL20" s="16">
        <f t="shared" si="13"/>
        <v>0</v>
      </c>
      <c r="AM20" s="16">
        <v>0</v>
      </c>
      <c r="AN20" s="16">
        <v>0</v>
      </c>
      <c r="AO20" s="2">
        <v>0</v>
      </c>
      <c r="AP20" s="16">
        <v>0</v>
      </c>
      <c r="AQ20" s="16">
        <v>0</v>
      </c>
      <c r="AR20" s="2">
        <v>0</v>
      </c>
      <c r="AS20" s="220"/>
      <c r="AT20" s="220"/>
    </row>
    <row r="21" spans="1:46" s="18" customFormat="1" ht="18" customHeight="1">
      <c r="A21" s="204" t="s">
        <v>44</v>
      </c>
      <c r="B21" s="218" t="s">
        <v>83</v>
      </c>
      <c r="C21" s="199" t="s">
        <v>35</v>
      </c>
      <c r="D21" s="199">
        <v>2</v>
      </c>
      <c r="E21" s="37" t="s">
        <v>43</v>
      </c>
      <c r="F21" s="16">
        <f>SUM(F22:F23)</f>
        <v>1745.6</v>
      </c>
      <c r="G21" s="16">
        <f t="shared" ref="G21:AQ21" si="14">SUM(G22:G23)</f>
        <v>0</v>
      </c>
      <c r="H21" s="2">
        <f t="shared" ref="H21" si="15">G21/F21</f>
        <v>0</v>
      </c>
      <c r="I21" s="16">
        <f t="shared" si="14"/>
        <v>0</v>
      </c>
      <c r="J21" s="16">
        <f t="shared" si="14"/>
        <v>0</v>
      </c>
      <c r="K21" s="2">
        <v>0</v>
      </c>
      <c r="L21" s="16">
        <f t="shared" si="14"/>
        <v>100</v>
      </c>
      <c r="M21" s="16">
        <f t="shared" si="14"/>
        <v>0</v>
      </c>
      <c r="N21" s="2">
        <v>0</v>
      </c>
      <c r="O21" s="16">
        <f t="shared" si="14"/>
        <v>140</v>
      </c>
      <c r="P21" s="16">
        <f t="shared" si="14"/>
        <v>0</v>
      </c>
      <c r="Q21" s="2">
        <f t="shared" ref="Q21" si="16">P21/O21</f>
        <v>0</v>
      </c>
      <c r="R21" s="16">
        <f t="shared" si="14"/>
        <v>140</v>
      </c>
      <c r="S21" s="16">
        <f t="shared" si="14"/>
        <v>0</v>
      </c>
      <c r="T21" s="2">
        <f t="shared" ref="T21" si="17">S21/R21</f>
        <v>0</v>
      </c>
      <c r="U21" s="16">
        <f t="shared" si="14"/>
        <v>130</v>
      </c>
      <c r="V21" s="16">
        <f t="shared" si="14"/>
        <v>0</v>
      </c>
      <c r="W21" s="2">
        <f t="shared" ref="W21" si="18">V21/U21</f>
        <v>0</v>
      </c>
      <c r="X21" s="16">
        <f t="shared" si="14"/>
        <v>195.6</v>
      </c>
      <c r="Y21" s="16">
        <f t="shared" si="14"/>
        <v>0</v>
      </c>
      <c r="Z21" s="2">
        <f t="shared" ref="Z21" si="19">Y21/X21</f>
        <v>0</v>
      </c>
      <c r="AA21" s="16">
        <f t="shared" si="14"/>
        <v>110</v>
      </c>
      <c r="AB21" s="16">
        <f t="shared" si="14"/>
        <v>0</v>
      </c>
      <c r="AC21" s="2">
        <f t="shared" ref="AC21" si="20">AB21/AA21</f>
        <v>0</v>
      </c>
      <c r="AD21" s="16">
        <f t="shared" si="14"/>
        <v>110</v>
      </c>
      <c r="AE21" s="16">
        <f t="shared" si="14"/>
        <v>0</v>
      </c>
      <c r="AF21" s="2">
        <f t="shared" ref="AF21" si="21">AE21/AD21</f>
        <v>0</v>
      </c>
      <c r="AG21" s="16">
        <f t="shared" si="14"/>
        <v>110</v>
      </c>
      <c r="AH21" s="16">
        <f t="shared" si="14"/>
        <v>0</v>
      </c>
      <c r="AI21" s="2">
        <f t="shared" ref="AI21" si="22">AH21/AG21</f>
        <v>0</v>
      </c>
      <c r="AJ21" s="16">
        <f t="shared" si="14"/>
        <v>170</v>
      </c>
      <c r="AK21" s="16">
        <f t="shared" si="14"/>
        <v>0</v>
      </c>
      <c r="AL21" s="2">
        <f t="shared" ref="AL21" si="23">AK21/AJ21</f>
        <v>0</v>
      </c>
      <c r="AM21" s="16">
        <f t="shared" si="14"/>
        <v>200</v>
      </c>
      <c r="AN21" s="16">
        <f t="shared" si="14"/>
        <v>0</v>
      </c>
      <c r="AO21" s="2">
        <f t="shared" ref="AO21" si="24">AN21/AM21</f>
        <v>0</v>
      </c>
      <c r="AP21" s="16">
        <f t="shared" si="14"/>
        <v>340</v>
      </c>
      <c r="AQ21" s="16">
        <f t="shared" si="14"/>
        <v>0</v>
      </c>
      <c r="AR21" s="2">
        <f t="shared" ref="AR21" si="25">AQ21/AP21</f>
        <v>0</v>
      </c>
      <c r="AS21" s="220" t="s">
        <v>85</v>
      </c>
      <c r="AT21" s="227"/>
    </row>
    <row r="22" spans="1:46" s="18" customFormat="1" ht="13.95" customHeight="1">
      <c r="A22" s="205"/>
      <c r="B22" s="218"/>
      <c r="C22" s="199"/>
      <c r="D22" s="199"/>
      <c r="E22" s="1" t="s">
        <v>53</v>
      </c>
      <c r="F22" s="17">
        <f>I22+L22+O22+R22+U22+X22</f>
        <v>0</v>
      </c>
      <c r="G22" s="16">
        <f>J22+M22+P22+S22+V22+Y22+AB22+AE22+AH22+AK22+AN22+AQ22</f>
        <v>0</v>
      </c>
      <c r="H22" s="2">
        <v>0</v>
      </c>
      <c r="I22" s="16">
        <v>0</v>
      </c>
      <c r="J22" s="16">
        <v>0</v>
      </c>
      <c r="K22" s="2">
        <v>0</v>
      </c>
      <c r="L22" s="16">
        <v>0</v>
      </c>
      <c r="M22" s="16">
        <v>0</v>
      </c>
      <c r="N22" s="2">
        <v>0</v>
      </c>
      <c r="O22" s="16">
        <v>0</v>
      </c>
      <c r="P22" s="16">
        <v>0</v>
      </c>
      <c r="Q22" s="2">
        <v>0</v>
      </c>
      <c r="R22" s="16">
        <v>0</v>
      </c>
      <c r="S22" s="16">
        <v>0</v>
      </c>
      <c r="T22" s="2">
        <v>0</v>
      </c>
      <c r="U22" s="16">
        <v>0</v>
      </c>
      <c r="V22" s="16">
        <v>0</v>
      </c>
      <c r="W22" s="2">
        <v>0</v>
      </c>
      <c r="X22" s="16">
        <v>0</v>
      </c>
      <c r="Y22" s="16">
        <v>0</v>
      </c>
      <c r="Z22" s="2">
        <v>0</v>
      </c>
      <c r="AA22" s="16">
        <v>0</v>
      </c>
      <c r="AB22" s="16">
        <v>0</v>
      </c>
      <c r="AC22" s="2">
        <v>0</v>
      </c>
      <c r="AD22" s="16">
        <v>0</v>
      </c>
      <c r="AE22" s="16">
        <v>0</v>
      </c>
      <c r="AF22" s="2">
        <v>0</v>
      </c>
      <c r="AG22" s="16">
        <v>0</v>
      </c>
      <c r="AH22" s="16">
        <v>0</v>
      </c>
      <c r="AI22" s="2">
        <v>0</v>
      </c>
      <c r="AJ22" s="16">
        <v>0</v>
      </c>
      <c r="AK22" s="16">
        <v>0</v>
      </c>
      <c r="AL22" s="2">
        <v>0</v>
      </c>
      <c r="AM22" s="16">
        <v>0</v>
      </c>
      <c r="AN22" s="16">
        <v>0</v>
      </c>
      <c r="AO22" s="2">
        <v>0</v>
      </c>
      <c r="AP22" s="16">
        <v>0</v>
      </c>
      <c r="AQ22" s="16">
        <v>0</v>
      </c>
      <c r="AR22" s="2">
        <v>0</v>
      </c>
      <c r="AS22" s="220"/>
      <c r="AT22" s="227"/>
    </row>
    <row r="23" spans="1:46" s="18" customFormat="1" ht="18" customHeight="1">
      <c r="A23" s="205"/>
      <c r="B23" s="218"/>
      <c r="C23" s="199"/>
      <c r="D23" s="199"/>
      <c r="E23" s="1" t="s">
        <v>41</v>
      </c>
      <c r="F23" s="28">
        <f>I23+L23+O23+R23+U23+X23+AA23+AD23+AG23+AJ23+AM23+AP23</f>
        <v>1745.6</v>
      </c>
      <c r="G23" s="28">
        <f>J23+M23+P23+S23+V23+Y23+AB23+AE23+AH23+AK23+AN23+AQ23</f>
        <v>0</v>
      </c>
      <c r="H23" s="47">
        <f>G23/F23*100</f>
        <v>0</v>
      </c>
      <c r="I23" s="48">
        <v>0</v>
      </c>
      <c r="J23" s="48">
        <v>0</v>
      </c>
      <c r="K23" s="49">
        <v>0</v>
      </c>
      <c r="L23" s="48">
        <v>100</v>
      </c>
      <c r="M23" s="48">
        <v>0</v>
      </c>
      <c r="N23" s="49">
        <v>0</v>
      </c>
      <c r="O23" s="48">
        <v>140</v>
      </c>
      <c r="P23" s="48">
        <v>0</v>
      </c>
      <c r="Q23" s="49">
        <f>P23/O23*100</f>
        <v>0</v>
      </c>
      <c r="R23" s="48">
        <v>140</v>
      </c>
      <c r="S23" s="48">
        <v>0</v>
      </c>
      <c r="T23" s="49">
        <f>S23/R23*100</f>
        <v>0</v>
      </c>
      <c r="U23" s="48">
        <v>130</v>
      </c>
      <c r="V23" s="48">
        <v>0</v>
      </c>
      <c r="W23" s="49">
        <f>V23/U23*100</f>
        <v>0</v>
      </c>
      <c r="X23" s="48">
        <v>195.6</v>
      </c>
      <c r="Y23" s="48">
        <v>0</v>
      </c>
      <c r="Z23" s="49">
        <f>Y23/X23*100</f>
        <v>0</v>
      </c>
      <c r="AA23" s="48">
        <v>110</v>
      </c>
      <c r="AB23" s="48">
        <v>0</v>
      </c>
      <c r="AC23" s="49">
        <f>AB23/AA23*100</f>
        <v>0</v>
      </c>
      <c r="AD23" s="48">
        <v>110</v>
      </c>
      <c r="AE23" s="48">
        <v>0</v>
      </c>
      <c r="AF23" s="49">
        <f>AE23/AD23*100</f>
        <v>0</v>
      </c>
      <c r="AG23" s="48">
        <v>110</v>
      </c>
      <c r="AH23" s="50">
        <v>0</v>
      </c>
      <c r="AI23" s="51">
        <f>AH23/AG23*100</f>
        <v>0</v>
      </c>
      <c r="AJ23" s="48">
        <v>170</v>
      </c>
      <c r="AK23" s="48">
        <v>0</v>
      </c>
      <c r="AL23" s="49">
        <f>AK23/AJ23*100</f>
        <v>0</v>
      </c>
      <c r="AM23" s="50">
        <v>200</v>
      </c>
      <c r="AN23" s="50">
        <v>0</v>
      </c>
      <c r="AO23" s="51">
        <f>AN23/AM23*100</f>
        <v>0</v>
      </c>
      <c r="AP23" s="50">
        <v>340</v>
      </c>
      <c r="AQ23" s="50">
        <v>0</v>
      </c>
      <c r="AR23" s="51">
        <v>0</v>
      </c>
      <c r="AS23" s="220"/>
      <c r="AT23" s="227"/>
    </row>
    <row r="24" spans="1:46" ht="22.95" customHeight="1">
      <c r="A24" s="226" t="s">
        <v>68</v>
      </c>
      <c r="B24" s="218" t="s">
        <v>90</v>
      </c>
      <c r="C24" s="199" t="s">
        <v>45</v>
      </c>
      <c r="D24" s="199">
        <v>3</v>
      </c>
      <c r="E24" s="37" t="s">
        <v>43</v>
      </c>
      <c r="F24" s="17">
        <f>SUM(F25:F26)</f>
        <v>23798.305</v>
      </c>
      <c r="G24" s="16">
        <f t="shared" ref="G24" si="26">SUM(G25:G26)</f>
        <v>0</v>
      </c>
      <c r="H24" s="2">
        <f t="shared" ref="H24:H25" si="27">G24/F24</f>
        <v>0</v>
      </c>
      <c r="I24" s="16">
        <f t="shared" ref="I24:J24" si="28">SUM(I25:I26)</f>
        <v>0</v>
      </c>
      <c r="J24" s="16">
        <f t="shared" si="28"/>
        <v>0</v>
      </c>
      <c r="K24" s="2">
        <v>0</v>
      </c>
      <c r="L24" s="16">
        <f t="shared" ref="L24:M24" si="29">SUM(L25:L26)</f>
        <v>0</v>
      </c>
      <c r="M24" s="16">
        <f t="shared" si="29"/>
        <v>0</v>
      </c>
      <c r="N24" s="2">
        <v>0</v>
      </c>
      <c r="O24" s="16">
        <f t="shared" ref="O24:P24" si="30">SUM(O25:O26)</f>
        <v>0</v>
      </c>
      <c r="P24" s="16">
        <f t="shared" si="30"/>
        <v>0</v>
      </c>
      <c r="Q24" s="2">
        <v>0</v>
      </c>
      <c r="R24" s="16">
        <f t="shared" ref="R24:S24" si="31">SUM(R25:R26)</f>
        <v>0</v>
      </c>
      <c r="S24" s="16">
        <f t="shared" si="31"/>
        <v>0</v>
      </c>
      <c r="T24" s="2">
        <v>0</v>
      </c>
      <c r="U24" s="16">
        <f t="shared" ref="U24:V24" si="32">SUM(U25:U26)</f>
        <v>0</v>
      </c>
      <c r="V24" s="16">
        <f t="shared" si="32"/>
        <v>0</v>
      </c>
      <c r="W24" s="2">
        <v>0</v>
      </c>
      <c r="X24" s="16">
        <f t="shared" ref="X24:Y24" si="33">SUM(X25:X26)</f>
        <v>0</v>
      </c>
      <c r="Y24" s="16">
        <f t="shared" si="33"/>
        <v>0</v>
      </c>
      <c r="Z24" s="2">
        <v>0</v>
      </c>
      <c r="AA24" s="16">
        <f t="shared" ref="AA24:AB24" si="34">SUM(AA25:AA26)</f>
        <v>0</v>
      </c>
      <c r="AB24" s="16">
        <f t="shared" si="34"/>
        <v>0</v>
      </c>
      <c r="AC24" s="2">
        <v>0</v>
      </c>
      <c r="AD24" s="16">
        <f t="shared" ref="AD24:AE24" si="35">SUM(AD25:AD26)</f>
        <v>0</v>
      </c>
      <c r="AE24" s="16">
        <f t="shared" si="35"/>
        <v>0</v>
      </c>
      <c r="AF24" s="2">
        <v>0</v>
      </c>
      <c r="AG24" s="46">
        <f t="shared" ref="AG24:AH24" si="36">SUM(AG25:AG26)</f>
        <v>23798.305</v>
      </c>
      <c r="AH24" s="16">
        <f t="shared" si="36"/>
        <v>0</v>
      </c>
      <c r="AI24" s="2">
        <v>0</v>
      </c>
      <c r="AJ24" s="16">
        <v>0</v>
      </c>
      <c r="AK24" s="16">
        <f t="shared" ref="AK24" si="37">SUM(AK25:AK26)</f>
        <v>0</v>
      </c>
      <c r="AL24" s="2">
        <v>0</v>
      </c>
      <c r="AM24" s="16">
        <f t="shared" ref="AM24:AN24" si="38">SUM(AM25:AM26)</f>
        <v>0</v>
      </c>
      <c r="AN24" s="16">
        <f t="shared" si="38"/>
        <v>0</v>
      </c>
      <c r="AO24" s="2">
        <v>0</v>
      </c>
      <c r="AP24" s="2">
        <v>0</v>
      </c>
      <c r="AQ24" s="16">
        <f t="shared" ref="AQ24" si="39">SUM(AQ25:AQ26)</f>
        <v>0</v>
      </c>
      <c r="AR24" s="2">
        <v>0</v>
      </c>
      <c r="AS24" s="220" t="s">
        <v>84</v>
      </c>
      <c r="AT24" s="220"/>
    </row>
    <row r="25" spans="1:46" ht="22.95" customHeight="1">
      <c r="A25" s="205"/>
      <c r="B25" s="218"/>
      <c r="C25" s="199"/>
      <c r="D25" s="219"/>
      <c r="E25" s="1" t="s">
        <v>53</v>
      </c>
      <c r="F25" s="17">
        <f>I25+L25+O25+R25+U25+X25+AA25+AD25+AG25+AJ25+AM25+AP25</f>
        <v>22608.39</v>
      </c>
      <c r="G25" s="16">
        <f>J25+M25+P25+S25+V25+Y25+AB25+AE25+AH25+AK25+AN25+AQ25</f>
        <v>0</v>
      </c>
      <c r="H25" s="2">
        <f t="shared" si="27"/>
        <v>0</v>
      </c>
      <c r="I25" s="16">
        <v>0</v>
      </c>
      <c r="J25" s="16">
        <v>0</v>
      </c>
      <c r="K25" s="2">
        <v>0</v>
      </c>
      <c r="L25" s="16">
        <v>0</v>
      </c>
      <c r="M25" s="16">
        <v>0</v>
      </c>
      <c r="N25" s="2">
        <v>0</v>
      </c>
      <c r="O25" s="16">
        <v>0</v>
      </c>
      <c r="P25" s="16">
        <v>0</v>
      </c>
      <c r="Q25" s="2">
        <v>0</v>
      </c>
      <c r="R25" s="16">
        <v>0</v>
      </c>
      <c r="S25" s="16">
        <v>0</v>
      </c>
      <c r="T25" s="2">
        <v>0</v>
      </c>
      <c r="U25" s="16">
        <v>0</v>
      </c>
      <c r="V25" s="16">
        <v>0</v>
      </c>
      <c r="W25" s="2">
        <v>0</v>
      </c>
      <c r="X25" s="16">
        <v>0</v>
      </c>
      <c r="Y25" s="16">
        <v>0</v>
      </c>
      <c r="Z25" s="2">
        <v>0</v>
      </c>
      <c r="AA25" s="16">
        <v>0</v>
      </c>
      <c r="AB25" s="16">
        <v>0</v>
      </c>
      <c r="AC25" s="2">
        <v>0</v>
      </c>
      <c r="AD25" s="5">
        <v>0</v>
      </c>
      <c r="AE25" s="5">
        <v>0</v>
      </c>
      <c r="AF25" s="2">
        <v>0</v>
      </c>
      <c r="AG25" s="52">
        <v>22608.39</v>
      </c>
      <c r="AH25" s="16">
        <v>0</v>
      </c>
      <c r="AI25" s="2">
        <v>0</v>
      </c>
      <c r="AJ25" s="16">
        <v>0</v>
      </c>
      <c r="AK25" s="16">
        <v>0</v>
      </c>
      <c r="AL25" s="2">
        <v>0</v>
      </c>
      <c r="AM25" s="16">
        <v>0</v>
      </c>
      <c r="AN25" s="16">
        <v>0</v>
      </c>
      <c r="AO25" s="2">
        <v>0</v>
      </c>
      <c r="AP25" s="2">
        <v>0</v>
      </c>
      <c r="AQ25" s="19">
        <v>0</v>
      </c>
      <c r="AR25" s="2">
        <v>0</v>
      </c>
      <c r="AS25" s="220"/>
      <c r="AT25" s="220"/>
    </row>
    <row r="26" spans="1:46" ht="22.95" customHeight="1">
      <c r="A26" s="215"/>
      <c r="B26" s="218"/>
      <c r="C26" s="199"/>
      <c r="D26" s="219"/>
      <c r="E26" s="1" t="s">
        <v>41</v>
      </c>
      <c r="F26" s="17">
        <f>I26+L26+O26+R26+U26+X26+AA26+AD26+AG26+AJ26+AM26+AP26</f>
        <v>1189.915</v>
      </c>
      <c r="G26" s="16">
        <f>J26+M26+P26+S26+V26+Y26+AB26+AE26+AH26+AK26+AN26+AQ26</f>
        <v>0</v>
      </c>
      <c r="H26" s="2">
        <f>G26/F26</f>
        <v>0</v>
      </c>
      <c r="I26" s="16">
        <v>0</v>
      </c>
      <c r="J26" s="16">
        <v>0</v>
      </c>
      <c r="K26" s="2">
        <v>0</v>
      </c>
      <c r="L26" s="16">
        <v>0</v>
      </c>
      <c r="M26" s="16">
        <v>0</v>
      </c>
      <c r="N26" s="2">
        <v>0</v>
      </c>
      <c r="O26" s="16">
        <v>0</v>
      </c>
      <c r="P26" s="16">
        <v>0</v>
      </c>
      <c r="Q26" s="2">
        <v>0</v>
      </c>
      <c r="R26" s="16">
        <v>0</v>
      </c>
      <c r="S26" s="16">
        <v>0</v>
      </c>
      <c r="T26" s="2">
        <v>0</v>
      </c>
      <c r="U26" s="16">
        <v>0</v>
      </c>
      <c r="V26" s="16">
        <v>0</v>
      </c>
      <c r="W26" s="2">
        <v>0</v>
      </c>
      <c r="X26" s="16">
        <v>0</v>
      </c>
      <c r="Y26" s="16">
        <v>0</v>
      </c>
      <c r="Z26" s="2">
        <v>0</v>
      </c>
      <c r="AA26" s="16">
        <v>0</v>
      </c>
      <c r="AB26" s="16">
        <v>0</v>
      </c>
      <c r="AC26" s="2">
        <v>0</v>
      </c>
      <c r="AD26" s="5">
        <v>0</v>
      </c>
      <c r="AE26" s="5">
        <v>0</v>
      </c>
      <c r="AF26" s="2">
        <v>0</v>
      </c>
      <c r="AG26" s="52">
        <v>1189.915</v>
      </c>
      <c r="AH26" s="16">
        <v>0</v>
      </c>
      <c r="AI26" s="2">
        <v>0</v>
      </c>
      <c r="AJ26" s="16">
        <v>0</v>
      </c>
      <c r="AK26" s="16">
        <v>0</v>
      </c>
      <c r="AL26" s="2">
        <v>0</v>
      </c>
      <c r="AM26" s="16">
        <v>0</v>
      </c>
      <c r="AN26" s="16">
        <v>0</v>
      </c>
      <c r="AO26" s="2">
        <v>0</v>
      </c>
      <c r="AP26" s="2">
        <v>0</v>
      </c>
      <c r="AQ26" s="16">
        <v>0</v>
      </c>
      <c r="AR26" s="2">
        <v>0</v>
      </c>
      <c r="AS26" s="220"/>
      <c r="AT26" s="220"/>
    </row>
    <row r="27" spans="1:46" ht="18.75" customHeight="1">
      <c r="A27" s="224" t="s">
        <v>75</v>
      </c>
      <c r="B27" s="218" t="s">
        <v>91</v>
      </c>
      <c r="C27" s="199" t="s">
        <v>45</v>
      </c>
      <c r="D27" s="199">
        <v>3</v>
      </c>
      <c r="E27" s="37" t="s">
        <v>43</v>
      </c>
      <c r="F27" s="17">
        <f t="shared" ref="F27:G27" si="40">SUM(F28:F29)</f>
        <v>2000</v>
      </c>
      <c r="G27" s="16">
        <f t="shared" si="40"/>
        <v>0</v>
      </c>
      <c r="H27" s="2">
        <v>0</v>
      </c>
      <c r="I27" s="16">
        <f t="shared" ref="I27:J27" si="41">SUM(I28:I29)</f>
        <v>0</v>
      </c>
      <c r="J27" s="16">
        <f t="shared" si="41"/>
        <v>0</v>
      </c>
      <c r="K27" s="2">
        <v>0</v>
      </c>
      <c r="L27" s="16">
        <f t="shared" ref="L27:M27" si="42">SUM(L28:L29)</f>
        <v>0</v>
      </c>
      <c r="M27" s="16">
        <f t="shared" si="42"/>
        <v>0</v>
      </c>
      <c r="N27" s="2">
        <v>0</v>
      </c>
      <c r="O27" s="16">
        <f t="shared" ref="O27:P27" si="43">SUM(O28:O29)</f>
        <v>0</v>
      </c>
      <c r="P27" s="16">
        <f t="shared" si="43"/>
        <v>0</v>
      </c>
      <c r="Q27" s="2">
        <v>0</v>
      </c>
      <c r="R27" s="16">
        <f t="shared" ref="R27:S27" si="44">SUM(R28:R29)</f>
        <v>0</v>
      </c>
      <c r="S27" s="16">
        <f t="shared" si="44"/>
        <v>0</v>
      </c>
      <c r="T27" s="2">
        <v>0</v>
      </c>
      <c r="U27" s="16">
        <f t="shared" ref="U27:V27" si="45">SUM(U28:U29)</f>
        <v>0</v>
      </c>
      <c r="V27" s="16">
        <f t="shared" si="45"/>
        <v>0</v>
      </c>
      <c r="W27" s="2">
        <v>0</v>
      </c>
      <c r="X27" s="46">
        <f t="shared" ref="X27:Y27" si="46">SUM(X28:X29)</f>
        <v>2000</v>
      </c>
      <c r="Y27" s="16">
        <f t="shared" si="46"/>
        <v>0</v>
      </c>
      <c r="Z27" s="2">
        <v>0</v>
      </c>
      <c r="AA27" s="16">
        <f t="shared" ref="AA27:AB27" si="47">SUM(AA28:AA29)</f>
        <v>0</v>
      </c>
      <c r="AB27" s="16">
        <f t="shared" si="47"/>
        <v>0</v>
      </c>
      <c r="AC27" s="2">
        <v>0</v>
      </c>
      <c r="AD27" s="16">
        <f t="shared" ref="AD27:AE27" si="48">SUM(AD28:AD29)</f>
        <v>0</v>
      </c>
      <c r="AE27" s="16">
        <f t="shared" si="48"/>
        <v>0</v>
      </c>
      <c r="AF27" s="45">
        <v>0</v>
      </c>
      <c r="AG27" s="23">
        <f t="shared" ref="AG27:AH27" si="49">SUM(AG28:AG29)</f>
        <v>0</v>
      </c>
      <c r="AH27" s="23">
        <f t="shared" si="49"/>
        <v>0</v>
      </c>
      <c r="AI27" s="2">
        <v>0</v>
      </c>
      <c r="AJ27" s="16">
        <f t="shared" ref="AJ27:AK27" si="50">SUM(AJ28:AJ29)</f>
        <v>0</v>
      </c>
      <c r="AK27" s="16">
        <f t="shared" si="50"/>
        <v>0</v>
      </c>
      <c r="AL27" s="2">
        <v>0</v>
      </c>
      <c r="AM27" s="16">
        <f t="shared" ref="AM27:AN27" si="51">SUM(AM28:AM29)</f>
        <v>0</v>
      </c>
      <c r="AN27" s="16">
        <f t="shared" si="51"/>
        <v>0</v>
      </c>
      <c r="AO27" s="2">
        <v>0</v>
      </c>
      <c r="AP27" s="16">
        <f t="shared" ref="AP27:AQ27" si="52">SUM(AP28:AP29)</f>
        <v>0</v>
      </c>
      <c r="AQ27" s="16">
        <f t="shared" si="52"/>
        <v>0</v>
      </c>
      <c r="AR27" s="2">
        <v>0</v>
      </c>
      <c r="AS27" s="220" t="s">
        <v>86</v>
      </c>
      <c r="AT27" s="220"/>
    </row>
    <row r="28" spans="1:46" ht="18.75" customHeight="1">
      <c r="A28" s="225"/>
      <c r="B28" s="218"/>
      <c r="C28" s="199"/>
      <c r="D28" s="219"/>
      <c r="E28" s="1" t="s">
        <v>53</v>
      </c>
      <c r="F28" s="17">
        <f>I28+L28+O28+R28+U28+X28+AA28+AD28+AG28+AJ28+AM28+AP28</f>
        <v>0</v>
      </c>
      <c r="G28" s="16">
        <f>J28+M28+P28+S28+V28+Y28+AB28+AE28+AH28+AK28+AN28+AQ28</f>
        <v>0</v>
      </c>
      <c r="H28" s="2">
        <v>0</v>
      </c>
      <c r="I28" s="16">
        <v>0</v>
      </c>
      <c r="J28" s="16">
        <v>0</v>
      </c>
      <c r="K28" s="2">
        <v>0</v>
      </c>
      <c r="L28" s="16">
        <v>0</v>
      </c>
      <c r="M28" s="16">
        <v>0</v>
      </c>
      <c r="N28" s="2">
        <v>0</v>
      </c>
      <c r="O28" s="16">
        <v>0</v>
      </c>
      <c r="P28" s="16">
        <v>0</v>
      </c>
      <c r="Q28" s="2">
        <v>0</v>
      </c>
      <c r="R28" s="16">
        <v>0</v>
      </c>
      <c r="S28" s="16">
        <v>0</v>
      </c>
      <c r="T28" s="2">
        <v>0</v>
      </c>
      <c r="U28" s="16">
        <v>0</v>
      </c>
      <c r="V28" s="16">
        <v>0</v>
      </c>
      <c r="W28" s="2">
        <v>0</v>
      </c>
      <c r="X28" s="16">
        <v>0</v>
      </c>
      <c r="Y28" s="16">
        <v>0</v>
      </c>
      <c r="Z28" s="2">
        <v>0</v>
      </c>
      <c r="AA28" s="16">
        <v>0</v>
      </c>
      <c r="AB28" s="16">
        <v>0</v>
      </c>
      <c r="AC28" s="2">
        <v>0</v>
      </c>
      <c r="AD28" s="5">
        <v>0</v>
      </c>
      <c r="AE28" s="5">
        <v>0</v>
      </c>
      <c r="AF28" s="2">
        <v>0</v>
      </c>
      <c r="AG28" s="5">
        <v>0</v>
      </c>
      <c r="AH28" s="5">
        <v>0</v>
      </c>
      <c r="AI28" s="2">
        <v>0</v>
      </c>
      <c r="AJ28" s="16">
        <v>0</v>
      </c>
      <c r="AK28" s="16">
        <v>0</v>
      </c>
      <c r="AL28" s="2">
        <v>0</v>
      </c>
      <c r="AM28" s="16">
        <v>0</v>
      </c>
      <c r="AN28" s="16">
        <v>0</v>
      </c>
      <c r="AO28" s="2">
        <v>0</v>
      </c>
      <c r="AP28" s="16">
        <v>0</v>
      </c>
      <c r="AQ28" s="16">
        <v>0</v>
      </c>
      <c r="AR28" s="2">
        <v>0</v>
      </c>
      <c r="AS28" s="220"/>
      <c r="AT28" s="220"/>
    </row>
    <row r="29" spans="1:46" ht="18.75" customHeight="1">
      <c r="A29" s="225"/>
      <c r="B29" s="218"/>
      <c r="C29" s="199"/>
      <c r="D29" s="219"/>
      <c r="E29" s="1" t="s">
        <v>41</v>
      </c>
      <c r="F29" s="17">
        <f>I29+L29+O29+R29+U29+X29+AA29+AD29+AG29+AJ29+AM29+AP29</f>
        <v>2000</v>
      </c>
      <c r="G29" s="16">
        <f>J29+M29+P29+S29+V29+Y29+AB29+AE29+AH29+AK29+AN29+AQ29</f>
        <v>0</v>
      </c>
      <c r="H29" s="2">
        <v>0</v>
      </c>
      <c r="I29" s="16">
        <v>0</v>
      </c>
      <c r="J29" s="16">
        <v>0</v>
      </c>
      <c r="K29" s="2">
        <v>0</v>
      </c>
      <c r="L29" s="16">
        <v>0</v>
      </c>
      <c r="M29" s="16">
        <v>0</v>
      </c>
      <c r="N29" s="2">
        <v>0</v>
      </c>
      <c r="O29" s="16">
        <v>0</v>
      </c>
      <c r="P29" s="16">
        <v>0</v>
      </c>
      <c r="Q29" s="2">
        <v>0</v>
      </c>
      <c r="R29" s="16">
        <v>0</v>
      </c>
      <c r="S29" s="16">
        <v>0</v>
      </c>
      <c r="T29" s="2">
        <v>0</v>
      </c>
      <c r="U29" s="16">
        <v>0</v>
      </c>
      <c r="V29" s="16">
        <v>0</v>
      </c>
      <c r="W29" s="2">
        <v>0</v>
      </c>
      <c r="X29" s="46">
        <v>2000</v>
      </c>
      <c r="Y29" s="16">
        <v>0</v>
      </c>
      <c r="Z29" s="2">
        <v>0</v>
      </c>
      <c r="AA29" s="16">
        <v>0</v>
      </c>
      <c r="AB29" s="16">
        <v>0</v>
      </c>
      <c r="AC29" s="2">
        <v>0</v>
      </c>
      <c r="AD29" s="5">
        <v>0</v>
      </c>
      <c r="AE29" s="5">
        <v>0</v>
      </c>
      <c r="AF29" s="2">
        <v>0</v>
      </c>
      <c r="AG29" s="5">
        <v>0</v>
      </c>
      <c r="AH29" s="5">
        <v>0</v>
      </c>
      <c r="AI29" s="2">
        <v>0</v>
      </c>
      <c r="AJ29" s="16">
        <v>0</v>
      </c>
      <c r="AK29" s="16">
        <v>0</v>
      </c>
      <c r="AL29" s="2">
        <v>0</v>
      </c>
      <c r="AM29" s="16">
        <v>0</v>
      </c>
      <c r="AN29" s="16">
        <v>0</v>
      </c>
      <c r="AO29" s="2">
        <v>0</v>
      </c>
      <c r="AP29" s="16">
        <v>0</v>
      </c>
      <c r="AQ29" s="16">
        <v>0</v>
      </c>
      <c r="AR29" s="2">
        <v>0</v>
      </c>
      <c r="AS29" s="220"/>
      <c r="AT29" s="220"/>
    </row>
    <row r="30" spans="1:46" ht="17.7" hidden="1" customHeight="1">
      <c r="A30" s="38" t="s">
        <v>46</v>
      </c>
      <c r="B30" s="218" t="s">
        <v>60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</row>
    <row r="31" spans="1:46" ht="18.75" hidden="1" customHeight="1">
      <c r="A31" s="224" t="s">
        <v>47</v>
      </c>
      <c r="B31" s="199"/>
      <c r="C31" s="199" t="s">
        <v>49</v>
      </c>
      <c r="D31" s="199">
        <v>1</v>
      </c>
      <c r="E31" s="37" t="s">
        <v>43</v>
      </c>
      <c r="F31" s="16">
        <f>SUM(F32:F33)</f>
        <v>0</v>
      </c>
      <c r="G31" s="16">
        <f>SUM(G32:G33)</f>
        <v>0</v>
      </c>
      <c r="H31" s="2">
        <v>0</v>
      </c>
      <c r="I31" s="16">
        <f>SUM(I32:I33)</f>
        <v>0</v>
      </c>
      <c r="J31" s="16">
        <f>SUM(J32:J33)</f>
        <v>0</v>
      </c>
      <c r="K31" s="2">
        <v>0</v>
      </c>
      <c r="L31" s="16">
        <f>SUM(L32:L33)</f>
        <v>0</v>
      </c>
      <c r="M31" s="16">
        <f>SUM(M32:M33)</f>
        <v>0</v>
      </c>
      <c r="N31" s="2">
        <v>0</v>
      </c>
      <c r="O31" s="16">
        <f>SUM(O32:O33)</f>
        <v>0</v>
      </c>
      <c r="P31" s="16">
        <f>SUM(P32:P33)</f>
        <v>0</v>
      </c>
      <c r="Q31" s="2">
        <v>0</v>
      </c>
      <c r="R31" s="16">
        <f>SUM(R32:R33)</f>
        <v>0</v>
      </c>
      <c r="S31" s="16">
        <f>SUM(S32:S33)</f>
        <v>0</v>
      </c>
      <c r="T31" s="2">
        <v>0</v>
      </c>
      <c r="U31" s="16">
        <f>SUM(U32:U33)</f>
        <v>0</v>
      </c>
      <c r="V31" s="16">
        <f>SUM(V32:V33)</f>
        <v>0</v>
      </c>
      <c r="W31" s="2">
        <v>0</v>
      </c>
      <c r="X31" s="16">
        <f>SUM(X32:X33)</f>
        <v>0</v>
      </c>
      <c r="Y31" s="16">
        <f>SUM(Y32:Y33)</f>
        <v>0</v>
      </c>
      <c r="Z31" s="2">
        <v>0</v>
      </c>
      <c r="AA31" s="16">
        <f>SUM(AA32:AA33)</f>
        <v>0</v>
      </c>
      <c r="AB31" s="16">
        <f>SUM(AB32:AB33)</f>
        <v>0</v>
      </c>
      <c r="AC31" s="2">
        <v>0</v>
      </c>
      <c r="AD31" s="16">
        <f>SUM(AD32:AD33)</f>
        <v>0</v>
      </c>
      <c r="AE31" s="16">
        <f>SUM(AE32:AE33)</f>
        <v>0</v>
      </c>
      <c r="AF31" s="2">
        <v>0</v>
      </c>
      <c r="AG31" s="16">
        <f>SUM(AG32:AG33)</f>
        <v>0</v>
      </c>
      <c r="AH31" s="16">
        <f>SUM(AH32:AH33)</f>
        <v>0</v>
      </c>
      <c r="AI31" s="2">
        <v>0</v>
      </c>
      <c r="AJ31" s="16">
        <f>SUM(AJ32:AJ33)</f>
        <v>0</v>
      </c>
      <c r="AK31" s="16">
        <f>SUM(AK32:AK33)</f>
        <v>0</v>
      </c>
      <c r="AL31" s="2">
        <v>0</v>
      </c>
      <c r="AM31" s="16">
        <f>SUM(AM32:AM33)</f>
        <v>0</v>
      </c>
      <c r="AN31" s="16">
        <f>SUM(AN32:AN33)</f>
        <v>0</v>
      </c>
      <c r="AO31" s="2">
        <v>0</v>
      </c>
      <c r="AP31" s="16">
        <f>SUM(AP32:AP33)</f>
        <v>0</v>
      </c>
      <c r="AQ31" s="16">
        <f>SUM(AQ32:AQ33)</f>
        <v>0</v>
      </c>
      <c r="AR31" s="2">
        <v>0</v>
      </c>
      <c r="AS31" s="220" t="s">
        <v>76</v>
      </c>
      <c r="AT31" s="37"/>
    </row>
    <row r="32" spans="1:46" ht="18.75" hidden="1" customHeight="1">
      <c r="A32" s="225"/>
      <c r="B32" s="199"/>
      <c r="C32" s="199"/>
      <c r="D32" s="199"/>
      <c r="E32" s="1" t="s">
        <v>53</v>
      </c>
      <c r="F32" s="16">
        <f>I32+L32+O32+R32+U32+X32+AA32+AD32+AG32+AJ32+AM32+AP32</f>
        <v>0</v>
      </c>
      <c r="G32" s="16">
        <f>J32+M32+P32+S32+V32+Y32+AB32+AE32+AH32+AK32+AN32+AQ32</f>
        <v>0</v>
      </c>
      <c r="H32" s="2">
        <v>0</v>
      </c>
      <c r="I32" s="16">
        <v>0</v>
      </c>
      <c r="J32" s="16">
        <v>0</v>
      </c>
      <c r="K32" s="2">
        <v>0</v>
      </c>
      <c r="L32" s="16">
        <v>0</v>
      </c>
      <c r="M32" s="16">
        <v>0</v>
      </c>
      <c r="N32" s="2">
        <v>0</v>
      </c>
      <c r="O32" s="16">
        <v>0</v>
      </c>
      <c r="P32" s="16">
        <v>0</v>
      </c>
      <c r="Q32" s="2">
        <v>0</v>
      </c>
      <c r="R32" s="16">
        <v>0</v>
      </c>
      <c r="S32" s="16">
        <v>0</v>
      </c>
      <c r="T32" s="2">
        <v>0</v>
      </c>
      <c r="U32" s="16">
        <v>0</v>
      </c>
      <c r="V32" s="16">
        <v>0</v>
      </c>
      <c r="W32" s="2">
        <v>0</v>
      </c>
      <c r="X32" s="16">
        <v>0</v>
      </c>
      <c r="Y32" s="16">
        <v>0</v>
      </c>
      <c r="Z32" s="2">
        <v>0</v>
      </c>
      <c r="AA32" s="16">
        <v>0</v>
      </c>
      <c r="AB32" s="16">
        <v>0</v>
      </c>
      <c r="AC32" s="2">
        <v>0</v>
      </c>
      <c r="AD32" s="16">
        <v>0</v>
      </c>
      <c r="AE32" s="16">
        <v>0</v>
      </c>
      <c r="AF32" s="2">
        <v>0</v>
      </c>
      <c r="AG32" s="16">
        <v>0</v>
      </c>
      <c r="AH32" s="16">
        <v>0</v>
      </c>
      <c r="AI32" s="2">
        <v>0</v>
      </c>
      <c r="AJ32" s="16">
        <v>0</v>
      </c>
      <c r="AK32" s="16">
        <v>0</v>
      </c>
      <c r="AL32" s="2">
        <v>0</v>
      </c>
      <c r="AM32" s="16">
        <v>0</v>
      </c>
      <c r="AN32" s="16">
        <v>0</v>
      </c>
      <c r="AO32" s="2">
        <v>0</v>
      </c>
      <c r="AP32" s="16">
        <v>0</v>
      </c>
      <c r="AQ32" s="16">
        <v>0</v>
      </c>
      <c r="AR32" s="2">
        <v>0</v>
      </c>
      <c r="AS32" s="220"/>
      <c r="AT32" s="37"/>
    </row>
    <row r="33" spans="1:46" ht="18.75" hidden="1" customHeight="1">
      <c r="A33" s="225"/>
      <c r="B33" s="199"/>
      <c r="C33" s="199"/>
      <c r="D33" s="199"/>
      <c r="E33" s="1" t="s">
        <v>41</v>
      </c>
      <c r="F33" s="16">
        <f>I33+L33+O33+R33+U33+X33+AA33+AD33+AG33+AJ33+AM33+AP33</f>
        <v>0</v>
      </c>
      <c r="G33" s="16">
        <f>J33+M33+P33+S33+V33+Y33+AB33+AE33+AH33+AK33+AN33+AQ33</f>
        <v>0</v>
      </c>
      <c r="H33" s="2">
        <v>0</v>
      </c>
      <c r="I33" s="16">
        <v>0</v>
      </c>
      <c r="J33" s="16">
        <v>0</v>
      </c>
      <c r="K33" s="2">
        <v>0</v>
      </c>
      <c r="L33" s="16">
        <v>0</v>
      </c>
      <c r="M33" s="16">
        <v>0</v>
      </c>
      <c r="N33" s="2">
        <v>0</v>
      </c>
      <c r="O33" s="16">
        <v>0</v>
      </c>
      <c r="P33" s="16">
        <v>0</v>
      </c>
      <c r="Q33" s="2">
        <v>0</v>
      </c>
      <c r="R33" s="16">
        <v>0</v>
      </c>
      <c r="S33" s="16">
        <v>0</v>
      </c>
      <c r="T33" s="2">
        <v>0</v>
      </c>
      <c r="U33" s="16">
        <v>0</v>
      </c>
      <c r="V33" s="16">
        <v>0</v>
      </c>
      <c r="W33" s="2">
        <v>0</v>
      </c>
      <c r="X33" s="16">
        <v>0</v>
      </c>
      <c r="Y33" s="16">
        <v>0</v>
      </c>
      <c r="Z33" s="2">
        <v>0</v>
      </c>
      <c r="AA33" s="16">
        <v>0</v>
      </c>
      <c r="AB33" s="16">
        <v>0</v>
      </c>
      <c r="AC33" s="2">
        <v>0</v>
      </c>
      <c r="AD33" s="16">
        <v>0</v>
      </c>
      <c r="AE33" s="16">
        <v>0</v>
      </c>
      <c r="AF33" s="2">
        <v>0</v>
      </c>
      <c r="AG33" s="16">
        <v>0</v>
      </c>
      <c r="AH33" s="16">
        <v>0</v>
      </c>
      <c r="AI33" s="2">
        <v>0</v>
      </c>
      <c r="AJ33" s="16">
        <v>0</v>
      </c>
      <c r="AK33" s="16">
        <v>0</v>
      </c>
      <c r="AL33" s="2">
        <v>0</v>
      </c>
      <c r="AM33" s="16">
        <v>0</v>
      </c>
      <c r="AN33" s="16">
        <v>0</v>
      </c>
      <c r="AO33" s="2">
        <v>0</v>
      </c>
      <c r="AP33" s="5">
        <v>0</v>
      </c>
      <c r="AQ33" s="16">
        <v>0</v>
      </c>
      <c r="AR33" s="2">
        <v>0</v>
      </c>
      <c r="AS33" s="220"/>
      <c r="AT33" s="37"/>
    </row>
    <row r="34" spans="1:46" ht="65.25" hidden="1" customHeight="1">
      <c r="A34" s="36" t="s">
        <v>48</v>
      </c>
      <c r="B34" s="43"/>
      <c r="C34" s="37" t="s">
        <v>49</v>
      </c>
      <c r="D34" s="37"/>
      <c r="E34" s="1" t="s">
        <v>77</v>
      </c>
      <c r="F34" s="16">
        <v>0</v>
      </c>
      <c r="G34" s="16">
        <v>0</v>
      </c>
      <c r="H34" s="2">
        <v>0</v>
      </c>
      <c r="I34" s="16">
        <v>0</v>
      </c>
      <c r="J34" s="16">
        <v>0</v>
      </c>
      <c r="K34" s="2">
        <v>0</v>
      </c>
      <c r="L34" s="16">
        <v>0</v>
      </c>
      <c r="M34" s="16">
        <v>0</v>
      </c>
      <c r="N34" s="2">
        <v>0</v>
      </c>
      <c r="O34" s="16">
        <v>0</v>
      </c>
      <c r="P34" s="16">
        <v>0</v>
      </c>
      <c r="Q34" s="2">
        <v>0</v>
      </c>
      <c r="R34" s="16">
        <v>0</v>
      </c>
      <c r="S34" s="16">
        <v>0</v>
      </c>
      <c r="T34" s="2">
        <v>0</v>
      </c>
      <c r="U34" s="16">
        <v>0</v>
      </c>
      <c r="V34" s="16">
        <v>0</v>
      </c>
      <c r="W34" s="2">
        <v>0</v>
      </c>
      <c r="X34" s="16">
        <v>0</v>
      </c>
      <c r="Y34" s="16">
        <v>0</v>
      </c>
      <c r="Z34" s="2">
        <v>0</v>
      </c>
      <c r="AA34" s="16">
        <v>0</v>
      </c>
      <c r="AB34" s="16">
        <v>0</v>
      </c>
      <c r="AC34" s="2">
        <v>0</v>
      </c>
      <c r="AD34" s="16">
        <v>0</v>
      </c>
      <c r="AE34" s="16">
        <v>0</v>
      </c>
      <c r="AF34" s="2">
        <v>0</v>
      </c>
      <c r="AG34" s="16">
        <v>0</v>
      </c>
      <c r="AH34" s="16">
        <v>0</v>
      </c>
      <c r="AI34" s="2">
        <v>0</v>
      </c>
      <c r="AJ34" s="16">
        <v>0</v>
      </c>
      <c r="AK34" s="16" t="e">
        <f>SUM(#REF!)</f>
        <v>#REF!</v>
      </c>
      <c r="AL34" s="2">
        <v>0</v>
      </c>
      <c r="AM34" s="16">
        <v>0</v>
      </c>
      <c r="AN34" s="16" t="e">
        <f>SUM(#REF!)</f>
        <v>#REF!</v>
      </c>
      <c r="AO34" s="2">
        <v>0</v>
      </c>
      <c r="AP34" s="16">
        <v>0</v>
      </c>
      <c r="AQ34" s="16" t="e">
        <f>SUM(#REF!)</f>
        <v>#REF!</v>
      </c>
      <c r="AR34" s="2">
        <v>0</v>
      </c>
      <c r="AS34" s="44" t="s">
        <v>78</v>
      </c>
      <c r="AT34" s="37"/>
    </row>
    <row r="35" spans="1:46" ht="43.5" hidden="1" customHeight="1">
      <c r="A35" s="36" t="s">
        <v>50</v>
      </c>
      <c r="B35" s="43"/>
      <c r="C35" s="37" t="s">
        <v>49</v>
      </c>
      <c r="D35" s="37"/>
      <c r="E35" s="1" t="s">
        <v>77</v>
      </c>
      <c r="F35" s="16">
        <v>0</v>
      </c>
      <c r="G35" s="16">
        <v>0</v>
      </c>
      <c r="H35" s="2">
        <v>0</v>
      </c>
      <c r="I35" s="16">
        <v>0</v>
      </c>
      <c r="J35" s="16">
        <v>0</v>
      </c>
      <c r="K35" s="2">
        <v>0</v>
      </c>
      <c r="L35" s="16">
        <v>0</v>
      </c>
      <c r="M35" s="16">
        <v>0</v>
      </c>
      <c r="N35" s="2">
        <v>0</v>
      </c>
      <c r="O35" s="16">
        <v>0</v>
      </c>
      <c r="P35" s="16">
        <v>0</v>
      </c>
      <c r="Q35" s="2">
        <v>0</v>
      </c>
      <c r="R35" s="16">
        <v>0</v>
      </c>
      <c r="S35" s="16">
        <v>0</v>
      </c>
      <c r="T35" s="2">
        <v>0</v>
      </c>
      <c r="U35" s="16">
        <v>0</v>
      </c>
      <c r="V35" s="16">
        <v>0</v>
      </c>
      <c r="W35" s="2">
        <v>0</v>
      </c>
      <c r="X35" s="16">
        <v>0</v>
      </c>
      <c r="Y35" s="16">
        <v>0</v>
      </c>
      <c r="Z35" s="2">
        <v>0</v>
      </c>
      <c r="AA35" s="16">
        <v>0</v>
      </c>
      <c r="AB35" s="16">
        <v>0</v>
      </c>
      <c r="AC35" s="2">
        <v>0</v>
      </c>
      <c r="AD35" s="16">
        <v>0</v>
      </c>
      <c r="AE35" s="16">
        <v>0</v>
      </c>
      <c r="AF35" s="2">
        <v>0</v>
      </c>
      <c r="AG35" s="16">
        <v>0</v>
      </c>
      <c r="AH35" s="16">
        <v>0</v>
      </c>
      <c r="AI35" s="2">
        <v>0</v>
      </c>
      <c r="AJ35" s="16">
        <v>0</v>
      </c>
      <c r="AK35" s="16" t="e">
        <f>SUM(#REF!)</f>
        <v>#REF!</v>
      </c>
      <c r="AL35" s="2">
        <v>0</v>
      </c>
      <c r="AM35" s="16">
        <v>0</v>
      </c>
      <c r="AN35" s="16" t="e">
        <f>SUM(#REF!)</f>
        <v>#REF!</v>
      </c>
      <c r="AO35" s="2">
        <v>0</v>
      </c>
      <c r="AP35" s="16">
        <v>0</v>
      </c>
      <c r="AQ35" s="16" t="e">
        <f>SUM(#REF!)</f>
        <v>#REF!</v>
      </c>
      <c r="AR35" s="2">
        <v>0</v>
      </c>
      <c r="AS35" s="44" t="s">
        <v>79</v>
      </c>
      <c r="AT35" s="37"/>
    </row>
    <row r="36" spans="1:46" ht="14.25" hidden="1" customHeight="1">
      <c r="A36" s="204" t="s">
        <v>80</v>
      </c>
      <c r="B36" s="218"/>
      <c r="C36" s="199" t="s">
        <v>49</v>
      </c>
      <c r="D36" s="199">
        <v>4</v>
      </c>
      <c r="E36" s="37" t="s">
        <v>43</v>
      </c>
      <c r="F36" s="17">
        <f>SUM(F37:F38)</f>
        <v>0</v>
      </c>
      <c r="G36" s="16">
        <f t="shared" ref="G36:AQ36" si="53">SUM(G37:G38)</f>
        <v>0</v>
      </c>
      <c r="H36" s="2">
        <v>0</v>
      </c>
      <c r="I36" s="16">
        <f t="shared" si="53"/>
        <v>0</v>
      </c>
      <c r="J36" s="16">
        <f t="shared" si="53"/>
        <v>0</v>
      </c>
      <c r="K36" s="2">
        <v>0</v>
      </c>
      <c r="L36" s="16">
        <f t="shared" si="53"/>
        <v>0</v>
      </c>
      <c r="M36" s="16">
        <f t="shared" si="53"/>
        <v>0</v>
      </c>
      <c r="N36" s="2">
        <v>0</v>
      </c>
      <c r="O36" s="16">
        <f t="shared" si="53"/>
        <v>0</v>
      </c>
      <c r="P36" s="16">
        <f t="shared" si="53"/>
        <v>0</v>
      </c>
      <c r="Q36" s="2">
        <v>0</v>
      </c>
      <c r="R36" s="16">
        <f t="shared" si="53"/>
        <v>0</v>
      </c>
      <c r="S36" s="16">
        <f t="shared" si="53"/>
        <v>0</v>
      </c>
      <c r="T36" s="2">
        <v>0</v>
      </c>
      <c r="U36" s="16">
        <f t="shared" si="53"/>
        <v>0</v>
      </c>
      <c r="V36" s="16">
        <f t="shared" si="53"/>
        <v>0</v>
      </c>
      <c r="W36" s="2">
        <v>0</v>
      </c>
      <c r="X36" s="16">
        <f t="shared" si="53"/>
        <v>0</v>
      </c>
      <c r="Y36" s="16">
        <f t="shared" si="53"/>
        <v>0</v>
      </c>
      <c r="Z36" s="2">
        <v>0</v>
      </c>
      <c r="AA36" s="16">
        <f t="shared" ref="AA36:AB36" si="54">SUM(AA37:AA38)</f>
        <v>0</v>
      </c>
      <c r="AB36" s="16">
        <f t="shared" si="54"/>
        <v>0</v>
      </c>
      <c r="AC36" s="2">
        <v>0</v>
      </c>
      <c r="AD36" s="16">
        <v>0</v>
      </c>
      <c r="AE36" s="16">
        <v>0</v>
      </c>
      <c r="AF36" s="2">
        <v>0</v>
      </c>
      <c r="AG36" s="16">
        <f t="shared" si="53"/>
        <v>0</v>
      </c>
      <c r="AH36" s="16">
        <f t="shared" si="53"/>
        <v>0</v>
      </c>
      <c r="AI36" s="2">
        <v>0</v>
      </c>
      <c r="AJ36" s="16">
        <f t="shared" si="53"/>
        <v>0</v>
      </c>
      <c r="AK36" s="16">
        <f t="shared" si="53"/>
        <v>0</v>
      </c>
      <c r="AL36" s="2">
        <v>0</v>
      </c>
      <c r="AM36" s="16">
        <f t="shared" si="53"/>
        <v>0</v>
      </c>
      <c r="AN36" s="16">
        <f t="shared" si="53"/>
        <v>0</v>
      </c>
      <c r="AO36" s="2">
        <v>0</v>
      </c>
      <c r="AP36" s="16">
        <f t="shared" si="53"/>
        <v>0</v>
      </c>
      <c r="AQ36" s="16">
        <f t="shared" si="53"/>
        <v>0</v>
      </c>
      <c r="AR36" s="2">
        <v>0</v>
      </c>
      <c r="AS36" s="220" t="s">
        <v>81</v>
      </c>
      <c r="AT36" s="37"/>
    </row>
    <row r="37" spans="1:46" ht="15" hidden="1" customHeight="1">
      <c r="A37" s="205"/>
      <c r="B37" s="218"/>
      <c r="C37" s="219"/>
      <c r="D37" s="219"/>
      <c r="E37" s="1" t="s">
        <v>53</v>
      </c>
      <c r="F37" s="17">
        <f>I37+L37+O37+R37+U37+X37+AA37+AD37+AG37+AJ37+AM37+AP37</f>
        <v>0</v>
      </c>
      <c r="G37" s="16">
        <f>J37+M37+P37+S37+V37+Y37+AB37+AE37+AH37+AK37+AN37+AQ37</f>
        <v>0</v>
      </c>
      <c r="H37" s="2">
        <v>0</v>
      </c>
      <c r="I37" s="16">
        <v>0</v>
      </c>
      <c r="J37" s="16">
        <v>0</v>
      </c>
      <c r="K37" s="2">
        <v>0</v>
      </c>
      <c r="L37" s="16">
        <v>0</v>
      </c>
      <c r="M37" s="16">
        <v>0</v>
      </c>
      <c r="N37" s="2">
        <v>0</v>
      </c>
      <c r="O37" s="16">
        <v>0</v>
      </c>
      <c r="P37" s="16">
        <v>0</v>
      </c>
      <c r="Q37" s="2">
        <v>0</v>
      </c>
      <c r="R37" s="16">
        <v>0</v>
      </c>
      <c r="S37" s="16">
        <v>0</v>
      </c>
      <c r="T37" s="2">
        <v>0</v>
      </c>
      <c r="U37" s="16">
        <v>0</v>
      </c>
      <c r="V37" s="16">
        <v>0</v>
      </c>
      <c r="W37" s="2">
        <v>0</v>
      </c>
      <c r="X37" s="16">
        <v>0</v>
      </c>
      <c r="Y37" s="16">
        <v>0</v>
      </c>
      <c r="Z37" s="2">
        <v>0</v>
      </c>
      <c r="AA37" s="16">
        <v>0</v>
      </c>
      <c r="AB37" s="16">
        <v>0</v>
      </c>
      <c r="AC37" s="2">
        <v>0</v>
      </c>
      <c r="AD37" s="16">
        <v>0</v>
      </c>
      <c r="AE37" s="16">
        <v>0</v>
      </c>
      <c r="AF37" s="2">
        <v>0</v>
      </c>
      <c r="AG37" s="16">
        <v>0</v>
      </c>
      <c r="AH37" s="16">
        <v>0</v>
      </c>
      <c r="AI37" s="2">
        <v>0</v>
      </c>
      <c r="AJ37" s="16">
        <v>0</v>
      </c>
      <c r="AK37" s="16">
        <v>0</v>
      </c>
      <c r="AL37" s="2">
        <v>0</v>
      </c>
      <c r="AM37" s="16">
        <v>0</v>
      </c>
      <c r="AN37" s="16">
        <v>0</v>
      </c>
      <c r="AO37" s="2">
        <v>0</v>
      </c>
      <c r="AP37" s="16">
        <v>0</v>
      </c>
      <c r="AQ37" s="16">
        <v>0</v>
      </c>
      <c r="AR37" s="2">
        <v>0</v>
      </c>
      <c r="AS37" s="220"/>
      <c r="AT37" s="37"/>
    </row>
    <row r="38" spans="1:46" ht="15" hidden="1" customHeight="1">
      <c r="A38" s="215"/>
      <c r="B38" s="218"/>
      <c r="C38" s="219"/>
      <c r="D38" s="219"/>
      <c r="E38" s="1" t="s">
        <v>41</v>
      </c>
      <c r="F38" s="17">
        <f>I38+L38+O38+R38+U38+X38+AA38+AD38+AG38+AJ38+AM38+AP38</f>
        <v>0</v>
      </c>
      <c r="G38" s="16">
        <f>J38+M38+P38+S38+V38+Y38+AB38+AE38+AH38+AK38+AN38+AQ38</f>
        <v>0</v>
      </c>
      <c r="H38" s="2">
        <v>0</v>
      </c>
      <c r="I38" s="16">
        <v>0</v>
      </c>
      <c r="J38" s="16">
        <v>0</v>
      </c>
      <c r="K38" s="2">
        <v>0</v>
      </c>
      <c r="L38" s="16">
        <v>0</v>
      </c>
      <c r="M38" s="16">
        <v>0</v>
      </c>
      <c r="N38" s="2">
        <v>0</v>
      </c>
      <c r="O38" s="16">
        <v>0</v>
      </c>
      <c r="P38" s="16">
        <v>0</v>
      </c>
      <c r="Q38" s="2">
        <v>0</v>
      </c>
      <c r="R38" s="16">
        <v>0</v>
      </c>
      <c r="S38" s="16">
        <v>0</v>
      </c>
      <c r="T38" s="2">
        <v>0</v>
      </c>
      <c r="U38" s="16">
        <v>0</v>
      </c>
      <c r="V38" s="16">
        <v>0</v>
      </c>
      <c r="W38" s="2">
        <v>0</v>
      </c>
      <c r="X38" s="16">
        <v>0</v>
      </c>
      <c r="Y38" s="16">
        <v>0</v>
      </c>
      <c r="Z38" s="2">
        <v>0</v>
      </c>
      <c r="AA38" s="16">
        <v>0</v>
      </c>
      <c r="AB38" s="16">
        <v>0</v>
      </c>
      <c r="AC38" s="2">
        <v>0</v>
      </c>
      <c r="AD38" s="16">
        <v>0</v>
      </c>
      <c r="AE38" s="16">
        <v>0</v>
      </c>
      <c r="AF38" s="2">
        <v>0</v>
      </c>
      <c r="AG38" s="16">
        <v>0</v>
      </c>
      <c r="AH38" s="16">
        <v>0</v>
      </c>
      <c r="AI38" s="2">
        <v>0</v>
      </c>
      <c r="AJ38" s="16">
        <v>0</v>
      </c>
      <c r="AK38" s="16">
        <v>0</v>
      </c>
      <c r="AL38" s="2">
        <v>0</v>
      </c>
      <c r="AM38" s="16">
        <v>0</v>
      </c>
      <c r="AN38" s="16">
        <v>0</v>
      </c>
      <c r="AO38" s="2">
        <v>0</v>
      </c>
      <c r="AP38" s="5">
        <v>0</v>
      </c>
      <c r="AQ38" s="16">
        <v>0</v>
      </c>
      <c r="AR38" s="2">
        <v>0</v>
      </c>
      <c r="AS38" s="220"/>
      <c r="AT38" s="37"/>
    </row>
    <row r="39" spans="1:46" ht="13.95" customHeight="1">
      <c r="A39" s="38" t="s">
        <v>42</v>
      </c>
      <c r="B39" s="221" t="s">
        <v>51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3"/>
    </row>
    <row r="40" spans="1:46" s="15" customFormat="1" ht="29.25" customHeight="1">
      <c r="A40" s="212" t="s">
        <v>66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4"/>
      <c r="AS40" s="14"/>
      <c r="AT40" s="14"/>
    </row>
    <row r="41" spans="1:46" s="15" customFormat="1" ht="40.950000000000003" customHeight="1">
      <c r="A41" s="212" t="s">
        <v>67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4"/>
      <c r="AS41" s="14"/>
      <c r="AT41" s="14"/>
    </row>
    <row r="42" spans="1:46" ht="21.75" customHeight="1">
      <c r="A42" s="204" t="s">
        <v>52</v>
      </c>
      <c r="B42" s="206" t="s">
        <v>62</v>
      </c>
      <c r="C42" s="208" t="s">
        <v>49</v>
      </c>
      <c r="D42" s="208">
        <v>5</v>
      </c>
      <c r="E42" s="37" t="s">
        <v>43</v>
      </c>
      <c r="F42" s="17">
        <f>SUM(F43:F44)</f>
        <v>7000.0000000000009</v>
      </c>
      <c r="G42" s="16">
        <f>SUM(G43:G44)</f>
        <v>0</v>
      </c>
      <c r="H42" s="2">
        <f t="shared" ref="H42" si="55">G42/F42</f>
        <v>0</v>
      </c>
      <c r="I42" s="16">
        <f>SUM(I43:I44)</f>
        <v>499.4</v>
      </c>
      <c r="J42" s="16">
        <f>SUM(J43:J44)</f>
        <v>0</v>
      </c>
      <c r="K42" s="2">
        <v>0</v>
      </c>
      <c r="L42" s="16">
        <f>SUM(L43:L44)</f>
        <v>499.4</v>
      </c>
      <c r="M42" s="16">
        <f>SUM(M43:M44)</f>
        <v>0</v>
      </c>
      <c r="N42" s="2">
        <f t="shared" ref="N42" si="56">M42/L42</f>
        <v>0</v>
      </c>
      <c r="O42" s="16">
        <f>SUM(O43:O44)</f>
        <v>499.4</v>
      </c>
      <c r="P42" s="16">
        <f>SUM(P43:P44)</f>
        <v>0</v>
      </c>
      <c r="Q42" s="2">
        <f t="shared" ref="Q42" si="57">P42/O42</f>
        <v>0</v>
      </c>
      <c r="R42" s="16">
        <f>SUM(R43:R44)</f>
        <v>499.4</v>
      </c>
      <c r="S42" s="16">
        <f>SUM(S43:S44)</f>
        <v>0</v>
      </c>
      <c r="T42" s="2">
        <f t="shared" ref="T42" si="58">S42/R42</f>
        <v>0</v>
      </c>
      <c r="U42" s="16">
        <f>SUM(U43:U44)</f>
        <v>499.4</v>
      </c>
      <c r="V42" s="16">
        <f>SUM(V43:V44)</f>
        <v>0</v>
      </c>
      <c r="W42" s="2">
        <f t="shared" ref="W42" si="59">V42/U42</f>
        <v>0</v>
      </c>
      <c r="X42" s="16">
        <f>SUM(X43:X44)</f>
        <v>770.1</v>
      </c>
      <c r="Y42" s="16">
        <f>SUM(Y43:Y44)</f>
        <v>0</v>
      </c>
      <c r="Z42" s="2">
        <f t="shared" ref="Z42" si="60">Y42/X42</f>
        <v>0</v>
      </c>
      <c r="AA42" s="16">
        <f>SUM(AA43:AA44)</f>
        <v>770.1</v>
      </c>
      <c r="AB42" s="16">
        <f>SUM(AB43:AB44)</f>
        <v>0</v>
      </c>
      <c r="AC42" s="2">
        <f t="shared" ref="AC42" si="61">AB42/AA42</f>
        <v>0</v>
      </c>
      <c r="AD42" s="16">
        <f>SUM(AD43:AD44)</f>
        <v>770.1</v>
      </c>
      <c r="AE42" s="16">
        <f>SUM(AE43:AE44)</f>
        <v>0</v>
      </c>
      <c r="AF42" s="2">
        <f t="shared" ref="AF42" si="62">AE42/AD42</f>
        <v>0</v>
      </c>
      <c r="AG42" s="16">
        <f>SUM(AG43:AG44)</f>
        <v>770.1</v>
      </c>
      <c r="AH42" s="16">
        <f>SUM(AH43:AH44)</f>
        <v>0</v>
      </c>
      <c r="AI42" s="2">
        <f t="shared" ref="AI42" si="63">AH42/AG42</f>
        <v>0</v>
      </c>
      <c r="AJ42" s="16">
        <f>SUM(AJ43:AJ44)</f>
        <v>770.1</v>
      </c>
      <c r="AK42" s="16">
        <f>SUM(AK43:AK44)</f>
        <v>0</v>
      </c>
      <c r="AL42" s="2">
        <f t="shared" ref="AL42" si="64">AK42/AJ42</f>
        <v>0</v>
      </c>
      <c r="AM42" s="16">
        <f>SUM(AM43:AM44)</f>
        <v>523.6</v>
      </c>
      <c r="AN42" s="16">
        <f>SUM(AN43:AN44)</f>
        <v>0</v>
      </c>
      <c r="AO42" s="2">
        <f t="shared" ref="AO42" si="65">AN42/AM42</f>
        <v>0</v>
      </c>
      <c r="AP42" s="16">
        <f>SUM(AP43:AP44)</f>
        <v>128.9</v>
      </c>
      <c r="AQ42" s="16">
        <f>SUM(AQ43:AQ44)</f>
        <v>0</v>
      </c>
      <c r="AR42" s="2">
        <f t="shared" ref="AR42" si="66">AQ42/AP42</f>
        <v>0</v>
      </c>
      <c r="AS42" s="201" t="s">
        <v>87</v>
      </c>
      <c r="AT42" s="201"/>
    </row>
    <row r="43" spans="1:46" ht="20.25" customHeight="1">
      <c r="A43" s="205"/>
      <c r="B43" s="207"/>
      <c r="C43" s="209"/>
      <c r="D43" s="209"/>
      <c r="E43" s="1" t="s">
        <v>53</v>
      </c>
      <c r="F43" s="17">
        <f>I43+L43+O43+R43+U43+X43+AA43+AD43+AG43+AJ43+AM43+AP43</f>
        <v>0</v>
      </c>
      <c r="G43" s="16">
        <f>J43+M43+P43+S43+V43+Y43+AB43+AE43+AH43+AK43+AN43+AQ43</f>
        <v>0</v>
      </c>
      <c r="H43" s="2">
        <v>0</v>
      </c>
      <c r="I43" s="16">
        <v>0</v>
      </c>
      <c r="J43" s="16">
        <v>0</v>
      </c>
      <c r="K43" s="2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202"/>
      <c r="AT43" s="202"/>
    </row>
    <row r="44" spans="1:46" ht="23.25" customHeight="1">
      <c r="A44" s="205"/>
      <c r="B44" s="207"/>
      <c r="C44" s="209"/>
      <c r="D44" s="209"/>
      <c r="E44" s="20" t="s">
        <v>41</v>
      </c>
      <c r="F44" s="16">
        <f>I44+L44+O44+R44+U44+X44+AA44+AD44+AG44+AJ44+AM44+AP44</f>
        <v>7000.0000000000009</v>
      </c>
      <c r="G44" s="16">
        <f>J44+M44+P44+S44+V44+Y44+AB44+AE44+AH44+AK44+AN44+AQ44</f>
        <v>0</v>
      </c>
      <c r="H44" s="2">
        <f>G44/F44</f>
        <v>0</v>
      </c>
      <c r="I44" s="21">
        <v>499.4</v>
      </c>
      <c r="J44" s="21"/>
      <c r="K44" s="2">
        <f>J44/I44</f>
        <v>0</v>
      </c>
      <c r="L44" s="21">
        <v>499.4</v>
      </c>
      <c r="M44" s="21"/>
      <c r="N44" s="2">
        <f>M44/L44</f>
        <v>0</v>
      </c>
      <c r="O44" s="21">
        <v>499.4</v>
      </c>
      <c r="P44" s="5"/>
      <c r="Q44" s="2">
        <f>P44/O44</f>
        <v>0</v>
      </c>
      <c r="R44" s="21">
        <v>499.4</v>
      </c>
      <c r="S44" s="5"/>
      <c r="T44" s="2">
        <f>S44/R44</f>
        <v>0</v>
      </c>
      <c r="U44" s="5">
        <v>499.4</v>
      </c>
      <c r="V44" s="5"/>
      <c r="W44" s="2">
        <f>V44/U44</f>
        <v>0</v>
      </c>
      <c r="X44" s="21">
        <v>770.1</v>
      </c>
      <c r="Y44" s="21"/>
      <c r="Z44" s="2">
        <f>Y44/X44</f>
        <v>0</v>
      </c>
      <c r="AA44" s="21">
        <v>770.1</v>
      </c>
      <c r="AB44" s="21">
        <v>0</v>
      </c>
      <c r="AC44" s="2">
        <v>0</v>
      </c>
      <c r="AD44" s="21">
        <v>770.1</v>
      </c>
      <c r="AE44" s="21">
        <v>0</v>
      </c>
      <c r="AF44" s="2">
        <f>AE44/AD44</f>
        <v>0</v>
      </c>
      <c r="AG44" s="5">
        <v>770.1</v>
      </c>
      <c r="AH44" s="21">
        <v>0</v>
      </c>
      <c r="AI44" s="2">
        <f>AH44/AG44</f>
        <v>0</v>
      </c>
      <c r="AJ44" s="21">
        <v>770.1</v>
      </c>
      <c r="AK44" s="21">
        <v>0</v>
      </c>
      <c r="AL44" s="2">
        <f>AK44/AJ44</f>
        <v>0</v>
      </c>
      <c r="AM44" s="21">
        <v>523.6</v>
      </c>
      <c r="AN44" s="21">
        <v>0</v>
      </c>
      <c r="AO44" s="2">
        <f>AN44/AM44</f>
        <v>0</v>
      </c>
      <c r="AP44" s="5">
        <v>128.9</v>
      </c>
      <c r="AQ44" s="21">
        <v>0</v>
      </c>
      <c r="AR44" s="2">
        <f>AQ44/AP44</f>
        <v>0</v>
      </c>
      <c r="AS44" s="203"/>
      <c r="AT44" s="203"/>
    </row>
    <row r="45" spans="1:46" ht="18.75" hidden="1" customHeight="1">
      <c r="A45" s="215"/>
      <c r="B45" s="216"/>
      <c r="C45" s="217"/>
      <c r="D45" s="217"/>
      <c r="E45" s="1" t="s">
        <v>72</v>
      </c>
      <c r="F45" s="22">
        <v>0</v>
      </c>
      <c r="G45" s="23">
        <v>0</v>
      </c>
      <c r="H45" s="2">
        <v>0</v>
      </c>
      <c r="I45" s="24">
        <v>0</v>
      </c>
      <c r="J45" s="21">
        <v>0</v>
      </c>
      <c r="K45" s="2">
        <v>0</v>
      </c>
      <c r="L45" s="21">
        <v>0</v>
      </c>
      <c r="M45" s="24">
        <v>0</v>
      </c>
      <c r="N45" s="2">
        <v>0</v>
      </c>
      <c r="O45" s="24">
        <v>0</v>
      </c>
      <c r="P45" s="24">
        <v>253.5</v>
      </c>
      <c r="Q45" s="2">
        <v>0</v>
      </c>
      <c r="R45" s="5">
        <v>0</v>
      </c>
      <c r="S45" s="5">
        <v>0</v>
      </c>
      <c r="T45" s="2">
        <v>0</v>
      </c>
      <c r="U45" s="5">
        <v>0</v>
      </c>
      <c r="V45" s="5">
        <v>0</v>
      </c>
      <c r="W45" s="2">
        <v>0</v>
      </c>
      <c r="X45" s="5">
        <v>0</v>
      </c>
      <c r="Y45" s="5">
        <v>0</v>
      </c>
      <c r="Z45" s="2">
        <v>0</v>
      </c>
      <c r="AA45" s="5">
        <v>0</v>
      </c>
      <c r="AB45" s="5">
        <v>0</v>
      </c>
      <c r="AC45" s="2">
        <v>0</v>
      </c>
      <c r="AD45" s="5">
        <v>0</v>
      </c>
      <c r="AE45" s="5">
        <v>0</v>
      </c>
      <c r="AF45" s="2">
        <v>0</v>
      </c>
      <c r="AG45" s="5">
        <v>0</v>
      </c>
      <c r="AH45" s="5">
        <v>0</v>
      </c>
      <c r="AI45" s="2">
        <v>0</v>
      </c>
      <c r="AJ45" s="5">
        <v>0</v>
      </c>
      <c r="AK45" s="5">
        <v>0</v>
      </c>
      <c r="AL45" s="2">
        <v>0</v>
      </c>
      <c r="AM45" s="5">
        <v>0</v>
      </c>
      <c r="AN45" s="5">
        <v>0</v>
      </c>
      <c r="AO45" s="2">
        <v>0</v>
      </c>
      <c r="AP45" s="5">
        <v>0</v>
      </c>
      <c r="AQ45" s="5">
        <v>0</v>
      </c>
      <c r="AR45" s="2">
        <v>0</v>
      </c>
      <c r="AS45" s="35"/>
      <c r="AT45" s="35" t="s">
        <v>71</v>
      </c>
    </row>
    <row r="46" spans="1:46" ht="18.75" customHeight="1">
      <c r="A46" s="204" t="s">
        <v>54</v>
      </c>
      <c r="B46" s="206" t="s">
        <v>61</v>
      </c>
      <c r="C46" s="208" t="s">
        <v>49</v>
      </c>
      <c r="D46" s="208">
        <v>6</v>
      </c>
      <c r="E46" s="37" t="s">
        <v>43</v>
      </c>
      <c r="F46" s="23">
        <f>SUM(F47:F48)</f>
        <v>3600.0340000000001</v>
      </c>
      <c r="G46" s="23">
        <f t="shared" ref="G46:AQ46" si="67">SUM(G47:G48)</f>
        <v>0</v>
      </c>
      <c r="H46" s="2">
        <f>G46/F46</f>
        <v>0</v>
      </c>
      <c r="I46" s="23">
        <f t="shared" si="67"/>
        <v>0</v>
      </c>
      <c r="J46" s="16">
        <f t="shared" si="67"/>
        <v>0</v>
      </c>
      <c r="K46" s="2">
        <v>0</v>
      </c>
      <c r="L46" s="16">
        <f t="shared" si="67"/>
        <v>99.9</v>
      </c>
      <c r="M46" s="23">
        <f t="shared" si="67"/>
        <v>0</v>
      </c>
      <c r="N46" s="2">
        <f>M46/L46</f>
        <v>0</v>
      </c>
      <c r="O46" s="23">
        <f t="shared" si="67"/>
        <v>99.9</v>
      </c>
      <c r="P46" s="23">
        <f t="shared" si="67"/>
        <v>0</v>
      </c>
      <c r="Q46" s="2">
        <f>P46/O46</f>
        <v>0</v>
      </c>
      <c r="R46" s="23">
        <f t="shared" si="67"/>
        <v>99.9</v>
      </c>
      <c r="S46" s="22">
        <f t="shared" si="67"/>
        <v>0</v>
      </c>
      <c r="T46" s="2">
        <f>S46/R46</f>
        <v>0</v>
      </c>
      <c r="U46" s="23">
        <f t="shared" si="67"/>
        <v>99.039000000000001</v>
      </c>
      <c r="V46" s="22">
        <v>99.99</v>
      </c>
      <c r="W46" s="2">
        <f>V46/U46</f>
        <v>1.0096022778905278</v>
      </c>
      <c r="X46" s="23">
        <f t="shared" si="67"/>
        <v>581.33900000000006</v>
      </c>
      <c r="Y46" s="23">
        <f t="shared" si="67"/>
        <v>0</v>
      </c>
      <c r="Z46" s="2">
        <f>Y46/X46</f>
        <v>0</v>
      </c>
      <c r="AA46" s="23">
        <f t="shared" si="67"/>
        <v>581.33900000000006</v>
      </c>
      <c r="AB46" s="23">
        <f t="shared" si="67"/>
        <v>0</v>
      </c>
      <c r="AC46" s="2">
        <f>AB46/AA46</f>
        <v>0</v>
      </c>
      <c r="AD46" s="23">
        <f t="shared" si="67"/>
        <v>581.29999999999995</v>
      </c>
      <c r="AE46" s="23">
        <f t="shared" si="67"/>
        <v>0</v>
      </c>
      <c r="AF46" s="2">
        <f>AE46/AD46</f>
        <v>0</v>
      </c>
      <c r="AG46" s="23">
        <f t="shared" si="67"/>
        <v>581.33900000000006</v>
      </c>
      <c r="AH46" s="23">
        <f t="shared" si="67"/>
        <v>0</v>
      </c>
      <c r="AI46" s="2">
        <f>AH46/AG46</f>
        <v>0</v>
      </c>
      <c r="AJ46" s="23">
        <f t="shared" si="67"/>
        <v>581.33900000000006</v>
      </c>
      <c r="AK46" s="23">
        <f t="shared" si="67"/>
        <v>0</v>
      </c>
      <c r="AL46" s="2">
        <f>AK46/AJ46</f>
        <v>0</v>
      </c>
      <c r="AM46" s="23">
        <f t="shared" si="67"/>
        <v>99.039000000000001</v>
      </c>
      <c r="AN46" s="23">
        <f t="shared" si="67"/>
        <v>0</v>
      </c>
      <c r="AO46" s="2">
        <f>AN46/AM46</f>
        <v>0</v>
      </c>
      <c r="AP46" s="23">
        <f t="shared" si="67"/>
        <v>195.6</v>
      </c>
      <c r="AQ46" s="23">
        <f t="shared" si="67"/>
        <v>0</v>
      </c>
      <c r="AR46" s="2">
        <f>AQ46/AP46</f>
        <v>0</v>
      </c>
      <c r="AS46" s="201" t="s">
        <v>88</v>
      </c>
      <c r="AT46" s="210"/>
    </row>
    <row r="47" spans="1:46" ht="16.5" customHeight="1">
      <c r="A47" s="205"/>
      <c r="B47" s="207"/>
      <c r="C47" s="209"/>
      <c r="D47" s="209"/>
      <c r="E47" s="1" t="s">
        <v>53</v>
      </c>
      <c r="F47" s="16">
        <f>I47+L47+O47+R47+U47+X47+AA47+AD47+AG47+AJ47+AM47+AP47</f>
        <v>0</v>
      </c>
      <c r="G47" s="16">
        <f>J47+M47+P47+S47+V47+Y47+AB47+AE47+AH47+AK47+AN47+AQ47</f>
        <v>0</v>
      </c>
      <c r="H47" s="2">
        <v>0</v>
      </c>
      <c r="I47" s="16">
        <v>0</v>
      </c>
      <c r="J47" s="16">
        <v>0</v>
      </c>
      <c r="K47" s="2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202"/>
      <c r="AT47" s="211"/>
    </row>
    <row r="48" spans="1:46" ht="18" customHeight="1">
      <c r="A48" s="205"/>
      <c r="B48" s="207"/>
      <c r="C48" s="209"/>
      <c r="D48" s="209"/>
      <c r="E48" s="1" t="s">
        <v>41</v>
      </c>
      <c r="F48" s="16">
        <f>I48+L48+O48+R48+U48+X48+AA48+AD48+AG48+AJ48+AM48+AP48</f>
        <v>3600.0340000000001</v>
      </c>
      <c r="G48" s="16">
        <f>J48+M48+P48+S48+V48+Y48+AB48+AE48+AH48+AK48+AN48+AQ48</f>
        <v>0</v>
      </c>
      <c r="H48" s="2">
        <f>G48/F48</f>
        <v>0</v>
      </c>
      <c r="I48" s="5">
        <v>0</v>
      </c>
      <c r="J48" s="5">
        <v>0</v>
      </c>
      <c r="K48" s="2">
        <v>0</v>
      </c>
      <c r="L48" s="5">
        <v>99.9</v>
      </c>
      <c r="M48" s="5"/>
      <c r="N48" s="2">
        <f>M48/L48</f>
        <v>0</v>
      </c>
      <c r="O48" s="5">
        <v>99.9</v>
      </c>
      <c r="P48" s="5"/>
      <c r="Q48" s="2">
        <f>P48/O48</f>
        <v>0</v>
      </c>
      <c r="R48" s="5">
        <v>99.9</v>
      </c>
      <c r="S48" s="29"/>
      <c r="T48" s="2">
        <f>S48/R48</f>
        <v>0</v>
      </c>
      <c r="U48" s="5">
        <v>99.039000000000001</v>
      </c>
      <c r="V48" s="29"/>
      <c r="W48" s="2">
        <f>V48/U48</f>
        <v>0</v>
      </c>
      <c r="X48" s="5">
        <v>581.33900000000006</v>
      </c>
      <c r="Y48" s="5"/>
      <c r="Z48" s="2">
        <f>Y48/X48</f>
        <v>0</v>
      </c>
      <c r="AA48" s="5">
        <v>581.33900000000006</v>
      </c>
      <c r="AB48" s="5">
        <v>0</v>
      </c>
      <c r="AC48" s="2">
        <f>AB48/AA48</f>
        <v>0</v>
      </c>
      <c r="AD48" s="5">
        <v>581.29999999999995</v>
      </c>
      <c r="AE48" s="5">
        <v>0</v>
      </c>
      <c r="AF48" s="2">
        <f>AE48/AD48</f>
        <v>0</v>
      </c>
      <c r="AG48" s="5">
        <v>581.33900000000006</v>
      </c>
      <c r="AH48" s="5">
        <v>0</v>
      </c>
      <c r="AI48" s="2">
        <f>AH48/AG48</f>
        <v>0</v>
      </c>
      <c r="AJ48" s="5">
        <v>581.33900000000006</v>
      </c>
      <c r="AK48" s="5">
        <v>0</v>
      </c>
      <c r="AL48" s="2">
        <f>AK48/AJ48</f>
        <v>0</v>
      </c>
      <c r="AM48" s="5">
        <v>99.039000000000001</v>
      </c>
      <c r="AN48" s="5">
        <v>0</v>
      </c>
      <c r="AO48" s="2">
        <f>AN48/AM48</f>
        <v>0</v>
      </c>
      <c r="AP48" s="5">
        <v>195.6</v>
      </c>
      <c r="AQ48" s="5">
        <v>0</v>
      </c>
      <c r="AR48" s="2">
        <f>AQ48/AP48</f>
        <v>0</v>
      </c>
      <c r="AS48" s="203"/>
      <c r="AT48" s="211"/>
    </row>
    <row r="49" spans="1:46" ht="14.25" customHeight="1">
      <c r="A49" s="199" t="s">
        <v>55</v>
      </c>
      <c r="B49" s="199"/>
      <c r="C49" s="199"/>
      <c r="D49" s="199"/>
      <c r="E49" s="42" t="s">
        <v>56</v>
      </c>
      <c r="F49" s="16">
        <f>SUM(F46+F42+F36+F35+F34+F31+F27+F24+F21+F18+F16)</f>
        <v>38143.938999999998</v>
      </c>
      <c r="G49" s="16">
        <f>G50+G51</f>
        <v>0</v>
      </c>
      <c r="H49" s="2">
        <f t="shared" ref="H49" si="68">G49/F49</f>
        <v>0</v>
      </c>
      <c r="I49" s="16">
        <f>SUM(I46+I42+I36+I35+I34+I31+I27+I24+I21+I18+I16)</f>
        <v>499.4</v>
      </c>
      <c r="J49" s="16">
        <f>SUM(J46+J42+J36+J35+J34+J31+J27+J24+J21+J18+J16)</f>
        <v>0</v>
      </c>
      <c r="K49" s="2">
        <f t="shared" ref="K49" si="69">J49/I49</f>
        <v>0</v>
      </c>
      <c r="L49" s="16">
        <f>SUM(L46+L42+L36+L35+L34+L31+L27+L24+L21+L18+L16)</f>
        <v>699.3</v>
      </c>
      <c r="M49" s="16">
        <f>SUM(M46+M42+M36+M35+M34+M31+M27+M24+M21+M18+M16)</f>
        <v>0</v>
      </c>
      <c r="N49" s="2">
        <f t="shared" ref="N49" si="70">M49/L49</f>
        <v>0</v>
      </c>
      <c r="O49" s="16">
        <f>SUM(O46+O42+O36+O35+O34+O31+O27+O24+O21+O18+O16)</f>
        <v>739.3</v>
      </c>
      <c r="P49" s="16">
        <f>SUM(P46+P42+P36+P35+P34+P31+P27+P24+P21+P18+P16)</f>
        <v>0</v>
      </c>
      <c r="Q49" s="2">
        <f t="shared" ref="Q49" si="71">P49/O49</f>
        <v>0</v>
      </c>
      <c r="R49" s="16">
        <f>SUM(R46+R42+R36+R35+R34+R31+R27+R24+R21+R18+R16)</f>
        <v>739.3</v>
      </c>
      <c r="S49" s="16">
        <f>SUM(S46+S42+S36+S35+S34+S31+S27+S24+S21+S18+S16)</f>
        <v>0</v>
      </c>
      <c r="T49" s="2">
        <f t="shared" ref="T49" si="72">S49/R49</f>
        <v>0</v>
      </c>
      <c r="U49" s="16">
        <f>SUM(U46+U42+U36+U35+U34+U31+U27+U24+U21+U18+U16)</f>
        <v>728.43899999999996</v>
      </c>
      <c r="V49" s="16">
        <f>SUM(V46+V42+V36+V35+V34+V31+V27+V24+V21+V18+V16)</f>
        <v>99.99</v>
      </c>
      <c r="W49" s="2">
        <f t="shared" ref="W49" si="73">V49/U49</f>
        <v>0.1372661266077187</v>
      </c>
      <c r="X49" s="16">
        <f>SUM(X46+X42+X36+X35+X34+X31+X27+X24+X21+X18+X16)</f>
        <v>3547.0390000000002</v>
      </c>
      <c r="Y49" s="16">
        <f>SUM(Y46+Y42+Y36+Y35+Y34+Y31+Y27+Y24+Y21+Y18+Y16)</f>
        <v>0</v>
      </c>
      <c r="Z49" s="2">
        <f t="shared" ref="Z49" si="74">Y49/X49</f>
        <v>0</v>
      </c>
      <c r="AA49" s="16">
        <f>SUM(AA46+AA42+AA36+AA35+AA34+AA31+AA27+AA24+AA21+AA18+AA16)</f>
        <v>1461.4390000000001</v>
      </c>
      <c r="AB49" s="16">
        <f>SUM(AB46+AB42+AB36+AB35+AB34+AB31+AB27+AB24+AB21+AB18+AB16)</f>
        <v>0</v>
      </c>
      <c r="AC49" s="2">
        <f t="shared" ref="AC49" si="75">AB49/AA49</f>
        <v>0</v>
      </c>
      <c r="AD49" s="16">
        <f>SUM(AD46+AD42+AD36+AD35+AD34+AD31+AD27+AD24+AD21+AD18+AD16)</f>
        <v>1461.4</v>
      </c>
      <c r="AE49" s="16">
        <f>SUM(AE46+AE42+AE36+AE35+AE34+AE31+AE27+AE24+AE21+AE18+AE16)</f>
        <v>0</v>
      </c>
      <c r="AF49" s="2">
        <f t="shared" ref="AF49" si="76">AE49/AD49</f>
        <v>0</v>
      </c>
      <c r="AG49" s="16">
        <f>SUM(AG46+AG42+AG36+AG35+AG34+AG31+AG27+AG24+AG21+AG18+AG16)</f>
        <v>25259.743999999999</v>
      </c>
      <c r="AH49" s="16">
        <f>SUM(AH46+AH42+AH36+AH35+AH34+AH31+AH27+AH24+AH21+AH18+AH16)</f>
        <v>0</v>
      </c>
      <c r="AI49" s="2">
        <f t="shared" ref="AI49" si="77">AH49/AG49</f>
        <v>0</v>
      </c>
      <c r="AJ49" s="16">
        <f>SUM(AJ46+AJ42+AJ36+AJ35+AJ34+AJ31+AJ27+AJ24+AJ21+AJ18+AJ16)</f>
        <v>1521.4390000000001</v>
      </c>
      <c r="AK49" s="16" t="e">
        <f>SUM(AK46+AK42+AK36+AK35+AK34+AK31+AK27+AK24+AK21+AK18+AK16)</f>
        <v>#REF!</v>
      </c>
      <c r="AL49" s="2" t="e">
        <f t="shared" ref="AL49" si="78">AK49/AJ49</f>
        <v>#REF!</v>
      </c>
      <c r="AM49" s="16">
        <f>SUM(AM46+AM42+AM36+AM35+AM34+AM31+AM27+AM24+AM21+AM18+AM16)</f>
        <v>822.63900000000001</v>
      </c>
      <c r="AN49" s="16" t="e">
        <f>SUM(AN46+AN42+AN36+AN35+AN34+AN31+AN27+AN24+AN21+AN18+AN16)</f>
        <v>#REF!</v>
      </c>
      <c r="AO49" s="2" t="e">
        <f t="shared" ref="AO49" si="79">AN49/AM49</f>
        <v>#REF!</v>
      </c>
      <c r="AP49" s="16">
        <f>SUM(AP46+AP42+AP36+AP35+AP34+AP31+AP27+AP24+AP21+AP18+AP16)</f>
        <v>664.5</v>
      </c>
      <c r="AQ49" s="16" t="e">
        <f>SUM(AQ46+AQ42+AQ36+AQ35+AQ34+AQ31+AQ27+AQ24+AQ21+AQ18+AQ16)</f>
        <v>#REF!</v>
      </c>
      <c r="AR49" s="31" t="e">
        <f t="shared" ref="AR49:AR51" si="80">AQ49/AP49</f>
        <v>#REF!</v>
      </c>
      <c r="AS49" s="44"/>
      <c r="AT49" s="37"/>
    </row>
    <row r="50" spans="1:46" ht="17.7" customHeight="1">
      <c r="A50" s="199"/>
      <c r="B50" s="199"/>
      <c r="C50" s="199"/>
      <c r="D50" s="199"/>
      <c r="E50" s="32" t="s">
        <v>53</v>
      </c>
      <c r="F50" s="16">
        <f>SUM(F47+F43+F37+F32+F22+F28+F25+F19+F17)</f>
        <v>22608.39</v>
      </c>
      <c r="G50" s="16">
        <f t="shared" ref="G50:AP50" si="81">SUM(G47+G43+G37+G32+G22+G28+G25+G19+G17)</f>
        <v>0</v>
      </c>
      <c r="H50" s="16">
        <f t="shared" si="81"/>
        <v>0</v>
      </c>
      <c r="I50" s="16">
        <f t="shared" si="81"/>
        <v>0</v>
      </c>
      <c r="J50" s="16">
        <f t="shared" si="81"/>
        <v>0</v>
      </c>
      <c r="K50" s="16">
        <f t="shared" si="81"/>
        <v>0</v>
      </c>
      <c r="L50" s="16">
        <f t="shared" si="81"/>
        <v>0</v>
      </c>
      <c r="M50" s="16">
        <f t="shared" si="81"/>
        <v>0</v>
      </c>
      <c r="N50" s="16">
        <f t="shared" si="81"/>
        <v>0</v>
      </c>
      <c r="O50" s="16">
        <f t="shared" si="81"/>
        <v>0</v>
      </c>
      <c r="P50" s="16">
        <f t="shared" si="81"/>
        <v>0</v>
      </c>
      <c r="Q50" s="16">
        <f t="shared" si="81"/>
        <v>0</v>
      </c>
      <c r="R50" s="16">
        <f t="shared" si="81"/>
        <v>0</v>
      </c>
      <c r="S50" s="16">
        <f t="shared" si="81"/>
        <v>0</v>
      </c>
      <c r="T50" s="16">
        <f t="shared" si="81"/>
        <v>0</v>
      </c>
      <c r="U50" s="16">
        <f t="shared" si="81"/>
        <v>0</v>
      </c>
      <c r="V50" s="16">
        <f t="shared" si="81"/>
        <v>0</v>
      </c>
      <c r="W50" s="16">
        <f t="shared" si="81"/>
        <v>0</v>
      </c>
      <c r="X50" s="16">
        <f t="shared" si="81"/>
        <v>0</v>
      </c>
      <c r="Y50" s="16">
        <f t="shared" si="81"/>
        <v>0</v>
      </c>
      <c r="Z50" s="16">
        <f t="shared" si="81"/>
        <v>0</v>
      </c>
      <c r="AA50" s="16">
        <f t="shared" si="81"/>
        <v>0</v>
      </c>
      <c r="AB50" s="16">
        <f t="shared" si="81"/>
        <v>0</v>
      </c>
      <c r="AC50" s="16">
        <f t="shared" si="81"/>
        <v>0</v>
      </c>
      <c r="AD50" s="16">
        <f t="shared" si="81"/>
        <v>0</v>
      </c>
      <c r="AE50" s="16">
        <f t="shared" si="81"/>
        <v>0</v>
      </c>
      <c r="AF50" s="16">
        <f t="shared" si="81"/>
        <v>0</v>
      </c>
      <c r="AG50" s="16">
        <f t="shared" si="81"/>
        <v>22608.39</v>
      </c>
      <c r="AH50" s="16">
        <f t="shared" si="81"/>
        <v>0</v>
      </c>
      <c r="AI50" s="16">
        <f t="shared" si="81"/>
        <v>0</v>
      </c>
      <c r="AJ50" s="16">
        <f t="shared" si="81"/>
        <v>0</v>
      </c>
      <c r="AK50" s="16">
        <f t="shared" si="81"/>
        <v>0</v>
      </c>
      <c r="AL50" s="16">
        <f t="shared" si="81"/>
        <v>0</v>
      </c>
      <c r="AM50" s="16">
        <f t="shared" si="81"/>
        <v>0</v>
      </c>
      <c r="AN50" s="16">
        <f t="shared" si="81"/>
        <v>0</v>
      </c>
      <c r="AO50" s="16">
        <f t="shared" si="81"/>
        <v>0</v>
      </c>
      <c r="AP50" s="16">
        <f t="shared" si="81"/>
        <v>0</v>
      </c>
      <c r="AQ50" s="16" t="e">
        <f>SUM(AQ47+AQ43+AQ37+#REF!+#REF!+AQ32+AQ28+AQ25+AQ22+AQ19+AQ17)</f>
        <v>#REF!</v>
      </c>
      <c r="AR50" s="31">
        <v>0</v>
      </c>
      <c r="AS50" s="44"/>
      <c r="AT50" s="37"/>
    </row>
    <row r="51" spans="1:46" ht="18.75" customHeight="1">
      <c r="A51" s="199"/>
      <c r="B51" s="199"/>
      <c r="C51" s="199"/>
      <c r="D51" s="199"/>
      <c r="E51" s="32" t="s">
        <v>41</v>
      </c>
      <c r="F51" s="16">
        <f>SUM(F48+F44+F38+F33+F29+F26+F23+F20+F16)</f>
        <v>15535.549000000001</v>
      </c>
      <c r="G51" s="16">
        <f t="shared" ref="G51:AP51" si="82">SUM(G48+G44+G38+G33+G29+G26+G23+G20+G16)</f>
        <v>0</v>
      </c>
      <c r="H51" s="16">
        <f t="shared" si="82"/>
        <v>0</v>
      </c>
      <c r="I51" s="16">
        <f t="shared" si="82"/>
        <v>499.4</v>
      </c>
      <c r="J51" s="16">
        <f t="shared" si="82"/>
        <v>0</v>
      </c>
      <c r="K51" s="16">
        <f t="shared" si="82"/>
        <v>0</v>
      </c>
      <c r="L51" s="16">
        <f t="shared" si="82"/>
        <v>699.3</v>
      </c>
      <c r="M51" s="16">
        <f t="shared" si="82"/>
        <v>0</v>
      </c>
      <c r="N51" s="16">
        <f t="shared" si="82"/>
        <v>0</v>
      </c>
      <c r="O51" s="16">
        <f t="shared" si="82"/>
        <v>739.3</v>
      </c>
      <c r="P51" s="16">
        <f t="shared" si="82"/>
        <v>0</v>
      </c>
      <c r="Q51" s="16">
        <f t="shared" si="82"/>
        <v>0</v>
      </c>
      <c r="R51" s="16">
        <f t="shared" si="82"/>
        <v>739.3</v>
      </c>
      <c r="S51" s="16">
        <f t="shared" si="82"/>
        <v>0</v>
      </c>
      <c r="T51" s="16">
        <f t="shared" si="82"/>
        <v>0</v>
      </c>
      <c r="U51" s="16">
        <f t="shared" si="82"/>
        <v>728.43899999999996</v>
      </c>
      <c r="V51" s="16">
        <f t="shared" si="82"/>
        <v>0</v>
      </c>
      <c r="W51" s="16">
        <f t="shared" si="82"/>
        <v>0</v>
      </c>
      <c r="X51" s="16">
        <f t="shared" si="82"/>
        <v>3547.0390000000002</v>
      </c>
      <c r="Y51" s="16">
        <f t="shared" si="82"/>
        <v>0</v>
      </c>
      <c r="Z51" s="16">
        <f t="shared" si="82"/>
        <v>0</v>
      </c>
      <c r="AA51" s="16">
        <f t="shared" si="82"/>
        <v>1461.4390000000001</v>
      </c>
      <c r="AB51" s="16">
        <f t="shared" si="82"/>
        <v>0</v>
      </c>
      <c r="AC51" s="16">
        <f t="shared" si="82"/>
        <v>0</v>
      </c>
      <c r="AD51" s="16">
        <f t="shared" si="82"/>
        <v>1461.4</v>
      </c>
      <c r="AE51" s="16">
        <f t="shared" si="82"/>
        <v>0</v>
      </c>
      <c r="AF51" s="16">
        <f t="shared" si="82"/>
        <v>0</v>
      </c>
      <c r="AG51" s="16">
        <f t="shared" si="82"/>
        <v>2651.3540000000003</v>
      </c>
      <c r="AH51" s="16">
        <f t="shared" si="82"/>
        <v>0</v>
      </c>
      <c r="AI51" s="16">
        <f t="shared" si="82"/>
        <v>0</v>
      </c>
      <c r="AJ51" s="16">
        <f t="shared" si="82"/>
        <v>1521.4390000000001</v>
      </c>
      <c r="AK51" s="16">
        <f t="shared" si="82"/>
        <v>0</v>
      </c>
      <c r="AL51" s="16">
        <f t="shared" si="82"/>
        <v>0</v>
      </c>
      <c r="AM51" s="16">
        <f t="shared" si="82"/>
        <v>822.63900000000001</v>
      </c>
      <c r="AN51" s="16">
        <f t="shared" si="82"/>
        <v>0</v>
      </c>
      <c r="AO51" s="16">
        <f t="shared" si="82"/>
        <v>0</v>
      </c>
      <c r="AP51" s="16">
        <f t="shared" si="82"/>
        <v>664.5</v>
      </c>
      <c r="AQ51" s="16" t="e">
        <f>SUM(AQ48+AQ44+AQ38+#REF!+#REF!+AQ33+AQ23+AQ20+AQ18+AQ26+AQ29)</f>
        <v>#REF!</v>
      </c>
      <c r="AR51" s="31" t="e">
        <f t="shared" si="80"/>
        <v>#REF!</v>
      </c>
      <c r="AS51" s="44"/>
      <c r="AT51" s="37"/>
    </row>
    <row r="52" spans="1:46" ht="40.950000000000003" customHeight="1">
      <c r="A52" s="199"/>
      <c r="B52" s="199"/>
      <c r="C52" s="199"/>
      <c r="D52" s="199"/>
      <c r="E52" s="1" t="s">
        <v>77</v>
      </c>
      <c r="F52" s="16">
        <v>0</v>
      </c>
      <c r="G52" s="16">
        <f>P52</f>
        <v>0</v>
      </c>
      <c r="H52" s="2">
        <v>0</v>
      </c>
      <c r="I52" s="16">
        <v>0</v>
      </c>
      <c r="J52" s="16">
        <v>0</v>
      </c>
      <c r="K52" s="2">
        <v>0</v>
      </c>
      <c r="L52" s="16">
        <v>0</v>
      </c>
      <c r="M52" s="16">
        <v>0</v>
      </c>
      <c r="N52" s="2">
        <v>0</v>
      </c>
      <c r="O52" s="16">
        <v>0</v>
      </c>
      <c r="P52" s="16">
        <v>0</v>
      </c>
      <c r="Q52" s="2">
        <v>0</v>
      </c>
      <c r="R52" s="16">
        <v>0</v>
      </c>
      <c r="S52" s="16">
        <v>0</v>
      </c>
      <c r="T52" s="2">
        <v>0</v>
      </c>
      <c r="U52" s="16">
        <v>0</v>
      </c>
      <c r="V52" s="16">
        <v>0</v>
      </c>
      <c r="W52" s="2">
        <v>0</v>
      </c>
      <c r="X52" s="16">
        <v>0</v>
      </c>
      <c r="Y52" s="16">
        <v>0</v>
      </c>
      <c r="Z52" s="2">
        <v>0</v>
      </c>
      <c r="AA52" s="16">
        <v>0</v>
      </c>
      <c r="AB52" s="16">
        <v>0</v>
      </c>
      <c r="AC52" s="2">
        <v>0</v>
      </c>
      <c r="AD52" s="16">
        <v>0</v>
      </c>
      <c r="AE52" s="16">
        <v>0</v>
      </c>
      <c r="AF52" s="2">
        <v>0</v>
      </c>
      <c r="AG52" s="16">
        <v>0</v>
      </c>
      <c r="AH52" s="16">
        <v>0</v>
      </c>
      <c r="AI52" s="2">
        <v>0</v>
      </c>
      <c r="AJ52" s="16">
        <v>0</v>
      </c>
      <c r="AK52" s="16" t="e">
        <f>SUM(#REF!)</f>
        <v>#REF!</v>
      </c>
      <c r="AL52" s="2">
        <v>0</v>
      </c>
      <c r="AM52" s="16">
        <v>0</v>
      </c>
      <c r="AN52" s="16" t="e">
        <f>SUM(#REF!)</f>
        <v>#REF!</v>
      </c>
      <c r="AO52" s="2">
        <v>0</v>
      </c>
      <c r="AP52" s="16">
        <v>0</v>
      </c>
      <c r="AQ52" s="33"/>
      <c r="AR52" s="34"/>
      <c r="AS52" s="44"/>
      <c r="AT52" s="37"/>
    </row>
    <row r="53" spans="1:46" ht="23.25" customHeight="1">
      <c r="A53" s="189" t="s">
        <v>74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</row>
    <row r="54" spans="1:46" ht="14.25" customHeight="1">
      <c r="A54" s="189" t="s">
        <v>17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3"/>
      <c r="R54" s="200"/>
      <c r="S54" s="200"/>
      <c r="T54" s="200"/>
      <c r="U54" s="200"/>
      <c r="V54" s="200"/>
      <c r="W54" s="200"/>
      <c r="X54" s="200"/>
      <c r="Y54" s="200"/>
      <c r="Z54" s="200"/>
    </row>
    <row r="55" spans="1:46" ht="12.75" customHeight="1">
      <c r="A55" s="189" t="s">
        <v>18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</row>
    <row r="56" spans="1:46" ht="11.25" customHeight="1">
      <c r="A56" s="189" t="s">
        <v>19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</row>
    <row r="57" spans="1:46" ht="12.45" customHeight="1">
      <c r="A57" s="25"/>
    </row>
    <row r="58" spans="1:46">
      <c r="A58" s="26"/>
      <c r="E58" s="11"/>
    </row>
    <row r="59" spans="1:46">
      <c r="A59" s="192" t="s">
        <v>94</v>
      </c>
      <c r="B59" s="193"/>
      <c r="C59" s="193"/>
      <c r="D59" s="193"/>
      <c r="E59" s="193"/>
      <c r="F59" s="193"/>
      <c r="G59" s="15"/>
      <c r="H59" s="194" t="s">
        <v>32</v>
      </c>
      <c r="I59" s="194"/>
      <c r="J59" s="194"/>
      <c r="K59" s="194"/>
      <c r="L59" s="194"/>
      <c r="M59" s="194"/>
      <c r="N59" s="194"/>
      <c r="O59" s="15"/>
      <c r="P59" s="15"/>
    </row>
    <row r="60" spans="1:46" ht="24" customHeight="1">
      <c r="A60" s="192" t="s">
        <v>93</v>
      </c>
      <c r="B60" s="193"/>
      <c r="C60" s="193"/>
      <c r="D60" s="193"/>
      <c r="E60" s="193"/>
      <c r="F60" s="15"/>
      <c r="G60" s="15"/>
      <c r="H60" s="193" t="s">
        <v>33</v>
      </c>
      <c r="I60" s="194"/>
      <c r="J60" s="194"/>
      <c r="K60" s="194"/>
      <c r="L60" s="194"/>
      <c r="M60" s="194"/>
      <c r="N60" s="194"/>
      <c r="O60" s="194"/>
      <c r="P60" s="194"/>
    </row>
    <row r="61" spans="1:46" ht="18" customHeight="1">
      <c r="A61" s="192" t="s">
        <v>69</v>
      </c>
      <c r="B61" s="193"/>
      <c r="C61" s="193"/>
      <c r="D61" s="193"/>
      <c r="E61" s="193"/>
      <c r="F61" s="193"/>
      <c r="G61" s="15"/>
      <c r="H61" s="193" t="s">
        <v>70</v>
      </c>
      <c r="I61" s="194"/>
      <c r="J61" s="194"/>
      <c r="K61" s="194"/>
      <c r="L61" s="194"/>
      <c r="M61" s="194"/>
      <c r="N61" s="194"/>
      <c r="O61" s="194"/>
      <c r="P61" s="194"/>
    </row>
    <row r="62" spans="1:46">
      <c r="A62" s="26"/>
      <c r="B62" s="26" t="s">
        <v>34</v>
      </c>
      <c r="C62" s="195"/>
      <c r="D62" s="195"/>
      <c r="E62" s="15"/>
      <c r="F62" s="15"/>
      <c r="G62" s="15"/>
      <c r="H62" s="15"/>
      <c r="I62" s="15"/>
      <c r="J62" s="15"/>
      <c r="K62" s="15"/>
      <c r="L62" s="15" t="s">
        <v>34</v>
      </c>
      <c r="M62" s="15"/>
      <c r="N62" s="195"/>
      <c r="O62" s="195"/>
      <c r="P62" s="15"/>
      <c r="Q62" s="15"/>
    </row>
    <row r="63" spans="1:46" ht="23.25" customHeight="1">
      <c r="A63" s="189" t="s">
        <v>57</v>
      </c>
      <c r="B63" s="196"/>
      <c r="C63" s="196"/>
      <c r="D63" s="196"/>
      <c r="E63" s="196"/>
      <c r="F63" s="196"/>
      <c r="G63" s="196"/>
      <c r="H63" s="197"/>
      <c r="I63" s="197"/>
      <c r="J63" s="15"/>
      <c r="K63" s="15"/>
      <c r="L63" s="15"/>
      <c r="M63" s="15"/>
      <c r="N63" s="15"/>
      <c r="O63" s="15"/>
      <c r="P63" s="15"/>
    </row>
    <row r="64" spans="1:46" ht="14.25" customHeight="1">
      <c r="A64" s="189" t="s">
        <v>82</v>
      </c>
      <c r="B64" s="196"/>
      <c r="C64" s="196"/>
      <c r="D64" s="196"/>
      <c r="E64" s="196"/>
      <c r="F64" s="196"/>
      <c r="G64" s="196"/>
      <c r="H64" s="197"/>
      <c r="I64" s="197"/>
      <c r="J64" s="15"/>
      <c r="K64" s="15"/>
      <c r="L64" s="15"/>
      <c r="M64" s="15"/>
      <c r="N64" s="15"/>
      <c r="O64" s="15"/>
      <c r="P64" s="15"/>
    </row>
    <row r="65" spans="1:36">
      <c r="A65" s="189" t="s">
        <v>58</v>
      </c>
      <c r="B65" s="190"/>
      <c r="C65" s="190"/>
      <c r="D65" s="190"/>
      <c r="E65" s="190"/>
      <c r="F65" s="191"/>
      <c r="G65" s="191"/>
      <c r="H65" s="191"/>
      <c r="I65" s="191"/>
    </row>
    <row r="66" spans="1:36" ht="15.6">
      <c r="A66" s="9"/>
    </row>
    <row r="67" spans="1:36">
      <c r="A67" s="26"/>
      <c r="AJ67" s="11"/>
    </row>
  </sheetData>
  <mergeCells count="140">
    <mergeCell ref="O1:U2"/>
    <mergeCell ref="AK1:AQ2"/>
    <mergeCell ref="A3:U3"/>
    <mergeCell ref="A4:AT4"/>
    <mergeCell ref="A5:AT5"/>
    <mergeCell ref="A7:A10"/>
    <mergeCell ref="B7:B10"/>
    <mergeCell ref="C7:C10"/>
    <mergeCell ref="D7:D10"/>
    <mergeCell ref="E7:E10"/>
    <mergeCell ref="F7:H7"/>
    <mergeCell ref="I7:AR7"/>
    <mergeCell ref="AS7:AS10"/>
    <mergeCell ref="AT7:AT10"/>
    <mergeCell ref="F8:H8"/>
    <mergeCell ref="I8:K8"/>
    <mergeCell ref="L8:N8"/>
    <mergeCell ref="O8:Q8"/>
    <mergeCell ref="R8:T8"/>
    <mergeCell ref="U8:W8"/>
    <mergeCell ref="O9:O10"/>
    <mergeCell ref="P9:P10"/>
    <mergeCell ref="Q9:Q10"/>
    <mergeCell ref="R9:R10"/>
    <mergeCell ref="S9:S10"/>
    <mergeCell ref="T9:T10"/>
    <mergeCell ref="AP8:A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X8:Z8"/>
    <mergeCell ref="AA8:AC8"/>
    <mergeCell ref="AD8:AF8"/>
    <mergeCell ref="AG8:AI8"/>
    <mergeCell ref="AJ8:AL8"/>
    <mergeCell ref="AM8:AO8"/>
    <mergeCell ref="AA9:AA10"/>
    <mergeCell ref="AB9:AB10"/>
    <mergeCell ref="AC9:AC10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AM9:AM10"/>
    <mergeCell ref="AN9:AN10"/>
    <mergeCell ref="AO9:AO1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B12:AT12"/>
    <mergeCell ref="A13:AR13"/>
    <mergeCell ref="A14:AR14"/>
    <mergeCell ref="B15:AT15"/>
    <mergeCell ref="B17:AT17"/>
    <mergeCell ref="A18:A20"/>
    <mergeCell ref="B18:B20"/>
    <mergeCell ref="C18:C20"/>
    <mergeCell ref="D18:D20"/>
    <mergeCell ref="AS18:AS20"/>
    <mergeCell ref="A24:A26"/>
    <mergeCell ref="B24:B26"/>
    <mergeCell ref="C24:C26"/>
    <mergeCell ref="D24:D26"/>
    <mergeCell ref="AS24:AS26"/>
    <mergeCell ref="AT24:AT26"/>
    <mergeCell ref="AT18:AT20"/>
    <mergeCell ref="A21:A23"/>
    <mergeCell ref="B21:B23"/>
    <mergeCell ref="C21:C23"/>
    <mergeCell ref="D21:D23"/>
    <mergeCell ref="AS21:AS23"/>
    <mergeCell ref="AT21:AT23"/>
    <mergeCell ref="AS36:AS38"/>
    <mergeCell ref="B39:AT39"/>
    <mergeCell ref="B30:AT30"/>
    <mergeCell ref="A31:A33"/>
    <mergeCell ref="B31:B33"/>
    <mergeCell ref="C31:C33"/>
    <mergeCell ref="D31:D33"/>
    <mergeCell ref="AS31:AS33"/>
    <mergeCell ref="A27:A29"/>
    <mergeCell ref="B27:B29"/>
    <mergeCell ref="C27:C29"/>
    <mergeCell ref="D27:D29"/>
    <mergeCell ref="AS27:AS29"/>
    <mergeCell ref="AT27:AT29"/>
    <mergeCell ref="A40:AR40"/>
    <mergeCell ref="A41:AR41"/>
    <mergeCell ref="A42:A45"/>
    <mergeCell ref="B42:B45"/>
    <mergeCell ref="C42:C45"/>
    <mergeCell ref="D42:D45"/>
    <mergeCell ref="A36:A38"/>
    <mergeCell ref="B36:B38"/>
    <mergeCell ref="C36:C38"/>
    <mergeCell ref="D36:D38"/>
    <mergeCell ref="A49:B52"/>
    <mergeCell ref="C49:C52"/>
    <mergeCell ref="D49:D52"/>
    <mergeCell ref="A53:U53"/>
    <mergeCell ref="A54:P54"/>
    <mergeCell ref="R54:Z54"/>
    <mergeCell ref="AS42:AS44"/>
    <mergeCell ref="AT42:AT44"/>
    <mergeCell ref="A46:A48"/>
    <mergeCell ref="B46:B48"/>
    <mergeCell ref="C46:C48"/>
    <mergeCell ref="D46:D48"/>
    <mergeCell ref="AS46:AS48"/>
    <mergeCell ref="AT46:AT48"/>
    <mergeCell ref="A65:I65"/>
    <mergeCell ref="A61:F61"/>
    <mergeCell ref="H61:P61"/>
    <mergeCell ref="C62:D62"/>
    <mergeCell ref="N62:O62"/>
    <mergeCell ref="A63:I63"/>
    <mergeCell ref="A64:I64"/>
    <mergeCell ref="A55:U55"/>
    <mergeCell ref="A56:R56"/>
    <mergeCell ref="A59:F59"/>
    <mergeCell ref="H59:N59"/>
    <mergeCell ref="A60:E60"/>
    <mergeCell ref="H60:P60"/>
  </mergeCells>
  <pageMargins left="0.6692913385826772" right="0.19685039370078741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7"/>
  <sheetViews>
    <sheetView view="pageBreakPreview" topLeftCell="C39" zoomScaleNormal="85" zoomScaleSheetLayoutView="100" workbookViewId="0">
      <selection activeCell="M51" sqref="M51"/>
    </sheetView>
  </sheetViews>
  <sheetFormatPr defaultColWidth="9.109375" defaultRowHeight="14.4"/>
  <cols>
    <col min="1" max="1" width="7.33203125" style="27" customWidth="1"/>
    <col min="2" max="2" width="33.88671875" style="8" customWidth="1"/>
    <col min="3" max="3" width="9.88671875" style="8" customWidth="1"/>
    <col min="4" max="4" width="8.33203125" style="8" customWidth="1"/>
    <col min="5" max="5" width="15.6640625" style="8" customWidth="1"/>
    <col min="6" max="6" width="10.33203125" style="8" customWidth="1"/>
    <col min="7" max="7" width="7.88671875" style="8" customWidth="1"/>
    <col min="8" max="9" width="7.33203125" style="8" customWidth="1"/>
    <col min="10" max="10" width="6.88671875" style="8" customWidth="1"/>
    <col min="11" max="11" width="9.33203125" style="8" customWidth="1"/>
    <col min="12" max="12" width="5.88671875" style="8" customWidth="1"/>
    <col min="13" max="13" width="6" style="8" customWidth="1"/>
    <col min="14" max="14" width="7.6640625" style="8" customWidth="1"/>
    <col min="15" max="15" width="6.6640625" style="8" customWidth="1"/>
    <col min="16" max="16" width="8.33203125" style="8" customWidth="1"/>
    <col min="17" max="17" width="7.88671875" style="8" customWidth="1"/>
    <col min="18" max="18" width="8.109375" style="8" customWidth="1"/>
    <col min="19" max="19" width="5.88671875" style="8" customWidth="1"/>
    <col min="20" max="20" width="7.6640625" style="8" customWidth="1"/>
    <col min="21" max="21" width="7" style="8" customWidth="1"/>
    <col min="22" max="22" width="5.88671875" style="8" customWidth="1"/>
    <col min="23" max="23" width="7.6640625" style="8" customWidth="1"/>
    <col min="24" max="24" width="8.33203125" style="8" customWidth="1"/>
    <col min="25" max="25" width="7.33203125" style="8" customWidth="1"/>
    <col min="26" max="26" width="7.6640625" style="8" customWidth="1"/>
    <col min="27" max="27" width="10" style="8" customWidth="1"/>
    <col min="28" max="28" width="7.33203125" style="8" customWidth="1"/>
    <col min="29" max="29" width="7.6640625" style="8" customWidth="1"/>
    <col min="30" max="30" width="8.33203125" style="8" customWidth="1"/>
    <col min="31" max="31" width="7.109375" style="8" customWidth="1"/>
    <col min="32" max="32" width="7.33203125" style="8" customWidth="1"/>
    <col min="33" max="33" width="8.6640625" style="8" customWidth="1"/>
    <col min="34" max="34" width="7.6640625" style="8" customWidth="1"/>
    <col min="35" max="35" width="7.109375" style="8" customWidth="1"/>
    <col min="36" max="36" width="9.6640625" style="8" customWidth="1"/>
    <col min="37" max="37" width="13.33203125" style="8" customWidth="1"/>
    <col min="38" max="38" width="8.33203125" style="8" customWidth="1"/>
    <col min="39" max="39" width="8.109375" style="8" customWidth="1"/>
    <col min="40" max="40" width="9.33203125" style="8" customWidth="1"/>
    <col min="41" max="41" width="8" style="8" customWidth="1"/>
    <col min="42" max="42" width="8.33203125" style="8" customWidth="1"/>
    <col min="43" max="43" width="8.109375" style="8" customWidth="1"/>
    <col min="44" max="44" width="7.33203125" style="8" customWidth="1"/>
    <col min="45" max="45" width="29.109375" style="8" customWidth="1"/>
    <col min="46" max="46" width="21.33203125" style="8" customWidth="1"/>
    <col min="47" max="16384" width="9.109375" style="8"/>
  </cols>
  <sheetData>
    <row r="1" spans="1:46" ht="15.75" hidden="1" customHeight="1">
      <c r="A1" s="7"/>
      <c r="N1" s="72"/>
      <c r="O1" s="193"/>
      <c r="P1" s="194"/>
      <c r="Q1" s="194"/>
      <c r="R1" s="194"/>
      <c r="S1" s="194"/>
      <c r="T1" s="194"/>
      <c r="U1" s="194"/>
      <c r="V1" s="73"/>
      <c r="AK1" s="193"/>
      <c r="AL1" s="194"/>
      <c r="AM1" s="194"/>
      <c r="AN1" s="194"/>
      <c r="AO1" s="194"/>
      <c r="AP1" s="194"/>
      <c r="AQ1" s="194"/>
    </row>
    <row r="2" spans="1:46" ht="21.75" hidden="1" customHeight="1">
      <c r="A2" s="9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94"/>
      <c r="P2" s="194"/>
      <c r="Q2" s="194"/>
      <c r="R2" s="194"/>
      <c r="S2" s="194"/>
      <c r="T2" s="194"/>
      <c r="U2" s="194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30"/>
      <c r="AI2" s="73"/>
      <c r="AJ2" s="73"/>
      <c r="AK2" s="194"/>
      <c r="AL2" s="194"/>
      <c r="AM2" s="194"/>
      <c r="AN2" s="194"/>
      <c r="AO2" s="194"/>
      <c r="AP2" s="194"/>
      <c r="AQ2" s="194"/>
      <c r="AR2" s="73"/>
      <c r="AS2" s="73"/>
      <c r="AT2" s="73"/>
    </row>
    <row r="3" spans="1:46" hidden="1">
      <c r="A3" s="23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0"/>
      <c r="AN3" s="11"/>
      <c r="AP3" s="12"/>
      <c r="AR3" s="11"/>
    </row>
    <row r="4" spans="1:46" ht="18">
      <c r="A4" s="232" t="s">
        <v>89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</row>
    <row r="5" spans="1:46" ht="19.5" customHeight="1">
      <c r="A5" s="233" t="s">
        <v>92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</row>
    <row r="6" spans="1:46" ht="12.45" customHeight="1" thickBot="1">
      <c r="A6" s="9"/>
    </row>
    <row r="7" spans="1:46" ht="16.5" customHeight="1">
      <c r="A7" s="235" t="s">
        <v>0</v>
      </c>
      <c r="B7" s="237" t="s">
        <v>20</v>
      </c>
      <c r="C7" s="237" t="s">
        <v>1</v>
      </c>
      <c r="D7" s="237" t="s">
        <v>2</v>
      </c>
      <c r="E7" s="237" t="s">
        <v>21</v>
      </c>
      <c r="F7" s="237" t="s">
        <v>3</v>
      </c>
      <c r="G7" s="237"/>
      <c r="H7" s="237"/>
      <c r="I7" s="237" t="s">
        <v>5</v>
      </c>
      <c r="J7" s="237"/>
      <c r="K7" s="237"/>
      <c r="L7" s="237"/>
      <c r="M7" s="237"/>
      <c r="N7" s="237"/>
      <c r="O7" s="237"/>
      <c r="P7" s="237"/>
      <c r="Q7" s="237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7" t="s">
        <v>6</v>
      </c>
      <c r="AT7" s="239" t="s">
        <v>7</v>
      </c>
    </row>
    <row r="8" spans="1:46" ht="18.75" customHeight="1">
      <c r="A8" s="236"/>
      <c r="B8" s="234"/>
      <c r="C8" s="224"/>
      <c r="D8" s="224"/>
      <c r="E8" s="234"/>
      <c r="F8" s="224" t="s">
        <v>4</v>
      </c>
      <c r="G8" s="224"/>
      <c r="H8" s="224"/>
      <c r="I8" s="224" t="s">
        <v>8</v>
      </c>
      <c r="J8" s="224"/>
      <c r="K8" s="224"/>
      <c r="L8" s="224" t="s">
        <v>22</v>
      </c>
      <c r="M8" s="224"/>
      <c r="N8" s="224"/>
      <c r="O8" s="224" t="s">
        <v>23</v>
      </c>
      <c r="P8" s="224"/>
      <c r="Q8" s="224"/>
      <c r="R8" s="224" t="s">
        <v>24</v>
      </c>
      <c r="S8" s="224"/>
      <c r="T8" s="224"/>
      <c r="U8" s="224" t="s">
        <v>25</v>
      </c>
      <c r="V8" s="224"/>
      <c r="W8" s="224"/>
      <c r="X8" s="224" t="s">
        <v>26</v>
      </c>
      <c r="Y8" s="224"/>
      <c r="Z8" s="224"/>
      <c r="AA8" s="224" t="s">
        <v>27</v>
      </c>
      <c r="AB8" s="224"/>
      <c r="AC8" s="224"/>
      <c r="AD8" s="224" t="s">
        <v>28</v>
      </c>
      <c r="AE8" s="224"/>
      <c r="AF8" s="224"/>
      <c r="AG8" s="224" t="s">
        <v>29</v>
      </c>
      <c r="AH8" s="224"/>
      <c r="AI8" s="224"/>
      <c r="AJ8" s="224" t="s">
        <v>30</v>
      </c>
      <c r="AK8" s="224"/>
      <c r="AL8" s="224"/>
      <c r="AM8" s="224" t="s">
        <v>31</v>
      </c>
      <c r="AN8" s="224"/>
      <c r="AO8" s="224"/>
      <c r="AP8" s="224" t="s">
        <v>9</v>
      </c>
      <c r="AQ8" s="224"/>
      <c r="AR8" s="224"/>
      <c r="AS8" s="224"/>
      <c r="AT8" s="240"/>
    </row>
    <row r="9" spans="1:46">
      <c r="A9" s="236"/>
      <c r="B9" s="234"/>
      <c r="C9" s="224"/>
      <c r="D9" s="224"/>
      <c r="E9" s="234"/>
      <c r="F9" s="224" t="s">
        <v>10</v>
      </c>
      <c r="G9" s="224" t="s">
        <v>11</v>
      </c>
      <c r="H9" s="230" t="s">
        <v>12</v>
      </c>
      <c r="I9" s="224" t="s">
        <v>10</v>
      </c>
      <c r="J9" s="224" t="s">
        <v>11</v>
      </c>
      <c r="K9" s="230" t="s">
        <v>12</v>
      </c>
      <c r="L9" s="224" t="s">
        <v>10</v>
      </c>
      <c r="M9" s="224" t="s">
        <v>11</v>
      </c>
      <c r="N9" s="230" t="s">
        <v>12</v>
      </c>
      <c r="O9" s="224" t="s">
        <v>10</v>
      </c>
      <c r="P9" s="224" t="s">
        <v>11</v>
      </c>
      <c r="Q9" s="230" t="s">
        <v>12</v>
      </c>
      <c r="R9" s="224" t="s">
        <v>10</v>
      </c>
      <c r="S9" s="224" t="s">
        <v>11</v>
      </c>
      <c r="T9" s="230" t="s">
        <v>12</v>
      </c>
      <c r="U9" s="224" t="s">
        <v>10</v>
      </c>
      <c r="V9" s="224" t="s">
        <v>11</v>
      </c>
      <c r="W9" s="230" t="s">
        <v>12</v>
      </c>
      <c r="X9" s="224" t="s">
        <v>10</v>
      </c>
      <c r="Y9" s="224" t="s">
        <v>11</v>
      </c>
      <c r="Z9" s="230" t="s">
        <v>12</v>
      </c>
      <c r="AA9" s="224" t="s">
        <v>10</v>
      </c>
      <c r="AB9" s="224" t="s">
        <v>11</v>
      </c>
      <c r="AC9" s="230" t="s">
        <v>12</v>
      </c>
      <c r="AD9" s="224" t="s">
        <v>10</v>
      </c>
      <c r="AE9" s="224" t="s">
        <v>11</v>
      </c>
      <c r="AF9" s="230" t="s">
        <v>12</v>
      </c>
      <c r="AG9" s="224" t="s">
        <v>10</v>
      </c>
      <c r="AH9" s="224" t="s">
        <v>11</v>
      </c>
      <c r="AI9" s="230" t="s">
        <v>12</v>
      </c>
      <c r="AJ9" s="224" t="s">
        <v>10</v>
      </c>
      <c r="AK9" s="224" t="s">
        <v>11</v>
      </c>
      <c r="AL9" s="230" t="s">
        <v>12</v>
      </c>
      <c r="AM9" s="224" t="s">
        <v>10</v>
      </c>
      <c r="AN9" s="224" t="s">
        <v>11</v>
      </c>
      <c r="AO9" s="230" t="s">
        <v>12</v>
      </c>
      <c r="AP9" s="224" t="s">
        <v>10</v>
      </c>
      <c r="AQ9" s="224" t="s">
        <v>11</v>
      </c>
      <c r="AR9" s="230" t="s">
        <v>12</v>
      </c>
      <c r="AS9" s="224"/>
      <c r="AT9" s="240"/>
    </row>
    <row r="10" spans="1:46" ht="23.25" customHeight="1">
      <c r="A10" s="236"/>
      <c r="B10" s="234"/>
      <c r="C10" s="224"/>
      <c r="D10" s="224"/>
      <c r="E10" s="234"/>
      <c r="F10" s="224"/>
      <c r="G10" s="224"/>
      <c r="H10" s="230"/>
      <c r="I10" s="224"/>
      <c r="J10" s="224"/>
      <c r="K10" s="230"/>
      <c r="L10" s="224"/>
      <c r="M10" s="224"/>
      <c r="N10" s="230"/>
      <c r="O10" s="224"/>
      <c r="P10" s="224"/>
      <c r="Q10" s="230"/>
      <c r="R10" s="224"/>
      <c r="S10" s="224"/>
      <c r="T10" s="230"/>
      <c r="U10" s="224"/>
      <c r="V10" s="224"/>
      <c r="W10" s="230"/>
      <c r="X10" s="224"/>
      <c r="Y10" s="224"/>
      <c r="Z10" s="230"/>
      <c r="AA10" s="224"/>
      <c r="AB10" s="224"/>
      <c r="AC10" s="230"/>
      <c r="AD10" s="224"/>
      <c r="AE10" s="224"/>
      <c r="AF10" s="230"/>
      <c r="AG10" s="224"/>
      <c r="AH10" s="224"/>
      <c r="AI10" s="230"/>
      <c r="AJ10" s="224"/>
      <c r="AK10" s="224"/>
      <c r="AL10" s="230"/>
      <c r="AM10" s="224"/>
      <c r="AN10" s="224"/>
      <c r="AO10" s="230"/>
      <c r="AP10" s="224"/>
      <c r="AQ10" s="224"/>
      <c r="AR10" s="230"/>
      <c r="AS10" s="224"/>
      <c r="AT10" s="240"/>
    </row>
    <row r="11" spans="1:46" ht="27" customHeight="1">
      <c r="A11" s="78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 t="s">
        <v>13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  <c r="W11" s="13">
        <v>23</v>
      </c>
      <c r="X11" s="13">
        <v>24</v>
      </c>
      <c r="Y11" s="13">
        <v>25</v>
      </c>
      <c r="Z11" s="13">
        <v>26</v>
      </c>
      <c r="AA11" s="13">
        <v>27</v>
      </c>
      <c r="AB11" s="13">
        <v>28</v>
      </c>
      <c r="AC11" s="13">
        <v>29</v>
      </c>
      <c r="AD11" s="13">
        <v>30</v>
      </c>
      <c r="AE11" s="13">
        <v>31</v>
      </c>
      <c r="AF11" s="13">
        <v>32</v>
      </c>
      <c r="AG11" s="13">
        <v>33</v>
      </c>
      <c r="AH11" s="13">
        <v>34</v>
      </c>
      <c r="AI11" s="13">
        <v>35</v>
      </c>
      <c r="AJ11" s="13">
        <v>36</v>
      </c>
      <c r="AK11" s="13">
        <v>37</v>
      </c>
      <c r="AL11" s="13">
        <v>38</v>
      </c>
      <c r="AM11" s="13">
        <v>39</v>
      </c>
      <c r="AN11" s="13">
        <v>40</v>
      </c>
      <c r="AO11" s="13">
        <v>41</v>
      </c>
      <c r="AP11" s="13">
        <v>42</v>
      </c>
      <c r="AQ11" s="13">
        <v>43</v>
      </c>
      <c r="AR11" s="13">
        <v>44</v>
      </c>
      <c r="AS11" s="13">
        <v>45</v>
      </c>
      <c r="AT11" s="56">
        <v>46</v>
      </c>
    </row>
    <row r="12" spans="1:46" ht="13.95" customHeight="1">
      <c r="A12" s="78" t="s">
        <v>14</v>
      </c>
      <c r="B12" s="228" t="s">
        <v>36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41"/>
    </row>
    <row r="13" spans="1:46" s="15" customFormat="1" ht="19.5" customHeight="1">
      <c r="A13" s="242" t="s">
        <v>64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4"/>
      <c r="AS13" s="14"/>
      <c r="AT13" s="57"/>
    </row>
    <row r="14" spans="1:46" s="15" customFormat="1" ht="57.45" customHeight="1">
      <c r="A14" s="242" t="s">
        <v>65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4"/>
      <c r="AS14" s="14"/>
      <c r="AT14" s="57"/>
    </row>
    <row r="15" spans="1:46" ht="14.25" customHeight="1">
      <c r="A15" s="78" t="s">
        <v>15</v>
      </c>
      <c r="B15" s="229" t="s">
        <v>38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43"/>
    </row>
    <row r="16" spans="1:46" ht="18.75" customHeight="1">
      <c r="A16" s="78" t="s">
        <v>16</v>
      </c>
      <c r="B16" s="74" t="s">
        <v>59</v>
      </c>
      <c r="C16" s="75" t="s">
        <v>35</v>
      </c>
      <c r="D16" s="75">
        <v>2</v>
      </c>
      <c r="E16" s="1" t="s">
        <v>41</v>
      </c>
      <c r="F16" s="16">
        <f>I16+L16+O16+R16+U16+X16+AA16+AD16+AG16+AJ16+AM16+AP16</f>
        <v>0</v>
      </c>
      <c r="G16" s="16">
        <v>0</v>
      </c>
      <c r="H16" s="2">
        <v>0</v>
      </c>
      <c r="I16" s="16">
        <v>0</v>
      </c>
      <c r="J16" s="16">
        <v>0</v>
      </c>
      <c r="K16" s="2">
        <v>0</v>
      </c>
      <c r="L16" s="16">
        <v>0</v>
      </c>
      <c r="M16" s="16">
        <v>0</v>
      </c>
      <c r="N16" s="2">
        <v>0</v>
      </c>
      <c r="O16" s="16">
        <v>0</v>
      </c>
      <c r="P16" s="16">
        <v>0</v>
      </c>
      <c r="Q16" s="2">
        <v>0</v>
      </c>
      <c r="R16" s="16">
        <v>0</v>
      </c>
      <c r="S16" s="16">
        <v>0</v>
      </c>
      <c r="T16" s="2">
        <v>0</v>
      </c>
      <c r="U16" s="16">
        <v>0</v>
      </c>
      <c r="V16" s="16">
        <v>0</v>
      </c>
      <c r="W16" s="2">
        <v>0</v>
      </c>
      <c r="X16" s="16">
        <v>0</v>
      </c>
      <c r="Y16" s="16">
        <v>0</v>
      </c>
      <c r="Z16" s="2">
        <v>0</v>
      </c>
      <c r="AA16" s="16">
        <v>0</v>
      </c>
      <c r="AB16" s="16">
        <v>0</v>
      </c>
      <c r="AC16" s="2">
        <v>0</v>
      </c>
      <c r="AD16" s="16">
        <v>0</v>
      </c>
      <c r="AE16" s="16">
        <v>0</v>
      </c>
      <c r="AF16" s="2">
        <v>0</v>
      </c>
      <c r="AG16" s="16">
        <v>0</v>
      </c>
      <c r="AH16" s="16">
        <v>0</v>
      </c>
      <c r="AI16" s="2">
        <v>0</v>
      </c>
      <c r="AJ16" s="16">
        <v>0</v>
      </c>
      <c r="AK16" s="16">
        <v>0</v>
      </c>
      <c r="AL16" s="2">
        <v>0</v>
      </c>
      <c r="AM16" s="16">
        <v>0</v>
      </c>
      <c r="AN16" s="16">
        <v>0</v>
      </c>
      <c r="AO16" s="2">
        <v>0</v>
      </c>
      <c r="AP16" s="16">
        <v>0</v>
      </c>
      <c r="AQ16" s="16">
        <v>0</v>
      </c>
      <c r="AR16" s="2">
        <v>0</v>
      </c>
      <c r="AS16" s="58"/>
      <c r="AT16" s="59"/>
    </row>
    <row r="17" spans="1:46" ht="14.25" customHeight="1">
      <c r="A17" s="78" t="s">
        <v>37</v>
      </c>
      <c r="B17" s="212" t="s">
        <v>39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44"/>
    </row>
    <row r="18" spans="1:46" ht="15.75" hidden="1" customHeight="1">
      <c r="A18" s="245" t="s">
        <v>40</v>
      </c>
      <c r="B18" s="218" t="s">
        <v>73</v>
      </c>
      <c r="C18" s="199" t="s">
        <v>45</v>
      </c>
      <c r="D18" s="199">
        <v>3</v>
      </c>
      <c r="E18" s="75" t="s">
        <v>43</v>
      </c>
      <c r="F18" s="17">
        <f>SUM(F19:F20)</f>
        <v>0</v>
      </c>
      <c r="G18" s="16">
        <f t="shared" ref="G18" si="0">SUM(G19:G20)</f>
        <v>0</v>
      </c>
      <c r="H18" s="2">
        <v>0</v>
      </c>
      <c r="I18" s="16">
        <f t="shared" ref="I18:J18" si="1">SUM(I19:I20)</f>
        <v>0</v>
      </c>
      <c r="J18" s="16">
        <f t="shared" si="1"/>
        <v>0</v>
      </c>
      <c r="K18" s="2">
        <v>0</v>
      </c>
      <c r="L18" s="16">
        <f t="shared" ref="L18:M18" si="2">SUM(L19:L20)</f>
        <v>0</v>
      </c>
      <c r="M18" s="16">
        <f t="shared" si="2"/>
        <v>0</v>
      </c>
      <c r="N18" s="2">
        <v>0</v>
      </c>
      <c r="O18" s="16">
        <f t="shared" ref="O18:P18" si="3">SUM(O19:O20)</f>
        <v>0</v>
      </c>
      <c r="P18" s="16">
        <f t="shared" si="3"/>
        <v>0</v>
      </c>
      <c r="Q18" s="2">
        <v>0</v>
      </c>
      <c r="R18" s="16">
        <f t="shared" ref="R18:S18" si="4">SUM(R19:R20)</f>
        <v>0</v>
      </c>
      <c r="S18" s="16">
        <f t="shared" si="4"/>
        <v>0</v>
      </c>
      <c r="T18" s="2">
        <v>0</v>
      </c>
      <c r="U18" s="16">
        <f t="shared" ref="U18:V18" si="5">SUM(U19:U20)</f>
        <v>0</v>
      </c>
      <c r="V18" s="16">
        <f t="shared" si="5"/>
        <v>0</v>
      </c>
      <c r="W18" s="2">
        <v>0</v>
      </c>
      <c r="X18" s="16">
        <f t="shared" ref="X18:Y18" si="6">SUM(X19:X20)</f>
        <v>0</v>
      </c>
      <c r="Y18" s="16">
        <f t="shared" si="6"/>
        <v>0</v>
      </c>
      <c r="Z18" s="2">
        <v>0</v>
      </c>
      <c r="AA18" s="16">
        <f t="shared" ref="AA18:AB18" si="7">SUM(AA19:AA20)</f>
        <v>0</v>
      </c>
      <c r="AB18" s="16">
        <f t="shared" si="7"/>
        <v>0</v>
      </c>
      <c r="AC18" s="2">
        <v>0</v>
      </c>
      <c r="AD18" s="16">
        <f t="shared" ref="AD18:AE18" si="8">SUM(AD19:AD20)</f>
        <v>0</v>
      </c>
      <c r="AE18" s="16">
        <f t="shared" si="8"/>
        <v>0</v>
      </c>
      <c r="AF18" s="2">
        <v>0</v>
      </c>
      <c r="AG18" s="16">
        <f t="shared" ref="AG18:AH18" si="9">SUM(AG19:AG20)</f>
        <v>0</v>
      </c>
      <c r="AH18" s="16">
        <f t="shared" si="9"/>
        <v>0</v>
      </c>
      <c r="AI18" s="2">
        <v>0</v>
      </c>
      <c r="AJ18" s="16">
        <f t="shared" ref="AJ18:AK18" si="10">SUM(AJ19:AJ20)</f>
        <v>0</v>
      </c>
      <c r="AK18" s="16">
        <f t="shared" si="10"/>
        <v>0</v>
      </c>
      <c r="AL18" s="2">
        <v>0</v>
      </c>
      <c r="AM18" s="16">
        <f t="shared" ref="AM18:AN18" si="11">SUM(AM19:AM20)</f>
        <v>0</v>
      </c>
      <c r="AN18" s="16">
        <f t="shared" si="11"/>
        <v>0</v>
      </c>
      <c r="AO18" s="2">
        <v>0.99299999999999999</v>
      </c>
      <c r="AP18" s="16">
        <f t="shared" ref="AP18:AQ18" si="12">SUM(AP19:AP20)</f>
        <v>0</v>
      </c>
      <c r="AQ18" s="16">
        <f t="shared" si="12"/>
        <v>0</v>
      </c>
      <c r="AR18" s="2">
        <v>0</v>
      </c>
      <c r="AS18" s="220"/>
      <c r="AT18" s="249"/>
    </row>
    <row r="19" spans="1:46" ht="15.75" hidden="1" customHeight="1">
      <c r="A19" s="246"/>
      <c r="B19" s="218"/>
      <c r="C19" s="199"/>
      <c r="D19" s="199"/>
      <c r="E19" s="1" t="s">
        <v>53</v>
      </c>
      <c r="F19" s="17">
        <f>I19+L19+O19+R19+U19+X19+AA19+AD19+AG19+AJ19+AM19+AP19</f>
        <v>0</v>
      </c>
      <c r="G19" s="16">
        <f>J19+M19+P19+S19+V19+Y19+AB19+AE19+AH19+AK19+AN19+AQ19</f>
        <v>0</v>
      </c>
      <c r="H19" s="2">
        <v>0</v>
      </c>
      <c r="I19" s="16">
        <v>0</v>
      </c>
      <c r="J19" s="16">
        <v>0</v>
      </c>
      <c r="K19" s="2">
        <v>0</v>
      </c>
      <c r="L19" s="16">
        <v>0</v>
      </c>
      <c r="M19" s="16">
        <v>0</v>
      </c>
      <c r="N19" s="2">
        <v>0</v>
      </c>
      <c r="O19" s="16">
        <v>0</v>
      </c>
      <c r="P19" s="16">
        <v>0</v>
      </c>
      <c r="Q19" s="2">
        <v>0</v>
      </c>
      <c r="R19" s="16">
        <v>0</v>
      </c>
      <c r="S19" s="16">
        <v>0</v>
      </c>
      <c r="T19" s="2">
        <v>0</v>
      </c>
      <c r="U19" s="16">
        <v>0</v>
      </c>
      <c r="V19" s="16">
        <v>0</v>
      </c>
      <c r="W19" s="2">
        <v>0</v>
      </c>
      <c r="X19" s="16">
        <v>0</v>
      </c>
      <c r="Y19" s="16">
        <v>0</v>
      </c>
      <c r="Z19" s="2">
        <v>0</v>
      </c>
      <c r="AA19" s="16">
        <v>0</v>
      </c>
      <c r="AB19" s="16">
        <v>0</v>
      </c>
      <c r="AC19" s="2">
        <v>0</v>
      </c>
      <c r="AD19" s="4">
        <v>0</v>
      </c>
      <c r="AE19" s="5">
        <v>0</v>
      </c>
      <c r="AF19" s="2">
        <v>0</v>
      </c>
      <c r="AG19" s="16">
        <v>0</v>
      </c>
      <c r="AH19" s="16">
        <v>0</v>
      </c>
      <c r="AI19" s="2">
        <v>0</v>
      </c>
      <c r="AJ19" s="16">
        <v>0</v>
      </c>
      <c r="AK19" s="16">
        <f t="shared" ref="AK19:AL20" si="13">AK16</f>
        <v>0</v>
      </c>
      <c r="AL19" s="16">
        <f t="shared" si="13"/>
        <v>0</v>
      </c>
      <c r="AM19" s="16">
        <v>0</v>
      </c>
      <c r="AN19" s="16">
        <v>0</v>
      </c>
      <c r="AO19" s="2">
        <v>0</v>
      </c>
      <c r="AP19" s="16">
        <v>0</v>
      </c>
      <c r="AQ19" s="16">
        <v>0</v>
      </c>
      <c r="AR19" s="2">
        <v>0</v>
      </c>
      <c r="AS19" s="220"/>
      <c r="AT19" s="249"/>
    </row>
    <row r="20" spans="1:46" ht="15.75" hidden="1" customHeight="1">
      <c r="A20" s="247"/>
      <c r="B20" s="218"/>
      <c r="C20" s="199"/>
      <c r="D20" s="199"/>
      <c r="E20" s="1" t="s">
        <v>41</v>
      </c>
      <c r="F20" s="17">
        <f>I20+L20+O20+R20+U20+X20+AA20+AD20+AG20+AJ20+AM20+AP20</f>
        <v>0</v>
      </c>
      <c r="G20" s="16">
        <f>J20+M20+P20+S20+V20+Y20+AB20+AE20+AH20+AK20+AN20+AQ20</f>
        <v>0</v>
      </c>
      <c r="H20" s="2">
        <v>0</v>
      </c>
      <c r="I20" s="16">
        <v>0</v>
      </c>
      <c r="J20" s="16">
        <v>0</v>
      </c>
      <c r="K20" s="2">
        <v>0</v>
      </c>
      <c r="L20" s="16">
        <v>0</v>
      </c>
      <c r="M20" s="16">
        <v>0</v>
      </c>
      <c r="N20" s="2">
        <v>0</v>
      </c>
      <c r="O20" s="16">
        <v>0</v>
      </c>
      <c r="P20" s="16">
        <v>0</v>
      </c>
      <c r="Q20" s="2">
        <v>0</v>
      </c>
      <c r="R20" s="16">
        <v>0</v>
      </c>
      <c r="S20" s="16">
        <v>0</v>
      </c>
      <c r="T20" s="2">
        <v>0</v>
      </c>
      <c r="U20" s="16">
        <v>0</v>
      </c>
      <c r="V20" s="16">
        <v>0</v>
      </c>
      <c r="W20" s="2">
        <v>0</v>
      </c>
      <c r="X20" s="16">
        <v>0</v>
      </c>
      <c r="Y20" s="16">
        <v>0</v>
      </c>
      <c r="Z20" s="2">
        <v>0</v>
      </c>
      <c r="AA20" s="16">
        <v>0</v>
      </c>
      <c r="AB20" s="16">
        <v>0</v>
      </c>
      <c r="AC20" s="2">
        <v>0</v>
      </c>
      <c r="AD20" s="6">
        <v>0</v>
      </c>
      <c r="AE20" s="5">
        <v>0</v>
      </c>
      <c r="AF20" s="2">
        <v>0</v>
      </c>
      <c r="AG20" s="16">
        <v>0</v>
      </c>
      <c r="AH20" s="16">
        <v>0</v>
      </c>
      <c r="AI20" s="2">
        <v>0</v>
      </c>
      <c r="AJ20" s="16">
        <v>0</v>
      </c>
      <c r="AK20" s="16">
        <f t="shared" si="13"/>
        <v>0</v>
      </c>
      <c r="AL20" s="16">
        <f t="shared" si="13"/>
        <v>0</v>
      </c>
      <c r="AM20" s="16">
        <v>0</v>
      </c>
      <c r="AN20" s="16">
        <v>0</v>
      </c>
      <c r="AO20" s="2">
        <v>0</v>
      </c>
      <c r="AP20" s="16">
        <v>0</v>
      </c>
      <c r="AQ20" s="16">
        <v>0</v>
      </c>
      <c r="AR20" s="2">
        <v>0</v>
      </c>
      <c r="AS20" s="220"/>
      <c r="AT20" s="249"/>
    </row>
    <row r="21" spans="1:46" s="18" customFormat="1" ht="18" customHeight="1">
      <c r="A21" s="245" t="s">
        <v>44</v>
      </c>
      <c r="B21" s="218" t="s">
        <v>83</v>
      </c>
      <c r="C21" s="199" t="s">
        <v>35</v>
      </c>
      <c r="D21" s="199">
        <v>2</v>
      </c>
      <c r="E21" s="75" t="s">
        <v>43</v>
      </c>
      <c r="F21" s="16">
        <f>SUM(F22:F23)</f>
        <v>1745.6</v>
      </c>
      <c r="G21" s="16">
        <f t="shared" ref="G21:AQ21" si="14">SUM(G22:G23)</f>
        <v>100</v>
      </c>
      <c r="H21" s="2">
        <f t="shared" ref="H21" si="15">G21/F21</f>
        <v>5.728689275893676E-2</v>
      </c>
      <c r="I21" s="16">
        <f t="shared" si="14"/>
        <v>0</v>
      </c>
      <c r="J21" s="16">
        <f t="shared" si="14"/>
        <v>0</v>
      </c>
      <c r="K21" s="2">
        <v>0</v>
      </c>
      <c r="L21" s="16">
        <f t="shared" si="14"/>
        <v>100</v>
      </c>
      <c r="M21" s="16">
        <f t="shared" si="14"/>
        <v>100</v>
      </c>
      <c r="N21" s="2">
        <f t="shared" ref="N21" si="16">M21/L21</f>
        <v>1</v>
      </c>
      <c r="O21" s="16">
        <f t="shared" si="14"/>
        <v>140</v>
      </c>
      <c r="P21" s="16">
        <f t="shared" si="14"/>
        <v>0</v>
      </c>
      <c r="Q21" s="2">
        <f t="shared" ref="Q21" si="17">P21/O21</f>
        <v>0</v>
      </c>
      <c r="R21" s="16">
        <f t="shared" si="14"/>
        <v>140</v>
      </c>
      <c r="S21" s="16">
        <f t="shared" si="14"/>
        <v>0</v>
      </c>
      <c r="T21" s="2">
        <f t="shared" ref="T21" si="18">S21/R21</f>
        <v>0</v>
      </c>
      <c r="U21" s="16">
        <f t="shared" si="14"/>
        <v>130</v>
      </c>
      <c r="V21" s="16">
        <f t="shared" si="14"/>
        <v>0</v>
      </c>
      <c r="W21" s="2">
        <f t="shared" ref="W21" si="19">V21/U21</f>
        <v>0</v>
      </c>
      <c r="X21" s="16">
        <f t="shared" si="14"/>
        <v>195.6</v>
      </c>
      <c r="Y21" s="16">
        <f t="shared" si="14"/>
        <v>0</v>
      </c>
      <c r="Z21" s="2">
        <f t="shared" ref="Z21" si="20">Y21/X21</f>
        <v>0</v>
      </c>
      <c r="AA21" s="16">
        <f t="shared" si="14"/>
        <v>110</v>
      </c>
      <c r="AB21" s="16">
        <f t="shared" si="14"/>
        <v>0</v>
      </c>
      <c r="AC21" s="2">
        <f t="shared" ref="AC21" si="21">AB21/AA21</f>
        <v>0</v>
      </c>
      <c r="AD21" s="16">
        <f t="shared" si="14"/>
        <v>110</v>
      </c>
      <c r="AE21" s="16">
        <f t="shared" si="14"/>
        <v>0</v>
      </c>
      <c r="AF21" s="2">
        <f t="shared" ref="AF21" si="22">AE21/AD21</f>
        <v>0</v>
      </c>
      <c r="AG21" s="16">
        <f t="shared" si="14"/>
        <v>110</v>
      </c>
      <c r="AH21" s="16">
        <f t="shared" si="14"/>
        <v>0</v>
      </c>
      <c r="AI21" s="2">
        <f t="shared" ref="AI21" si="23">AH21/AG21</f>
        <v>0</v>
      </c>
      <c r="AJ21" s="16">
        <f t="shared" si="14"/>
        <v>170</v>
      </c>
      <c r="AK21" s="16">
        <f t="shared" si="14"/>
        <v>0</v>
      </c>
      <c r="AL21" s="2">
        <f t="shared" ref="AL21" si="24">AK21/AJ21</f>
        <v>0</v>
      </c>
      <c r="AM21" s="16">
        <f t="shared" si="14"/>
        <v>200</v>
      </c>
      <c r="AN21" s="16">
        <f t="shared" si="14"/>
        <v>0</v>
      </c>
      <c r="AO21" s="2">
        <f t="shared" ref="AO21" si="25">AN21/AM21</f>
        <v>0</v>
      </c>
      <c r="AP21" s="16">
        <f t="shared" si="14"/>
        <v>340</v>
      </c>
      <c r="AQ21" s="16">
        <f t="shared" si="14"/>
        <v>0</v>
      </c>
      <c r="AR21" s="2">
        <f t="shared" ref="AR21" si="26">AQ21/AP21</f>
        <v>0</v>
      </c>
      <c r="AS21" s="220" t="s">
        <v>98</v>
      </c>
      <c r="AT21" s="250"/>
    </row>
    <row r="22" spans="1:46" s="18" customFormat="1" ht="13.95" customHeight="1">
      <c r="A22" s="246"/>
      <c r="B22" s="218"/>
      <c r="C22" s="199"/>
      <c r="D22" s="199"/>
      <c r="E22" s="1" t="s">
        <v>53</v>
      </c>
      <c r="F22" s="17">
        <f>I22+L22+O22+R22+U22+X22</f>
        <v>0</v>
      </c>
      <c r="G22" s="16">
        <f>J22+M22+P22+S22+V22+Y22+AB22+AE22+AH22+AK22+AN22+AQ22</f>
        <v>0</v>
      </c>
      <c r="H22" s="2">
        <v>0</v>
      </c>
      <c r="I22" s="16">
        <v>0</v>
      </c>
      <c r="J22" s="16">
        <v>0</v>
      </c>
      <c r="K22" s="2">
        <v>0</v>
      </c>
      <c r="L22" s="16">
        <v>0</v>
      </c>
      <c r="M22" s="16">
        <v>0</v>
      </c>
      <c r="N22" s="2">
        <v>0</v>
      </c>
      <c r="O22" s="16">
        <v>0</v>
      </c>
      <c r="P22" s="16">
        <v>0</v>
      </c>
      <c r="Q22" s="2">
        <v>0</v>
      </c>
      <c r="R22" s="16">
        <v>0</v>
      </c>
      <c r="S22" s="16">
        <v>0</v>
      </c>
      <c r="T22" s="2">
        <v>0</v>
      </c>
      <c r="U22" s="16">
        <v>0</v>
      </c>
      <c r="V22" s="16">
        <v>0</v>
      </c>
      <c r="W22" s="2">
        <v>0</v>
      </c>
      <c r="X22" s="16">
        <v>0</v>
      </c>
      <c r="Y22" s="16">
        <v>0</v>
      </c>
      <c r="Z22" s="2">
        <v>0</v>
      </c>
      <c r="AA22" s="16">
        <v>0</v>
      </c>
      <c r="AB22" s="16">
        <v>0</v>
      </c>
      <c r="AC22" s="2">
        <v>0</v>
      </c>
      <c r="AD22" s="16">
        <v>0</v>
      </c>
      <c r="AE22" s="16">
        <v>0</v>
      </c>
      <c r="AF22" s="2">
        <v>0</v>
      </c>
      <c r="AG22" s="16">
        <v>0</v>
      </c>
      <c r="AH22" s="16">
        <v>0</v>
      </c>
      <c r="AI22" s="2">
        <v>0</v>
      </c>
      <c r="AJ22" s="16">
        <v>0</v>
      </c>
      <c r="AK22" s="16">
        <v>0</v>
      </c>
      <c r="AL22" s="2">
        <v>0</v>
      </c>
      <c r="AM22" s="16">
        <v>0</v>
      </c>
      <c r="AN22" s="16">
        <v>0</v>
      </c>
      <c r="AO22" s="2">
        <v>0</v>
      </c>
      <c r="AP22" s="16">
        <v>0</v>
      </c>
      <c r="AQ22" s="16">
        <v>0</v>
      </c>
      <c r="AR22" s="2">
        <v>0</v>
      </c>
      <c r="AS22" s="220"/>
      <c r="AT22" s="250"/>
    </row>
    <row r="23" spans="1:46" s="18" customFormat="1" ht="18" customHeight="1">
      <c r="A23" s="246"/>
      <c r="B23" s="218"/>
      <c r="C23" s="199"/>
      <c r="D23" s="199"/>
      <c r="E23" s="1" t="s">
        <v>41</v>
      </c>
      <c r="F23" s="28">
        <f>I23+L23+O23+R23+U23+X23+AA23+AD23+AG23+AJ23+AM23+AP23</f>
        <v>1745.6</v>
      </c>
      <c r="G23" s="28">
        <f>J23+M23+P23+S23+V23+Y23+AB23+AE23+AH23+AK23+AN23+AQ23</f>
        <v>100</v>
      </c>
      <c r="H23" s="47">
        <f>G23/F23*100</f>
        <v>5.728689275893676</v>
      </c>
      <c r="I23" s="48">
        <v>0</v>
      </c>
      <c r="J23" s="48">
        <v>0</v>
      </c>
      <c r="K23" s="2">
        <v>0</v>
      </c>
      <c r="L23" s="48">
        <v>100</v>
      </c>
      <c r="M23" s="48">
        <v>100</v>
      </c>
      <c r="N23" s="2">
        <f t="shared" ref="N23" si="27">M23/L23</f>
        <v>1</v>
      </c>
      <c r="O23" s="48">
        <v>140</v>
      </c>
      <c r="P23" s="48">
        <v>0</v>
      </c>
      <c r="Q23" s="2">
        <v>0</v>
      </c>
      <c r="R23" s="48">
        <v>140</v>
      </c>
      <c r="S23" s="48">
        <v>0</v>
      </c>
      <c r="T23" s="49">
        <f>S23/R23*100</f>
        <v>0</v>
      </c>
      <c r="U23" s="48">
        <v>130</v>
      </c>
      <c r="V23" s="48">
        <v>0</v>
      </c>
      <c r="W23" s="49">
        <f>V23/U23*100</f>
        <v>0</v>
      </c>
      <c r="X23" s="48">
        <v>195.6</v>
      </c>
      <c r="Y23" s="48">
        <v>0</v>
      </c>
      <c r="Z23" s="49">
        <f>Y23/X23*100</f>
        <v>0</v>
      </c>
      <c r="AA23" s="48">
        <v>110</v>
      </c>
      <c r="AB23" s="48">
        <v>0</v>
      </c>
      <c r="AC23" s="49">
        <f>AB23/AA23*100</f>
        <v>0</v>
      </c>
      <c r="AD23" s="48">
        <v>110</v>
      </c>
      <c r="AE23" s="48">
        <v>0</v>
      </c>
      <c r="AF23" s="49">
        <f>AE23/AD23*100</f>
        <v>0</v>
      </c>
      <c r="AG23" s="48">
        <v>110</v>
      </c>
      <c r="AH23" s="50">
        <v>0</v>
      </c>
      <c r="AI23" s="51">
        <f>AH23/AG23*100</f>
        <v>0</v>
      </c>
      <c r="AJ23" s="48">
        <v>170</v>
      </c>
      <c r="AK23" s="48">
        <v>0</v>
      </c>
      <c r="AL23" s="49">
        <f>AK23/AJ23*100</f>
        <v>0</v>
      </c>
      <c r="AM23" s="50">
        <v>200</v>
      </c>
      <c r="AN23" s="50">
        <v>0</v>
      </c>
      <c r="AO23" s="51">
        <f>AN23/AM23*100</f>
        <v>0</v>
      </c>
      <c r="AP23" s="50">
        <v>340</v>
      </c>
      <c r="AQ23" s="50">
        <v>0</v>
      </c>
      <c r="AR23" s="2">
        <v>0</v>
      </c>
      <c r="AS23" s="220"/>
      <c r="AT23" s="250"/>
    </row>
    <row r="24" spans="1:46" ht="22.95" customHeight="1">
      <c r="A24" s="248" t="s">
        <v>68</v>
      </c>
      <c r="B24" s="218" t="s">
        <v>90</v>
      </c>
      <c r="C24" s="199" t="s">
        <v>45</v>
      </c>
      <c r="D24" s="199">
        <v>3</v>
      </c>
      <c r="E24" s="75" t="s">
        <v>43</v>
      </c>
      <c r="F24" s="17">
        <f>SUM(F25:F26)</f>
        <v>23798.305</v>
      </c>
      <c r="G24" s="16">
        <f t="shared" ref="G24" si="28">SUM(G25:G26)</f>
        <v>0</v>
      </c>
      <c r="H24" s="2">
        <f t="shared" ref="H24:H25" si="29">G24/F24</f>
        <v>0</v>
      </c>
      <c r="I24" s="16">
        <f t="shared" ref="I24:J24" si="30">SUM(I25:I26)</f>
        <v>0</v>
      </c>
      <c r="J24" s="16">
        <f t="shared" si="30"/>
        <v>0</v>
      </c>
      <c r="K24" s="2">
        <v>0</v>
      </c>
      <c r="L24" s="16">
        <f t="shared" ref="L24:M24" si="31">SUM(L25:L26)</f>
        <v>0</v>
      </c>
      <c r="M24" s="16">
        <f t="shared" si="31"/>
        <v>0</v>
      </c>
      <c r="N24" s="2">
        <v>0</v>
      </c>
      <c r="O24" s="16">
        <f t="shared" ref="O24:P24" si="32">SUM(O25:O26)</f>
        <v>0</v>
      </c>
      <c r="P24" s="16">
        <f t="shared" si="32"/>
        <v>0</v>
      </c>
      <c r="Q24" s="2">
        <v>0</v>
      </c>
      <c r="R24" s="16">
        <f t="shared" ref="R24:S24" si="33">SUM(R25:R26)</f>
        <v>0</v>
      </c>
      <c r="S24" s="16">
        <f t="shared" si="33"/>
        <v>0</v>
      </c>
      <c r="T24" s="2">
        <v>0</v>
      </c>
      <c r="U24" s="16">
        <f t="shared" ref="U24:V24" si="34">SUM(U25:U26)</f>
        <v>0</v>
      </c>
      <c r="V24" s="16">
        <f t="shared" si="34"/>
        <v>0</v>
      </c>
      <c r="W24" s="2">
        <v>0</v>
      </c>
      <c r="X24" s="16">
        <f t="shared" ref="X24:Y24" si="35">SUM(X25:X26)</f>
        <v>0</v>
      </c>
      <c r="Y24" s="16">
        <f t="shared" si="35"/>
        <v>0</v>
      </c>
      <c r="Z24" s="2">
        <v>0</v>
      </c>
      <c r="AA24" s="16">
        <f t="shared" ref="AA24:AB24" si="36">SUM(AA25:AA26)</f>
        <v>0</v>
      </c>
      <c r="AB24" s="16">
        <f t="shared" si="36"/>
        <v>0</v>
      </c>
      <c r="AC24" s="2">
        <v>0</v>
      </c>
      <c r="AD24" s="16">
        <f t="shared" ref="AD24:AE24" si="37">SUM(AD25:AD26)</f>
        <v>0</v>
      </c>
      <c r="AE24" s="16">
        <f t="shared" si="37"/>
        <v>0</v>
      </c>
      <c r="AF24" s="2">
        <v>0</v>
      </c>
      <c r="AG24" s="16">
        <f t="shared" ref="AG24:AH24" si="38">SUM(AG25:AG26)</f>
        <v>23798.305</v>
      </c>
      <c r="AH24" s="16">
        <f t="shared" si="38"/>
        <v>0</v>
      </c>
      <c r="AI24" s="2">
        <v>0</v>
      </c>
      <c r="AJ24" s="16">
        <v>0</v>
      </c>
      <c r="AK24" s="16">
        <f t="shared" ref="AK24" si="39">SUM(AK25:AK26)</f>
        <v>0</v>
      </c>
      <c r="AL24" s="2">
        <v>0</v>
      </c>
      <c r="AM24" s="16">
        <f t="shared" ref="AM24:AN24" si="40">SUM(AM25:AM26)</f>
        <v>0</v>
      </c>
      <c r="AN24" s="16">
        <f t="shared" si="40"/>
        <v>0</v>
      </c>
      <c r="AO24" s="2">
        <v>0</v>
      </c>
      <c r="AP24" s="2">
        <v>0</v>
      </c>
      <c r="AQ24" s="16">
        <f t="shared" ref="AQ24" si="41">SUM(AQ25:AQ26)</f>
        <v>0</v>
      </c>
      <c r="AR24" s="2">
        <v>0</v>
      </c>
      <c r="AS24" s="220" t="s">
        <v>99</v>
      </c>
      <c r="AT24" s="249"/>
    </row>
    <row r="25" spans="1:46" ht="22.95" customHeight="1">
      <c r="A25" s="246"/>
      <c r="B25" s="218"/>
      <c r="C25" s="199"/>
      <c r="D25" s="219"/>
      <c r="E25" s="1" t="s">
        <v>53</v>
      </c>
      <c r="F25" s="17">
        <f>I25+L25+O25+R25+U25+X25+AA25+AD25+AG25+AJ25+AM25+AP25</f>
        <v>22608.39</v>
      </c>
      <c r="G25" s="16">
        <f>J25+M25+P25+S25+V25+Y25+AB25+AE25+AH25+AK25+AN25+AQ25</f>
        <v>0</v>
      </c>
      <c r="H25" s="2">
        <f t="shared" si="29"/>
        <v>0</v>
      </c>
      <c r="I25" s="16">
        <v>0</v>
      </c>
      <c r="J25" s="16">
        <v>0</v>
      </c>
      <c r="K25" s="2">
        <v>0</v>
      </c>
      <c r="L25" s="16">
        <v>0</v>
      </c>
      <c r="M25" s="16">
        <v>0</v>
      </c>
      <c r="N25" s="2">
        <v>0</v>
      </c>
      <c r="O25" s="16">
        <v>0</v>
      </c>
      <c r="P25" s="16">
        <v>0</v>
      </c>
      <c r="Q25" s="2">
        <v>0</v>
      </c>
      <c r="R25" s="16">
        <v>0</v>
      </c>
      <c r="S25" s="16">
        <v>0</v>
      </c>
      <c r="T25" s="2">
        <v>0</v>
      </c>
      <c r="U25" s="16">
        <v>0</v>
      </c>
      <c r="V25" s="16">
        <v>0</v>
      </c>
      <c r="W25" s="2">
        <v>0</v>
      </c>
      <c r="X25" s="16">
        <v>0</v>
      </c>
      <c r="Y25" s="16">
        <v>0</v>
      </c>
      <c r="Z25" s="2">
        <v>0</v>
      </c>
      <c r="AA25" s="16">
        <v>0</v>
      </c>
      <c r="AB25" s="16">
        <v>0</v>
      </c>
      <c r="AC25" s="2">
        <v>0</v>
      </c>
      <c r="AD25" s="5">
        <v>0</v>
      </c>
      <c r="AE25" s="5">
        <v>0</v>
      </c>
      <c r="AF25" s="2">
        <v>0</v>
      </c>
      <c r="AG25" s="67">
        <v>22608.39</v>
      </c>
      <c r="AH25" s="16">
        <v>0</v>
      </c>
      <c r="AI25" s="2">
        <v>0</v>
      </c>
      <c r="AJ25" s="16">
        <v>0</v>
      </c>
      <c r="AK25" s="16">
        <v>0</v>
      </c>
      <c r="AL25" s="2">
        <v>0</v>
      </c>
      <c r="AM25" s="16">
        <v>0</v>
      </c>
      <c r="AN25" s="16">
        <v>0</v>
      </c>
      <c r="AO25" s="2">
        <v>0</v>
      </c>
      <c r="AP25" s="2">
        <v>0</v>
      </c>
      <c r="AQ25" s="19">
        <v>0</v>
      </c>
      <c r="AR25" s="2">
        <v>0</v>
      </c>
      <c r="AS25" s="220"/>
      <c r="AT25" s="249"/>
    </row>
    <row r="26" spans="1:46" ht="22.95" customHeight="1">
      <c r="A26" s="247"/>
      <c r="B26" s="218"/>
      <c r="C26" s="199"/>
      <c r="D26" s="219"/>
      <c r="E26" s="1" t="s">
        <v>41</v>
      </c>
      <c r="F26" s="17">
        <f>I26+L26+O26+R26+U26+X26+AA26+AD26+AG26+AJ26+AM26+AP26</f>
        <v>1189.915</v>
      </c>
      <c r="G26" s="16">
        <f>J26+M26+P26+S26+V26+Y26+AB26+AE26+AH26+AK26+AN26+AQ26</f>
        <v>0</v>
      </c>
      <c r="H26" s="2">
        <f>G26/F26</f>
        <v>0</v>
      </c>
      <c r="I26" s="16">
        <v>0</v>
      </c>
      <c r="J26" s="16">
        <v>0</v>
      </c>
      <c r="K26" s="2">
        <v>0</v>
      </c>
      <c r="L26" s="16">
        <v>0</v>
      </c>
      <c r="M26" s="16">
        <v>0</v>
      </c>
      <c r="N26" s="2">
        <v>0</v>
      </c>
      <c r="O26" s="16">
        <v>0</v>
      </c>
      <c r="P26" s="16">
        <v>0</v>
      </c>
      <c r="Q26" s="2">
        <v>0</v>
      </c>
      <c r="R26" s="16">
        <v>0</v>
      </c>
      <c r="S26" s="16">
        <v>0</v>
      </c>
      <c r="T26" s="2">
        <v>0</v>
      </c>
      <c r="U26" s="16">
        <v>0</v>
      </c>
      <c r="V26" s="16">
        <v>0</v>
      </c>
      <c r="W26" s="2">
        <v>0</v>
      </c>
      <c r="X26" s="16">
        <v>0</v>
      </c>
      <c r="Y26" s="16">
        <v>0</v>
      </c>
      <c r="Z26" s="2">
        <v>0</v>
      </c>
      <c r="AA26" s="16">
        <v>0</v>
      </c>
      <c r="AB26" s="16">
        <v>0</v>
      </c>
      <c r="AC26" s="2">
        <v>0</v>
      </c>
      <c r="AD26" s="5">
        <v>0</v>
      </c>
      <c r="AE26" s="5">
        <v>0</v>
      </c>
      <c r="AF26" s="2">
        <v>0</v>
      </c>
      <c r="AG26" s="67">
        <v>1189.915</v>
      </c>
      <c r="AH26" s="16">
        <v>0</v>
      </c>
      <c r="AI26" s="2">
        <v>0</v>
      </c>
      <c r="AJ26" s="16">
        <v>0</v>
      </c>
      <c r="AK26" s="16">
        <v>0</v>
      </c>
      <c r="AL26" s="2">
        <v>0</v>
      </c>
      <c r="AM26" s="16">
        <v>0</v>
      </c>
      <c r="AN26" s="16">
        <v>0</v>
      </c>
      <c r="AO26" s="2">
        <v>0</v>
      </c>
      <c r="AP26" s="2">
        <v>0</v>
      </c>
      <c r="AQ26" s="16">
        <v>0</v>
      </c>
      <c r="AR26" s="2">
        <v>0</v>
      </c>
      <c r="AS26" s="220"/>
      <c r="AT26" s="249"/>
    </row>
    <row r="27" spans="1:46" ht="18.75" customHeight="1">
      <c r="A27" s="236" t="s">
        <v>75</v>
      </c>
      <c r="B27" s="218" t="s">
        <v>91</v>
      </c>
      <c r="C27" s="199" t="s">
        <v>45</v>
      </c>
      <c r="D27" s="199">
        <v>3</v>
      </c>
      <c r="E27" s="75" t="s">
        <v>43</v>
      </c>
      <c r="F27" s="17">
        <f t="shared" ref="F27:G27" si="42">SUM(F28:F29)</f>
        <v>3968.2467200000001</v>
      </c>
      <c r="G27" s="16">
        <f t="shared" si="42"/>
        <v>0</v>
      </c>
      <c r="H27" s="2">
        <v>0</v>
      </c>
      <c r="I27" s="16">
        <f t="shared" ref="I27:J27" si="43">SUM(I28:I29)</f>
        <v>0</v>
      </c>
      <c r="J27" s="16">
        <f t="shared" si="43"/>
        <v>0</v>
      </c>
      <c r="K27" s="2">
        <v>0</v>
      </c>
      <c r="L27" s="16">
        <f t="shared" ref="L27:M27" si="44">SUM(L28:L29)</f>
        <v>0</v>
      </c>
      <c r="M27" s="16">
        <f t="shared" si="44"/>
        <v>0</v>
      </c>
      <c r="N27" s="2">
        <v>0</v>
      </c>
      <c r="O27" s="16">
        <f t="shared" ref="O27:P27" si="45">SUM(O28:O29)</f>
        <v>0</v>
      </c>
      <c r="P27" s="16">
        <f t="shared" si="45"/>
        <v>0</v>
      </c>
      <c r="Q27" s="2">
        <v>0</v>
      </c>
      <c r="R27" s="16">
        <f t="shared" ref="R27:S27" si="46">SUM(R28:R29)</f>
        <v>0</v>
      </c>
      <c r="S27" s="16">
        <f t="shared" si="46"/>
        <v>0</v>
      </c>
      <c r="T27" s="2">
        <v>0</v>
      </c>
      <c r="U27" s="16">
        <f t="shared" ref="U27:V27" si="47">SUM(U28:U29)</f>
        <v>0</v>
      </c>
      <c r="V27" s="16">
        <f t="shared" si="47"/>
        <v>0</v>
      </c>
      <c r="W27" s="2">
        <v>0</v>
      </c>
      <c r="X27" s="16">
        <f t="shared" ref="X27:Y27" si="48">SUM(X28:X29)</f>
        <v>3968.2467200000001</v>
      </c>
      <c r="Y27" s="16">
        <f t="shared" si="48"/>
        <v>0</v>
      </c>
      <c r="Z27" s="2">
        <v>0</v>
      </c>
      <c r="AA27" s="16">
        <f t="shared" ref="AA27:AB27" si="49">SUM(AA28:AA29)</f>
        <v>0</v>
      </c>
      <c r="AB27" s="16">
        <f t="shared" si="49"/>
        <v>0</v>
      </c>
      <c r="AC27" s="2">
        <v>0</v>
      </c>
      <c r="AD27" s="16">
        <f t="shared" ref="AD27:AE27" si="50">SUM(AD28:AD29)</f>
        <v>0</v>
      </c>
      <c r="AE27" s="16">
        <f t="shared" si="50"/>
        <v>0</v>
      </c>
      <c r="AF27" s="45">
        <v>0</v>
      </c>
      <c r="AG27" s="23">
        <f t="shared" ref="AG27:AH27" si="51">SUM(AG28:AG29)</f>
        <v>0</v>
      </c>
      <c r="AH27" s="23">
        <f t="shared" si="51"/>
        <v>0</v>
      </c>
      <c r="AI27" s="2">
        <v>0</v>
      </c>
      <c r="AJ27" s="16">
        <f t="shared" ref="AJ27:AK27" si="52">SUM(AJ28:AJ29)</f>
        <v>0</v>
      </c>
      <c r="AK27" s="16">
        <f t="shared" si="52"/>
        <v>0</v>
      </c>
      <c r="AL27" s="2">
        <v>0</v>
      </c>
      <c r="AM27" s="16">
        <f t="shared" ref="AM27:AN27" si="53">SUM(AM28:AM29)</f>
        <v>0</v>
      </c>
      <c r="AN27" s="16">
        <f t="shared" si="53"/>
        <v>0</v>
      </c>
      <c r="AO27" s="2">
        <v>0</v>
      </c>
      <c r="AP27" s="2">
        <v>0</v>
      </c>
      <c r="AQ27" s="16">
        <f t="shared" ref="AQ27" si="54">SUM(AQ28:AQ29)</f>
        <v>0</v>
      </c>
      <c r="AR27" s="2">
        <v>0</v>
      </c>
      <c r="AS27" s="220" t="s">
        <v>100</v>
      </c>
      <c r="AT27" s="249"/>
    </row>
    <row r="28" spans="1:46" ht="18.75" customHeight="1">
      <c r="A28" s="253"/>
      <c r="B28" s="218"/>
      <c r="C28" s="199"/>
      <c r="D28" s="219"/>
      <c r="E28" s="1" t="s">
        <v>53</v>
      </c>
      <c r="F28" s="17">
        <f>I28+L28+O28+R28+U28+X28+AA28+AD28+AG28+AJ28+AM28+AP28</f>
        <v>0</v>
      </c>
      <c r="G28" s="16">
        <f>J28+M28+P28+S28+V28+Y28+AB28+AE28+AH28+AK28+AN28+AQ28</f>
        <v>0</v>
      </c>
      <c r="H28" s="2">
        <v>0</v>
      </c>
      <c r="I28" s="16">
        <v>0</v>
      </c>
      <c r="J28" s="16">
        <v>0</v>
      </c>
      <c r="K28" s="2">
        <v>0</v>
      </c>
      <c r="L28" s="16">
        <v>0</v>
      </c>
      <c r="M28" s="16">
        <v>0</v>
      </c>
      <c r="N28" s="2">
        <v>0</v>
      </c>
      <c r="O28" s="16">
        <v>0</v>
      </c>
      <c r="P28" s="16">
        <v>0</v>
      </c>
      <c r="Q28" s="2">
        <v>0</v>
      </c>
      <c r="R28" s="16">
        <v>0</v>
      </c>
      <c r="S28" s="16">
        <v>0</v>
      </c>
      <c r="T28" s="2">
        <v>0</v>
      </c>
      <c r="U28" s="16">
        <v>0</v>
      </c>
      <c r="V28" s="16">
        <v>0</v>
      </c>
      <c r="W28" s="2">
        <v>0</v>
      </c>
      <c r="X28" s="16">
        <v>0</v>
      </c>
      <c r="Y28" s="16">
        <v>0</v>
      </c>
      <c r="Z28" s="2">
        <v>0</v>
      </c>
      <c r="AA28" s="16">
        <v>0</v>
      </c>
      <c r="AB28" s="16">
        <v>0</v>
      </c>
      <c r="AC28" s="2">
        <v>0</v>
      </c>
      <c r="AD28" s="5">
        <v>0</v>
      </c>
      <c r="AE28" s="5">
        <v>0</v>
      </c>
      <c r="AF28" s="2">
        <v>0</v>
      </c>
      <c r="AG28" s="5">
        <v>0</v>
      </c>
      <c r="AH28" s="5">
        <v>0</v>
      </c>
      <c r="AI28" s="2">
        <v>0</v>
      </c>
      <c r="AJ28" s="16">
        <v>0</v>
      </c>
      <c r="AK28" s="16">
        <v>0</v>
      </c>
      <c r="AL28" s="2">
        <v>0</v>
      </c>
      <c r="AM28" s="16">
        <v>0</v>
      </c>
      <c r="AN28" s="16">
        <v>0</v>
      </c>
      <c r="AO28" s="2">
        <v>0</v>
      </c>
      <c r="AP28" s="2">
        <v>0</v>
      </c>
      <c r="AQ28" s="16">
        <v>0</v>
      </c>
      <c r="AR28" s="2">
        <v>0</v>
      </c>
      <c r="AS28" s="220"/>
      <c r="AT28" s="249"/>
    </row>
    <row r="29" spans="1:46" ht="18.75" customHeight="1">
      <c r="A29" s="253"/>
      <c r="B29" s="218"/>
      <c r="C29" s="199"/>
      <c r="D29" s="219"/>
      <c r="E29" s="1" t="s">
        <v>41</v>
      </c>
      <c r="F29" s="17">
        <f>I29+L29+O29+R29+U29+X29+AA29+AD29+AG29+AJ29+AM29+AP29</f>
        <v>3968.2467200000001</v>
      </c>
      <c r="G29" s="16">
        <f>J29+M29+P29+S29+V29+Y29+AB29+AE29+AH29+AK29+AN29+AQ29</f>
        <v>0</v>
      </c>
      <c r="H29" s="2">
        <v>0</v>
      </c>
      <c r="I29" s="16">
        <v>0</v>
      </c>
      <c r="J29" s="16">
        <v>0</v>
      </c>
      <c r="K29" s="2">
        <v>0</v>
      </c>
      <c r="L29" s="16">
        <v>0</v>
      </c>
      <c r="M29" s="16">
        <v>0</v>
      </c>
      <c r="N29" s="2">
        <v>0</v>
      </c>
      <c r="O29" s="16">
        <v>0</v>
      </c>
      <c r="P29" s="16">
        <v>0</v>
      </c>
      <c r="Q29" s="2">
        <v>0</v>
      </c>
      <c r="R29" s="16">
        <v>0</v>
      </c>
      <c r="S29" s="16">
        <v>0</v>
      </c>
      <c r="T29" s="2">
        <v>0</v>
      </c>
      <c r="U29" s="16">
        <v>0</v>
      </c>
      <c r="V29" s="16">
        <v>0</v>
      </c>
      <c r="W29" s="2">
        <v>0</v>
      </c>
      <c r="X29" s="16">
        <v>3968.2467200000001</v>
      </c>
      <c r="Y29" s="16">
        <v>0</v>
      </c>
      <c r="Z29" s="2">
        <v>0</v>
      </c>
      <c r="AA29" s="16">
        <v>0</v>
      </c>
      <c r="AB29" s="16">
        <v>0</v>
      </c>
      <c r="AC29" s="2">
        <v>0</v>
      </c>
      <c r="AD29" s="5">
        <v>0</v>
      </c>
      <c r="AE29" s="5">
        <v>0</v>
      </c>
      <c r="AF29" s="2">
        <v>0</v>
      </c>
      <c r="AG29" s="5">
        <v>0</v>
      </c>
      <c r="AH29" s="5">
        <v>0</v>
      </c>
      <c r="AI29" s="2">
        <v>0</v>
      </c>
      <c r="AJ29" s="16">
        <v>0</v>
      </c>
      <c r="AK29" s="16">
        <v>0</v>
      </c>
      <c r="AL29" s="2">
        <v>0</v>
      </c>
      <c r="AM29" s="16">
        <v>0</v>
      </c>
      <c r="AN29" s="16">
        <v>0</v>
      </c>
      <c r="AO29" s="2">
        <v>0</v>
      </c>
      <c r="AP29" s="2">
        <v>0</v>
      </c>
      <c r="AQ29" s="16">
        <v>0</v>
      </c>
      <c r="AR29" s="2">
        <v>0</v>
      </c>
      <c r="AS29" s="220"/>
      <c r="AT29" s="249"/>
    </row>
    <row r="30" spans="1:46" ht="17.7" hidden="1" customHeight="1">
      <c r="A30" s="78" t="s">
        <v>46</v>
      </c>
      <c r="B30" s="218" t="s">
        <v>60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52"/>
    </row>
    <row r="31" spans="1:46" ht="18.75" hidden="1" customHeight="1">
      <c r="A31" s="236" t="s">
        <v>47</v>
      </c>
      <c r="B31" s="199"/>
      <c r="C31" s="199" t="s">
        <v>49</v>
      </c>
      <c r="D31" s="199">
        <v>1</v>
      </c>
      <c r="E31" s="75" t="s">
        <v>43</v>
      </c>
      <c r="F31" s="16">
        <f>SUM(F32:F33)</f>
        <v>0</v>
      </c>
      <c r="G31" s="16">
        <f>SUM(G32:G33)</f>
        <v>0</v>
      </c>
      <c r="H31" s="2">
        <v>0</v>
      </c>
      <c r="I31" s="16">
        <f>SUM(I32:I33)</f>
        <v>0</v>
      </c>
      <c r="J31" s="16">
        <f>SUM(J32:J33)</f>
        <v>0</v>
      </c>
      <c r="K31" s="2">
        <v>0</v>
      </c>
      <c r="L31" s="16">
        <f>SUM(L32:L33)</f>
        <v>0</v>
      </c>
      <c r="M31" s="16">
        <f>SUM(M32:M33)</f>
        <v>0</v>
      </c>
      <c r="N31" s="2">
        <v>0</v>
      </c>
      <c r="O31" s="16">
        <f>SUM(O32:O33)</f>
        <v>0</v>
      </c>
      <c r="P31" s="16">
        <f>SUM(P32:P33)</f>
        <v>0</v>
      </c>
      <c r="Q31" s="2">
        <v>0</v>
      </c>
      <c r="R31" s="16">
        <f>SUM(R32:R33)</f>
        <v>0</v>
      </c>
      <c r="S31" s="16">
        <f>SUM(S32:S33)</f>
        <v>0</v>
      </c>
      <c r="T31" s="2">
        <v>0</v>
      </c>
      <c r="U31" s="16">
        <f>SUM(U32:U33)</f>
        <v>0</v>
      </c>
      <c r="V31" s="16">
        <f>SUM(V32:V33)</f>
        <v>0</v>
      </c>
      <c r="W31" s="2">
        <v>0</v>
      </c>
      <c r="X31" s="16">
        <f>SUM(X32:X33)</f>
        <v>0</v>
      </c>
      <c r="Y31" s="16">
        <f>SUM(Y32:Y33)</f>
        <v>0</v>
      </c>
      <c r="Z31" s="2">
        <v>0</v>
      </c>
      <c r="AA31" s="16">
        <f>SUM(AA32:AA33)</f>
        <v>0</v>
      </c>
      <c r="AB31" s="16">
        <f>SUM(AB32:AB33)</f>
        <v>0</v>
      </c>
      <c r="AC31" s="2">
        <v>0</v>
      </c>
      <c r="AD31" s="16">
        <f>SUM(AD32:AD33)</f>
        <v>0</v>
      </c>
      <c r="AE31" s="16">
        <f>SUM(AE32:AE33)</f>
        <v>0</v>
      </c>
      <c r="AF31" s="2">
        <v>0</v>
      </c>
      <c r="AG31" s="16">
        <f>SUM(AG32:AG33)</f>
        <v>0</v>
      </c>
      <c r="AH31" s="16">
        <f>SUM(AH32:AH33)</f>
        <v>0</v>
      </c>
      <c r="AI31" s="2">
        <v>0</v>
      </c>
      <c r="AJ31" s="16">
        <f>SUM(AJ32:AJ33)</f>
        <v>0</v>
      </c>
      <c r="AK31" s="16">
        <f>SUM(AK32:AK33)</f>
        <v>0</v>
      </c>
      <c r="AL31" s="2">
        <v>0</v>
      </c>
      <c r="AM31" s="16">
        <f>SUM(AM32:AM33)</f>
        <v>0</v>
      </c>
      <c r="AN31" s="16">
        <f>SUM(AN32:AN33)</f>
        <v>0</v>
      </c>
      <c r="AO31" s="2">
        <v>0</v>
      </c>
      <c r="AP31" s="16">
        <f>SUM(AP32:AP33)</f>
        <v>0</v>
      </c>
      <c r="AQ31" s="16">
        <f>SUM(AQ32:AQ33)</f>
        <v>0</v>
      </c>
      <c r="AR31" s="2">
        <v>0</v>
      </c>
      <c r="AS31" s="220" t="s">
        <v>76</v>
      </c>
      <c r="AT31" s="59"/>
    </row>
    <row r="32" spans="1:46" ht="18.75" hidden="1" customHeight="1">
      <c r="A32" s="253"/>
      <c r="B32" s="199"/>
      <c r="C32" s="199"/>
      <c r="D32" s="199"/>
      <c r="E32" s="1" t="s">
        <v>53</v>
      </c>
      <c r="F32" s="16">
        <f>I32+L32+O32+R32+U32+X32+AA32+AD32+AG32+AJ32+AM32+AP32</f>
        <v>0</v>
      </c>
      <c r="G32" s="16">
        <f>J32+M32+P32+S32+V32+Y32+AB32+AE32+AH32+AK32+AN32+AQ32</f>
        <v>0</v>
      </c>
      <c r="H32" s="2">
        <v>0</v>
      </c>
      <c r="I32" s="16">
        <v>0</v>
      </c>
      <c r="J32" s="16">
        <v>0</v>
      </c>
      <c r="K32" s="2">
        <v>0</v>
      </c>
      <c r="L32" s="16">
        <v>0</v>
      </c>
      <c r="M32" s="16">
        <v>0</v>
      </c>
      <c r="N32" s="2">
        <v>0</v>
      </c>
      <c r="O32" s="16">
        <v>0</v>
      </c>
      <c r="P32" s="16">
        <v>0</v>
      </c>
      <c r="Q32" s="2">
        <v>0</v>
      </c>
      <c r="R32" s="16">
        <v>0</v>
      </c>
      <c r="S32" s="16">
        <v>0</v>
      </c>
      <c r="T32" s="2">
        <v>0</v>
      </c>
      <c r="U32" s="16">
        <v>0</v>
      </c>
      <c r="V32" s="16">
        <v>0</v>
      </c>
      <c r="W32" s="2">
        <v>0</v>
      </c>
      <c r="X32" s="16">
        <v>0</v>
      </c>
      <c r="Y32" s="16">
        <v>0</v>
      </c>
      <c r="Z32" s="2">
        <v>0</v>
      </c>
      <c r="AA32" s="16">
        <v>0</v>
      </c>
      <c r="AB32" s="16">
        <v>0</v>
      </c>
      <c r="AC32" s="2">
        <v>0</v>
      </c>
      <c r="AD32" s="16">
        <v>0</v>
      </c>
      <c r="AE32" s="16">
        <v>0</v>
      </c>
      <c r="AF32" s="2">
        <v>0</v>
      </c>
      <c r="AG32" s="16">
        <v>0</v>
      </c>
      <c r="AH32" s="16">
        <v>0</v>
      </c>
      <c r="AI32" s="2">
        <v>0</v>
      </c>
      <c r="AJ32" s="16">
        <v>0</v>
      </c>
      <c r="AK32" s="16">
        <v>0</v>
      </c>
      <c r="AL32" s="2">
        <v>0</v>
      </c>
      <c r="AM32" s="16">
        <v>0</v>
      </c>
      <c r="AN32" s="16">
        <v>0</v>
      </c>
      <c r="AO32" s="2">
        <v>0</v>
      </c>
      <c r="AP32" s="16">
        <v>0</v>
      </c>
      <c r="AQ32" s="16">
        <v>0</v>
      </c>
      <c r="AR32" s="2">
        <v>0</v>
      </c>
      <c r="AS32" s="220"/>
      <c r="AT32" s="59"/>
    </row>
    <row r="33" spans="1:46" ht="18.75" hidden="1" customHeight="1">
      <c r="A33" s="253"/>
      <c r="B33" s="199"/>
      <c r="C33" s="199"/>
      <c r="D33" s="199"/>
      <c r="E33" s="1" t="s">
        <v>41</v>
      </c>
      <c r="F33" s="16">
        <f>I33+L33+O33+R33+U33+X33+AA33+AD33+AG33+AJ33+AM33+AP33</f>
        <v>0</v>
      </c>
      <c r="G33" s="16">
        <f>J33+M33+P33+S33+V33+Y33+AB33+AE33+AH33+AK33+AN33+AQ33</f>
        <v>0</v>
      </c>
      <c r="H33" s="2">
        <v>0</v>
      </c>
      <c r="I33" s="16">
        <v>0</v>
      </c>
      <c r="J33" s="16">
        <v>0</v>
      </c>
      <c r="K33" s="2">
        <v>0</v>
      </c>
      <c r="L33" s="16">
        <v>0</v>
      </c>
      <c r="M33" s="16">
        <v>0</v>
      </c>
      <c r="N33" s="2">
        <v>0</v>
      </c>
      <c r="O33" s="16">
        <v>0</v>
      </c>
      <c r="P33" s="16">
        <v>0</v>
      </c>
      <c r="Q33" s="2">
        <v>0</v>
      </c>
      <c r="R33" s="16">
        <v>0</v>
      </c>
      <c r="S33" s="16">
        <v>0</v>
      </c>
      <c r="T33" s="2">
        <v>0</v>
      </c>
      <c r="U33" s="16">
        <v>0</v>
      </c>
      <c r="V33" s="16">
        <v>0</v>
      </c>
      <c r="W33" s="2">
        <v>0</v>
      </c>
      <c r="X33" s="16">
        <v>0</v>
      </c>
      <c r="Y33" s="16">
        <v>0</v>
      </c>
      <c r="Z33" s="2">
        <v>0</v>
      </c>
      <c r="AA33" s="16">
        <v>0</v>
      </c>
      <c r="AB33" s="16">
        <v>0</v>
      </c>
      <c r="AC33" s="2">
        <v>0</v>
      </c>
      <c r="AD33" s="16">
        <v>0</v>
      </c>
      <c r="AE33" s="16">
        <v>0</v>
      </c>
      <c r="AF33" s="2">
        <v>0</v>
      </c>
      <c r="AG33" s="16">
        <v>0</v>
      </c>
      <c r="AH33" s="16">
        <v>0</v>
      </c>
      <c r="AI33" s="2">
        <v>0</v>
      </c>
      <c r="AJ33" s="16">
        <v>0</v>
      </c>
      <c r="AK33" s="16">
        <v>0</v>
      </c>
      <c r="AL33" s="2">
        <v>0</v>
      </c>
      <c r="AM33" s="16">
        <v>0</v>
      </c>
      <c r="AN33" s="16">
        <v>0</v>
      </c>
      <c r="AO33" s="2">
        <v>0</v>
      </c>
      <c r="AP33" s="5">
        <v>0</v>
      </c>
      <c r="AQ33" s="16">
        <v>0</v>
      </c>
      <c r="AR33" s="2">
        <v>0</v>
      </c>
      <c r="AS33" s="220"/>
      <c r="AT33" s="59"/>
    </row>
    <row r="34" spans="1:46" ht="65.25" hidden="1" customHeight="1">
      <c r="A34" s="79" t="s">
        <v>48</v>
      </c>
      <c r="B34" s="74"/>
      <c r="C34" s="75" t="s">
        <v>49</v>
      </c>
      <c r="D34" s="75"/>
      <c r="E34" s="1" t="s">
        <v>77</v>
      </c>
      <c r="F34" s="16">
        <v>0</v>
      </c>
      <c r="G34" s="16">
        <v>0</v>
      </c>
      <c r="H34" s="2">
        <v>0</v>
      </c>
      <c r="I34" s="16">
        <v>0</v>
      </c>
      <c r="J34" s="16">
        <v>0</v>
      </c>
      <c r="K34" s="2">
        <v>0</v>
      </c>
      <c r="L34" s="16">
        <v>0</v>
      </c>
      <c r="M34" s="16">
        <v>0</v>
      </c>
      <c r="N34" s="2">
        <v>0</v>
      </c>
      <c r="O34" s="16">
        <v>0</v>
      </c>
      <c r="P34" s="16">
        <v>0</v>
      </c>
      <c r="Q34" s="2">
        <v>0</v>
      </c>
      <c r="R34" s="16">
        <v>0</v>
      </c>
      <c r="S34" s="16">
        <v>0</v>
      </c>
      <c r="T34" s="2">
        <v>0</v>
      </c>
      <c r="U34" s="16">
        <v>0</v>
      </c>
      <c r="V34" s="16">
        <v>0</v>
      </c>
      <c r="W34" s="2">
        <v>0</v>
      </c>
      <c r="X34" s="16">
        <v>0</v>
      </c>
      <c r="Y34" s="16">
        <v>0</v>
      </c>
      <c r="Z34" s="2">
        <v>0</v>
      </c>
      <c r="AA34" s="16">
        <v>0</v>
      </c>
      <c r="AB34" s="16">
        <v>0</v>
      </c>
      <c r="AC34" s="2">
        <v>0</v>
      </c>
      <c r="AD34" s="16">
        <v>0</v>
      </c>
      <c r="AE34" s="16">
        <v>0</v>
      </c>
      <c r="AF34" s="2">
        <v>0</v>
      </c>
      <c r="AG34" s="16">
        <v>0</v>
      </c>
      <c r="AH34" s="16">
        <v>0</v>
      </c>
      <c r="AI34" s="2">
        <v>0</v>
      </c>
      <c r="AJ34" s="16">
        <v>0</v>
      </c>
      <c r="AK34" s="16">
        <v>0</v>
      </c>
      <c r="AL34" s="2">
        <v>0</v>
      </c>
      <c r="AM34" s="16">
        <v>0</v>
      </c>
      <c r="AN34" s="16">
        <v>0</v>
      </c>
      <c r="AO34" s="2">
        <v>0</v>
      </c>
      <c r="AP34" s="16">
        <v>0</v>
      </c>
      <c r="AQ34" s="16">
        <v>0</v>
      </c>
      <c r="AR34" s="2">
        <v>0</v>
      </c>
      <c r="AS34" s="76" t="s">
        <v>78</v>
      </c>
      <c r="AT34" s="59"/>
    </row>
    <row r="35" spans="1:46" ht="43.5" hidden="1" customHeight="1">
      <c r="A35" s="79" t="s">
        <v>50</v>
      </c>
      <c r="B35" s="74"/>
      <c r="C35" s="75" t="s">
        <v>49</v>
      </c>
      <c r="D35" s="75"/>
      <c r="E35" s="1" t="s">
        <v>77</v>
      </c>
      <c r="F35" s="16">
        <v>0</v>
      </c>
      <c r="G35" s="16">
        <v>0</v>
      </c>
      <c r="H35" s="2">
        <v>0</v>
      </c>
      <c r="I35" s="16">
        <v>0</v>
      </c>
      <c r="J35" s="16">
        <v>0</v>
      </c>
      <c r="K35" s="2">
        <v>0</v>
      </c>
      <c r="L35" s="16">
        <v>0</v>
      </c>
      <c r="M35" s="16">
        <v>0</v>
      </c>
      <c r="N35" s="2">
        <v>0</v>
      </c>
      <c r="O35" s="16">
        <v>0</v>
      </c>
      <c r="P35" s="16">
        <v>0</v>
      </c>
      <c r="Q35" s="2">
        <v>0</v>
      </c>
      <c r="R35" s="16">
        <v>0</v>
      </c>
      <c r="S35" s="16">
        <v>0</v>
      </c>
      <c r="T35" s="2">
        <v>0</v>
      </c>
      <c r="U35" s="16">
        <v>0</v>
      </c>
      <c r="V35" s="16">
        <v>0</v>
      </c>
      <c r="W35" s="2">
        <v>0</v>
      </c>
      <c r="X35" s="16">
        <v>0</v>
      </c>
      <c r="Y35" s="16">
        <v>0</v>
      </c>
      <c r="Z35" s="2">
        <v>0</v>
      </c>
      <c r="AA35" s="16">
        <v>0</v>
      </c>
      <c r="AB35" s="16">
        <v>0</v>
      </c>
      <c r="AC35" s="2">
        <v>0</v>
      </c>
      <c r="AD35" s="16">
        <v>0</v>
      </c>
      <c r="AE35" s="16">
        <v>0</v>
      </c>
      <c r="AF35" s="2">
        <v>0</v>
      </c>
      <c r="AG35" s="16">
        <v>0</v>
      </c>
      <c r="AH35" s="16">
        <v>0</v>
      </c>
      <c r="AI35" s="2">
        <v>0</v>
      </c>
      <c r="AJ35" s="16">
        <v>0</v>
      </c>
      <c r="AK35" s="16">
        <v>0</v>
      </c>
      <c r="AL35" s="2">
        <v>0</v>
      </c>
      <c r="AM35" s="16">
        <v>0</v>
      </c>
      <c r="AN35" s="16">
        <v>0</v>
      </c>
      <c r="AO35" s="2">
        <v>0</v>
      </c>
      <c r="AP35" s="16">
        <v>0</v>
      </c>
      <c r="AQ35" s="16">
        <v>0</v>
      </c>
      <c r="AR35" s="2">
        <v>0</v>
      </c>
      <c r="AS35" s="76" t="s">
        <v>79</v>
      </c>
      <c r="AT35" s="59"/>
    </row>
    <row r="36" spans="1:46" ht="14.25" hidden="1" customHeight="1">
      <c r="A36" s="245" t="s">
        <v>80</v>
      </c>
      <c r="B36" s="218"/>
      <c r="C36" s="199" t="s">
        <v>49</v>
      </c>
      <c r="D36" s="199">
        <v>4</v>
      </c>
      <c r="E36" s="75" t="s">
        <v>43</v>
      </c>
      <c r="F36" s="17">
        <f>SUM(F37:F38)</f>
        <v>0</v>
      </c>
      <c r="G36" s="16">
        <f t="shared" ref="G36:AQ36" si="55">SUM(G37:G38)</f>
        <v>0</v>
      </c>
      <c r="H36" s="2">
        <v>0</v>
      </c>
      <c r="I36" s="16">
        <f t="shared" si="55"/>
        <v>0</v>
      </c>
      <c r="J36" s="16">
        <f t="shared" si="55"/>
        <v>0</v>
      </c>
      <c r="K36" s="2">
        <v>0</v>
      </c>
      <c r="L36" s="16">
        <f t="shared" si="55"/>
        <v>0</v>
      </c>
      <c r="M36" s="16">
        <f t="shared" si="55"/>
        <v>0</v>
      </c>
      <c r="N36" s="2">
        <v>0</v>
      </c>
      <c r="O36" s="16">
        <f t="shared" si="55"/>
        <v>0</v>
      </c>
      <c r="P36" s="16">
        <f t="shared" si="55"/>
        <v>0</v>
      </c>
      <c r="Q36" s="2">
        <v>0</v>
      </c>
      <c r="R36" s="16">
        <f t="shared" si="55"/>
        <v>0</v>
      </c>
      <c r="S36" s="16">
        <f t="shared" si="55"/>
        <v>0</v>
      </c>
      <c r="T36" s="2">
        <v>0</v>
      </c>
      <c r="U36" s="16">
        <f t="shared" si="55"/>
        <v>0</v>
      </c>
      <c r="V36" s="16">
        <f t="shared" si="55"/>
        <v>0</v>
      </c>
      <c r="W36" s="2">
        <v>0</v>
      </c>
      <c r="X36" s="16">
        <f t="shared" si="55"/>
        <v>0</v>
      </c>
      <c r="Y36" s="16">
        <f t="shared" si="55"/>
        <v>0</v>
      </c>
      <c r="Z36" s="2">
        <v>0</v>
      </c>
      <c r="AA36" s="16">
        <f t="shared" ref="AA36:AB36" si="56">SUM(AA37:AA38)</f>
        <v>0</v>
      </c>
      <c r="AB36" s="16">
        <f t="shared" si="56"/>
        <v>0</v>
      </c>
      <c r="AC36" s="2">
        <v>0</v>
      </c>
      <c r="AD36" s="16">
        <v>0</v>
      </c>
      <c r="AE36" s="16">
        <v>0</v>
      </c>
      <c r="AF36" s="2">
        <v>0</v>
      </c>
      <c r="AG36" s="16">
        <f t="shared" si="55"/>
        <v>0</v>
      </c>
      <c r="AH36" s="16">
        <f t="shared" si="55"/>
        <v>0</v>
      </c>
      <c r="AI36" s="2">
        <v>0</v>
      </c>
      <c r="AJ36" s="16">
        <f t="shared" si="55"/>
        <v>0</v>
      </c>
      <c r="AK36" s="16">
        <f t="shared" si="55"/>
        <v>0</v>
      </c>
      <c r="AL36" s="2">
        <v>0</v>
      </c>
      <c r="AM36" s="16">
        <f t="shared" si="55"/>
        <v>0</v>
      </c>
      <c r="AN36" s="16">
        <f t="shared" si="55"/>
        <v>0</v>
      </c>
      <c r="AO36" s="2">
        <v>0</v>
      </c>
      <c r="AP36" s="16">
        <f t="shared" si="55"/>
        <v>0</v>
      </c>
      <c r="AQ36" s="16">
        <f t="shared" si="55"/>
        <v>0</v>
      </c>
      <c r="AR36" s="2">
        <v>0</v>
      </c>
      <c r="AS36" s="220" t="s">
        <v>81</v>
      </c>
      <c r="AT36" s="59"/>
    </row>
    <row r="37" spans="1:46" ht="15" hidden="1" customHeight="1">
      <c r="A37" s="246"/>
      <c r="B37" s="218"/>
      <c r="C37" s="219"/>
      <c r="D37" s="219"/>
      <c r="E37" s="1" t="s">
        <v>53</v>
      </c>
      <c r="F37" s="17">
        <f>I37+L37+O37+R37+U37+X37+AA37+AD37+AG37+AJ37+AM37+AP37</f>
        <v>0</v>
      </c>
      <c r="G37" s="16">
        <f>J37+M37+P37+S37+V37+Y37+AB37+AE37+AH37+AK37+AN37+AQ37</f>
        <v>0</v>
      </c>
      <c r="H37" s="2">
        <v>0</v>
      </c>
      <c r="I37" s="16">
        <v>0</v>
      </c>
      <c r="J37" s="16">
        <v>0</v>
      </c>
      <c r="K37" s="2">
        <v>0</v>
      </c>
      <c r="L37" s="16">
        <v>0</v>
      </c>
      <c r="M37" s="16">
        <v>0</v>
      </c>
      <c r="N37" s="2">
        <v>0</v>
      </c>
      <c r="O37" s="16">
        <v>0</v>
      </c>
      <c r="P37" s="16">
        <v>0</v>
      </c>
      <c r="Q37" s="2">
        <v>0</v>
      </c>
      <c r="R37" s="16">
        <v>0</v>
      </c>
      <c r="S37" s="16">
        <v>0</v>
      </c>
      <c r="T37" s="2">
        <v>0</v>
      </c>
      <c r="U37" s="16">
        <v>0</v>
      </c>
      <c r="V37" s="16">
        <v>0</v>
      </c>
      <c r="W37" s="2">
        <v>0</v>
      </c>
      <c r="X37" s="16">
        <v>0</v>
      </c>
      <c r="Y37" s="16">
        <v>0</v>
      </c>
      <c r="Z37" s="2">
        <v>0</v>
      </c>
      <c r="AA37" s="16">
        <v>0</v>
      </c>
      <c r="AB37" s="16">
        <v>0</v>
      </c>
      <c r="AC37" s="2">
        <v>0</v>
      </c>
      <c r="AD37" s="16">
        <v>0</v>
      </c>
      <c r="AE37" s="16">
        <v>0</v>
      </c>
      <c r="AF37" s="2">
        <v>0</v>
      </c>
      <c r="AG37" s="16">
        <v>0</v>
      </c>
      <c r="AH37" s="16">
        <v>0</v>
      </c>
      <c r="AI37" s="2">
        <v>0</v>
      </c>
      <c r="AJ37" s="16">
        <v>0</v>
      </c>
      <c r="AK37" s="16">
        <v>0</v>
      </c>
      <c r="AL37" s="2">
        <v>0</v>
      </c>
      <c r="AM37" s="16">
        <v>0</v>
      </c>
      <c r="AN37" s="16">
        <v>0</v>
      </c>
      <c r="AO37" s="2">
        <v>0</v>
      </c>
      <c r="AP37" s="16">
        <v>0</v>
      </c>
      <c r="AQ37" s="16">
        <v>0</v>
      </c>
      <c r="AR37" s="2">
        <v>0</v>
      </c>
      <c r="AS37" s="220"/>
      <c r="AT37" s="59"/>
    </row>
    <row r="38" spans="1:46" ht="15" hidden="1" customHeight="1">
      <c r="A38" s="247"/>
      <c r="B38" s="218"/>
      <c r="C38" s="219"/>
      <c r="D38" s="219"/>
      <c r="E38" s="1" t="s">
        <v>41</v>
      </c>
      <c r="F38" s="17">
        <f>I38+L38+O38+R38+U38+X38+AA38+AD38+AG38+AJ38+AM38+AP38</f>
        <v>0</v>
      </c>
      <c r="G38" s="16">
        <f>J38+M38+P38+S38+V38+Y38+AB38+AE38+AH38+AK38+AN38+AQ38</f>
        <v>0</v>
      </c>
      <c r="H38" s="2">
        <v>0</v>
      </c>
      <c r="I38" s="16">
        <v>0</v>
      </c>
      <c r="J38" s="16">
        <v>0</v>
      </c>
      <c r="K38" s="2">
        <v>0</v>
      </c>
      <c r="L38" s="16">
        <v>0</v>
      </c>
      <c r="M38" s="16">
        <v>0</v>
      </c>
      <c r="N38" s="2">
        <v>0</v>
      </c>
      <c r="O38" s="16">
        <v>0</v>
      </c>
      <c r="P38" s="16">
        <v>0</v>
      </c>
      <c r="Q38" s="2">
        <v>0</v>
      </c>
      <c r="R38" s="16">
        <v>0</v>
      </c>
      <c r="S38" s="16">
        <v>0</v>
      </c>
      <c r="T38" s="2">
        <v>0</v>
      </c>
      <c r="U38" s="16">
        <v>0</v>
      </c>
      <c r="V38" s="16">
        <v>0</v>
      </c>
      <c r="W38" s="2">
        <v>0</v>
      </c>
      <c r="X38" s="16">
        <v>0</v>
      </c>
      <c r="Y38" s="16">
        <v>0</v>
      </c>
      <c r="Z38" s="2">
        <v>0</v>
      </c>
      <c r="AA38" s="16">
        <v>0</v>
      </c>
      <c r="AB38" s="16">
        <v>0</v>
      </c>
      <c r="AC38" s="2">
        <v>0</v>
      </c>
      <c r="AD38" s="16">
        <v>0</v>
      </c>
      <c r="AE38" s="16">
        <v>0</v>
      </c>
      <c r="AF38" s="2">
        <v>0</v>
      </c>
      <c r="AG38" s="16">
        <v>0</v>
      </c>
      <c r="AH38" s="16">
        <v>0</v>
      </c>
      <c r="AI38" s="2">
        <v>0</v>
      </c>
      <c r="AJ38" s="16">
        <v>0</v>
      </c>
      <c r="AK38" s="16">
        <v>0</v>
      </c>
      <c r="AL38" s="2">
        <v>0</v>
      </c>
      <c r="AM38" s="16">
        <v>0</v>
      </c>
      <c r="AN38" s="16">
        <v>0</v>
      </c>
      <c r="AO38" s="2">
        <v>0</v>
      </c>
      <c r="AP38" s="5">
        <v>0</v>
      </c>
      <c r="AQ38" s="16">
        <v>0</v>
      </c>
      <c r="AR38" s="2">
        <v>0</v>
      </c>
      <c r="AS38" s="220"/>
      <c r="AT38" s="59"/>
    </row>
    <row r="39" spans="1:46" ht="13.95" customHeight="1">
      <c r="A39" s="78" t="s">
        <v>42</v>
      </c>
      <c r="B39" s="221" t="s">
        <v>51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51"/>
    </row>
    <row r="40" spans="1:46" s="15" customFormat="1" ht="29.25" customHeight="1">
      <c r="A40" s="242" t="s">
        <v>66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4"/>
      <c r="AS40" s="14"/>
      <c r="AT40" s="57"/>
    </row>
    <row r="41" spans="1:46" s="15" customFormat="1" ht="40.950000000000003" customHeight="1">
      <c r="A41" s="242" t="s">
        <v>67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4"/>
      <c r="AS41" s="14"/>
      <c r="AT41" s="57"/>
    </row>
    <row r="42" spans="1:46" ht="21.75" customHeight="1">
      <c r="A42" s="245" t="s">
        <v>52</v>
      </c>
      <c r="B42" s="206" t="s">
        <v>62</v>
      </c>
      <c r="C42" s="208" t="s">
        <v>49</v>
      </c>
      <c r="D42" s="208">
        <v>5</v>
      </c>
      <c r="E42" s="75" t="s">
        <v>43</v>
      </c>
      <c r="F42" s="17">
        <f>SUM(F43:F44)</f>
        <v>7499.9999999999991</v>
      </c>
      <c r="G42" s="16">
        <f>SUM(G43:G44)</f>
        <v>998.8</v>
      </c>
      <c r="H42" s="2">
        <f t="shared" ref="H42" si="57">G42/F42</f>
        <v>0.13317333333333334</v>
      </c>
      <c r="I42" s="16">
        <f>SUM(I43:I44)</f>
        <v>0</v>
      </c>
      <c r="J42" s="16">
        <f>SUM(J43:J44)</f>
        <v>224.4</v>
      </c>
      <c r="K42" s="2">
        <v>0</v>
      </c>
      <c r="L42" s="16">
        <f>SUM(L43:L44)</f>
        <v>774.4</v>
      </c>
      <c r="M42" s="16">
        <f>SUM(M43:M44)</f>
        <v>774.4</v>
      </c>
      <c r="N42" s="2">
        <f t="shared" ref="N42" si="58">M42/L42</f>
        <v>1</v>
      </c>
      <c r="O42" s="16">
        <f>SUM(O43:O44)</f>
        <v>499.4</v>
      </c>
      <c r="P42" s="16">
        <f>SUM(P43:P44)</f>
        <v>0</v>
      </c>
      <c r="Q42" s="2">
        <f t="shared" ref="Q42" si="59">P42/O42</f>
        <v>0</v>
      </c>
      <c r="R42" s="16">
        <f>SUM(R43:R44)</f>
        <v>499.4</v>
      </c>
      <c r="S42" s="16">
        <f>SUM(S43:S44)</f>
        <v>0</v>
      </c>
      <c r="T42" s="2">
        <f t="shared" ref="T42" si="60">S42/R42</f>
        <v>0</v>
      </c>
      <c r="U42" s="16">
        <f>SUM(U43:U44)</f>
        <v>499.4</v>
      </c>
      <c r="V42" s="16">
        <f>SUM(V43:V44)</f>
        <v>0</v>
      </c>
      <c r="W42" s="2">
        <f t="shared" ref="W42" si="61">V42/U42</f>
        <v>0</v>
      </c>
      <c r="X42" s="16">
        <f>SUM(X43:X44)</f>
        <v>952.82</v>
      </c>
      <c r="Y42" s="16">
        <f>SUM(Y43:Y44)</f>
        <v>0</v>
      </c>
      <c r="Z42" s="2">
        <f t="shared" ref="Z42" si="62">Y42/X42</f>
        <v>0</v>
      </c>
      <c r="AA42" s="16">
        <f>SUM(AA43:AA44)</f>
        <v>952.82</v>
      </c>
      <c r="AB42" s="16">
        <f>SUM(AB43:AB44)</f>
        <v>0</v>
      </c>
      <c r="AC42" s="2">
        <f t="shared" ref="AC42" si="63">AB42/AA42</f>
        <v>0</v>
      </c>
      <c r="AD42" s="16">
        <f>SUM(AD43:AD44)</f>
        <v>952.82</v>
      </c>
      <c r="AE42" s="16">
        <f>SUM(AE43:AE44)</f>
        <v>0</v>
      </c>
      <c r="AF42" s="2">
        <f t="shared" ref="AF42" si="64">AE42/AD42</f>
        <v>0</v>
      </c>
      <c r="AG42" s="16">
        <f>SUM(AG43:AG44)</f>
        <v>952.82</v>
      </c>
      <c r="AH42" s="16">
        <f>SUM(AH43:AH44)</f>
        <v>0</v>
      </c>
      <c r="AI42" s="2">
        <f t="shared" ref="AI42" si="65">AH42/AG42</f>
        <v>0</v>
      </c>
      <c r="AJ42" s="16">
        <f>SUM(AJ43:AJ44)</f>
        <v>952.82</v>
      </c>
      <c r="AK42" s="16">
        <f>SUM(AK43:AK44)</f>
        <v>0</v>
      </c>
      <c r="AL42" s="2">
        <f t="shared" ref="AL42" si="66">AK42/AJ42</f>
        <v>0</v>
      </c>
      <c r="AM42" s="16">
        <f>SUM(AM43:AM44)</f>
        <v>463.3</v>
      </c>
      <c r="AN42" s="16">
        <f>SUM(AN43:AN44)</f>
        <v>0</v>
      </c>
      <c r="AO42" s="2">
        <f t="shared" ref="AO42" si="67">AN42/AM42</f>
        <v>0</v>
      </c>
      <c r="AP42" s="16">
        <f>SUM(AP43:AP44)</f>
        <v>0</v>
      </c>
      <c r="AQ42" s="16">
        <f>SUM(AQ43:AQ44)</f>
        <v>0</v>
      </c>
      <c r="AR42" s="2">
        <v>0</v>
      </c>
      <c r="AS42" s="201" t="s">
        <v>95</v>
      </c>
      <c r="AT42" s="257"/>
    </row>
    <row r="43" spans="1:46" ht="20.25" customHeight="1">
      <c r="A43" s="246"/>
      <c r="B43" s="207"/>
      <c r="C43" s="209"/>
      <c r="D43" s="209"/>
      <c r="E43" s="1" t="s">
        <v>53</v>
      </c>
      <c r="F43" s="17">
        <f>I43+L43+O43+R43+U43+X43+AA43+AD43+AG43+AJ43+AM43+AP43</f>
        <v>0</v>
      </c>
      <c r="G43" s="16">
        <f>J43+M43+P43+S43+V43+Y43+AB43+AE43+AH43+AK43+AN43+AQ43</f>
        <v>0</v>
      </c>
      <c r="H43" s="2">
        <v>0</v>
      </c>
      <c r="I43" s="16">
        <v>0</v>
      </c>
      <c r="J43" s="16">
        <v>0</v>
      </c>
      <c r="K43" s="2">
        <v>0</v>
      </c>
      <c r="L43" s="16">
        <v>0</v>
      </c>
      <c r="M43" s="16">
        <v>0</v>
      </c>
      <c r="N43" s="2">
        <v>0</v>
      </c>
      <c r="O43" s="16">
        <v>0</v>
      </c>
      <c r="P43" s="16">
        <v>0</v>
      </c>
      <c r="Q43" s="2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2">
        <v>0</v>
      </c>
      <c r="AS43" s="202"/>
      <c r="AT43" s="258"/>
    </row>
    <row r="44" spans="1:46" ht="23.25" customHeight="1">
      <c r="A44" s="246"/>
      <c r="B44" s="207"/>
      <c r="C44" s="209"/>
      <c r="D44" s="209"/>
      <c r="E44" s="20" t="s">
        <v>41</v>
      </c>
      <c r="F44" s="53">
        <f>I44+L44+O44+R44+U44+X44+AA44+AD44+AG44+AJ44+AM44+AP44</f>
        <v>7499.9999999999991</v>
      </c>
      <c r="G44" s="53">
        <f>J44+M44+P44+S44+V44+Y44+AB44+AE44+AH44+AK44+AN44+AQ44</f>
        <v>998.8</v>
      </c>
      <c r="H44" s="54">
        <f>G44/F44</f>
        <v>0.13317333333333334</v>
      </c>
      <c r="I44" s="71">
        <v>0</v>
      </c>
      <c r="J44" s="69">
        <v>224.4</v>
      </c>
      <c r="K44" s="2">
        <v>0</v>
      </c>
      <c r="L44" s="55">
        <v>774.4</v>
      </c>
      <c r="M44" s="70">
        <v>774.4</v>
      </c>
      <c r="N44" s="54">
        <f>M44/L44</f>
        <v>1</v>
      </c>
      <c r="O44" s="55">
        <v>499.4</v>
      </c>
      <c r="P44" s="16">
        <v>0</v>
      </c>
      <c r="Q44" s="2">
        <f>P44/O44</f>
        <v>0</v>
      </c>
      <c r="R44" s="55">
        <v>499.4</v>
      </c>
      <c r="S44" s="55"/>
      <c r="T44" s="54">
        <f>S44/R44</f>
        <v>0</v>
      </c>
      <c r="U44" s="55">
        <v>499.4</v>
      </c>
      <c r="V44" s="53">
        <v>0</v>
      </c>
      <c r="W44" s="54">
        <f>V44/U44</f>
        <v>0</v>
      </c>
      <c r="X44" s="55">
        <v>952.82</v>
      </c>
      <c r="Y44" s="53">
        <v>0</v>
      </c>
      <c r="Z44" s="54">
        <f>Y44/X44</f>
        <v>0</v>
      </c>
      <c r="AA44" s="55">
        <v>952.82</v>
      </c>
      <c r="AB44" s="55">
        <v>0</v>
      </c>
      <c r="AC44" s="54">
        <v>0</v>
      </c>
      <c r="AD44" s="55">
        <v>952.82</v>
      </c>
      <c r="AE44" s="55">
        <v>0</v>
      </c>
      <c r="AF44" s="54">
        <f>AE44/AD44</f>
        <v>0</v>
      </c>
      <c r="AG44" s="55">
        <v>952.82</v>
      </c>
      <c r="AH44" s="55">
        <v>0</v>
      </c>
      <c r="AI44" s="54">
        <f>AH44/AG44</f>
        <v>0</v>
      </c>
      <c r="AJ44" s="55">
        <v>952.82</v>
      </c>
      <c r="AK44" s="55">
        <v>0</v>
      </c>
      <c r="AL44" s="54">
        <f>AK44/AJ44</f>
        <v>0</v>
      </c>
      <c r="AM44" s="55">
        <v>463.3</v>
      </c>
      <c r="AN44" s="55">
        <v>0</v>
      </c>
      <c r="AO44" s="54">
        <f>AN44/AM44</f>
        <v>0</v>
      </c>
      <c r="AP44" s="55">
        <v>0</v>
      </c>
      <c r="AQ44" s="55">
        <v>0</v>
      </c>
      <c r="AR44" s="54">
        <v>0</v>
      </c>
      <c r="AS44" s="203"/>
      <c r="AT44" s="259"/>
    </row>
    <row r="45" spans="1:46" ht="18.75" hidden="1" customHeight="1">
      <c r="A45" s="247"/>
      <c r="B45" s="216"/>
      <c r="C45" s="217"/>
      <c r="D45" s="217"/>
      <c r="E45" s="1" t="s">
        <v>72</v>
      </c>
      <c r="F45" s="22">
        <v>0</v>
      </c>
      <c r="G45" s="23">
        <v>0</v>
      </c>
      <c r="H45" s="2">
        <v>0</v>
      </c>
      <c r="I45" s="24">
        <v>0</v>
      </c>
      <c r="J45" s="21">
        <v>0</v>
      </c>
      <c r="K45" s="2">
        <v>0</v>
      </c>
      <c r="L45" s="21">
        <v>0</v>
      </c>
      <c r="M45" s="24">
        <v>0</v>
      </c>
      <c r="N45" s="2" t="e">
        <f t="shared" ref="N45" si="68">M45/L45</f>
        <v>#DIV/0!</v>
      </c>
      <c r="O45" s="24">
        <v>0</v>
      </c>
      <c r="P45" s="16">
        <v>0</v>
      </c>
      <c r="Q45" s="2">
        <v>0</v>
      </c>
      <c r="R45" s="5">
        <v>0</v>
      </c>
      <c r="S45" s="5">
        <v>0</v>
      </c>
      <c r="T45" s="2">
        <v>0</v>
      </c>
      <c r="U45" s="5">
        <v>0</v>
      </c>
      <c r="V45" s="5">
        <v>0</v>
      </c>
      <c r="W45" s="2">
        <v>0</v>
      </c>
      <c r="X45" s="5">
        <v>0</v>
      </c>
      <c r="Y45" s="5">
        <v>0</v>
      </c>
      <c r="Z45" s="2">
        <v>0</v>
      </c>
      <c r="AA45" s="5">
        <v>0</v>
      </c>
      <c r="AB45" s="5">
        <v>0</v>
      </c>
      <c r="AC45" s="2">
        <v>0</v>
      </c>
      <c r="AD45" s="5">
        <v>0</v>
      </c>
      <c r="AE45" s="5">
        <v>0</v>
      </c>
      <c r="AF45" s="2">
        <v>0</v>
      </c>
      <c r="AG45" s="5">
        <v>0</v>
      </c>
      <c r="AH45" s="5">
        <v>0</v>
      </c>
      <c r="AI45" s="2">
        <v>0</v>
      </c>
      <c r="AJ45" s="5">
        <v>0</v>
      </c>
      <c r="AK45" s="5">
        <v>0</v>
      </c>
      <c r="AL45" s="2">
        <v>0</v>
      </c>
      <c r="AM45" s="5">
        <v>0</v>
      </c>
      <c r="AN45" s="5">
        <v>0</v>
      </c>
      <c r="AO45" s="2">
        <v>0</v>
      </c>
      <c r="AP45" s="5">
        <v>0</v>
      </c>
      <c r="AQ45" s="5">
        <v>0</v>
      </c>
      <c r="AR45" s="2" t="e">
        <f t="shared" ref="AR45" si="69">AQ45/AP45</f>
        <v>#DIV/0!</v>
      </c>
      <c r="AS45" s="77"/>
      <c r="AT45" s="80" t="s">
        <v>71</v>
      </c>
    </row>
    <row r="46" spans="1:46" ht="18.75" customHeight="1">
      <c r="A46" s="245" t="s">
        <v>54</v>
      </c>
      <c r="B46" s="206" t="s">
        <v>61</v>
      </c>
      <c r="C46" s="208" t="s">
        <v>49</v>
      </c>
      <c r="D46" s="208">
        <v>6</v>
      </c>
      <c r="E46" s="75" t="s">
        <v>43</v>
      </c>
      <c r="F46" s="23">
        <f>SUM(F47:F48)</f>
        <v>4570</v>
      </c>
      <c r="G46" s="23">
        <f t="shared" ref="G46:AQ46" si="70">SUM(G47:G48)</f>
        <v>0</v>
      </c>
      <c r="H46" s="2">
        <f>G46/F46</f>
        <v>0</v>
      </c>
      <c r="I46" s="23">
        <f t="shared" si="70"/>
        <v>0</v>
      </c>
      <c r="J46" s="16">
        <f t="shared" si="70"/>
        <v>0</v>
      </c>
      <c r="K46" s="2">
        <v>0</v>
      </c>
      <c r="L46" s="16">
        <f t="shared" si="70"/>
        <v>0</v>
      </c>
      <c r="M46" s="23">
        <f t="shared" si="70"/>
        <v>0</v>
      </c>
      <c r="N46" s="2">
        <v>0</v>
      </c>
      <c r="O46" s="23">
        <f t="shared" si="70"/>
        <v>259</v>
      </c>
      <c r="P46" s="16">
        <v>0</v>
      </c>
      <c r="Q46" s="2">
        <f>P46/O46</f>
        <v>0</v>
      </c>
      <c r="R46" s="23">
        <f t="shared" si="70"/>
        <v>220.6</v>
      </c>
      <c r="S46" s="22">
        <f t="shared" si="70"/>
        <v>0</v>
      </c>
      <c r="T46" s="2">
        <f>S46/R46</f>
        <v>0</v>
      </c>
      <c r="U46" s="23">
        <f t="shared" si="70"/>
        <v>220.6</v>
      </c>
      <c r="V46" s="22">
        <v>99.99</v>
      </c>
      <c r="W46" s="2">
        <f>V46/U46</f>
        <v>0.45326382592928377</v>
      </c>
      <c r="X46" s="23">
        <f t="shared" si="70"/>
        <v>700.6</v>
      </c>
      <c r="Y46" s="23">
        <f t="shared" si="70"/>
        <v>0</v>
      </c>
      <c r="Z46" s="2">
        <f>Y46/X46</f>
        <v>0</v>
      </c>
      <c r="AA46" s="23">
        <f t="shared" si="70"/>
        <v>605.6</v>
      </c>
      <c r="AB46" s="23">
        <f t="shared" si="70"/>
        <v>0</v>
      </c>
      <c r="AC46" s="2">
        <f>AB46/AA46</f>
        <v>0</v>
      </c>
      <c r="AD46" s="23">
        <f t="shared" si="70"/>
        <v>605.6</v>
      </c>
      <c r="AE46" s="23">
        <f t="shared" si="70"/>
        <v>0</v>
      </c>
      <c r="AF46" s="2">
        <f>AE46/AD46</f>
        <v>0</v>
      </c>
      <c r="AG46" s="23">
        <f t="shared" si="70"/>
        <v>605.6</v>
      </c>
      <c r="AH46" s="23">
        <f t="shared" si="70"/>
        <v>0</v>
      </c>
      <c r="AI46" s="2">
        <f>AH46/AG46</f>
        <v>0</v>
      </c>
      <c r="AJ46" s="23">
        <f t="shared" si="70"/>
        <v>698.1</v>
      </c>
      <c r="AK46" s="23">
        <f t="shared" si="70"/>
        <v>0</v>
      </c>
      <c r="AL46" s="2">
        <f>AK46/AJ46</f>
        <v>0</v>
      </c>
      <c r="AM46" s="23">
        <f t="shared" si="70"/>
        <v>218.1</v>
      </c>
      <c r="AN46" s="23">
        <f t="shared" si="70"/>
        <v>0</v>
      </c>
      <c r="AO46" s="2">
        <f>AN46/AM46</f>
        <v>0</v>
      </c>
      <c r="AP46" s="23">
        <f t="shared" si="70"/>
        <v>436.2</v>
      </c>
      <c r="AQ46" s="23">
        <f t="shared" si="70"/>
        <v>0</v>
      </c>
      <c r="AR46" s="2">
        <f>AQ46/AP46</f>
        <v>0</v>
      </c>
      <c r="AS46" s="201" t="s">
        <v>88</v>
      </c>
      <c r="AT46" s="260" t="s">
        <v>101</v>
      </c>
    </row>
    <row r="47" spans="1:46" ht="16.5" customHeight="1">
      <c r="A47" s="246"/>
      <c r="B47" s="207"/>
      <c r="C47" s="209"/>
      <c r="D47" s="209"/>
      <c r="E47" s="1" t="s">
        <v>53</v>
      </c>
      <c r="F47" s="16">
        <f>I47+L47+O47+R47+U47+X47+AA47+AD47+AG47+AJ47+AM47+AP47</f>
        <v>0</v>
      </c>
      <c r="G47" s="16">
        <f>J47+M47+P47+S47+V47+Y47+AB47+AE47+AH47+AK47+AN47+AQ47</f>
        <v>0</v>
      </c>
      <c r="H47" s="2">
        <v>0</v>
      </c>
      <c r="I47" s="16">
        <v>0</v>
      </c>
      <c r="J47" s="16">
        <v>0</v>
      </c>
      <c r="K47" s="2">
        <v>0</v>
      </c>
      <c r="L47" s="16">
        <v>0</v>
      </c>
      <c r="M47" s="16">
        <v>0</v>
      </c>
      <c r="N47" s="2">
        <v>0</v>
      </c>
      <c r="O47" s="16">
        <v>0</v>
      </c>
      <c r="P47" s="16">
        <v>0</v>
      </c>
      <c r="Q47" s="2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202"/>
      <c r="AT47" s="261"/>
    </row>
    <row r="48" spans="1:46" ht="15.75" customHeight="1">
      <c r="A48" s="246"/>
      <c r="B48" s="207"/>
      <c r="C48" s="209"/>
      <c r="D48" s="209"/>
      <c r="E48" s="1" t="s">
        <v>41</v>
      </c>
      <c r="F48" s="68">
        <f>I48+L48+O48+R48+U48+X48+AA48+AD48+AG48+AJ48+AM48+AP48</f>
        <v>4570</v>
      </c>
      <c r="G48" s="68">
        <f>J48+M48+P48+S48+V48+Y48+AB48+AE48+AH48+AK48+AN48+AQ48</f>
        <v>0</v>
      </c>
      <c r="H48" s="2">
        <f>G48/F48</f>
        <v>0</v>
      </c>
      <c r="I48" s="69">
        <v>0</v>
      </c>
      <c r="J48" s="69">
        <v>0</v>
      </c>
      <c r="K48" s="2">
        <v>0</v>
      </c>
      <c r="L48" s="69">
        <v>0</v>
      </c>
      <c r="M48" s="68">
        <v>0</v>
      </c>
      <c r="N48" s="2">
        <v>0</v>
      </c>
      <c r="O48" s="5">
        <v>259</v>
      </c>
      <c r="P48" s="16">
        <v>0</v>
      </c>
      <c r="Q48" s="2">
        <f>P48/O48</f>
        <v>0</v>
      </c>
      <c r="R48" s="5">
        <v>220.6</v>
      </c>
      <c r="S48" s="29"/>
      <c r="T48" s="2">
        <f>S48/R48</f>
        <v>0</v>
      </c>
      <c r="U48" s="5">
        <v>220.6</v>
      </c>
      <c r="V48" s="16">
        <v>0</v>
      </c>
      <c r="W48" s="2">
        <f>V48/U48</f>
        <v>0</v>
      </c>
      <c r="X48" s="5">
        <v>700.6</v>
      </c>
      <c r="Y48" s="16">
        <v>0</v>
      </c>
      <c r="Z48" s="2">
        <f>Y48/X48</f>
        <v>0</v>
      </c>
      <c r="AA48" s="5">
        <v>605.6</v>
      </c>
      <c r="AB48" s="5">
        <v>0</v>
      </c>
      <c r="AC48" s="2">
        <f>AB48/AA48</f>
        <v>0</v>
      </c>
      <c r="AD48" s="5">
        <v>605.6</v>
      </c>
      <c r="AE48" s="5">
        <v>0</v>
      </c>
      <c r="AF48" s="2">
        <f>AE48/AD48</f>
        <v>0</v>
      </c>
      <c r="AG48" s="5">
        <v>605.6</v>
      </c>
      <c r="AH48" s="5">
        <v>0</v>
      </c>
      <c r="AI48" s="2">
        <f>AH48/AG48</f>
        <v>0</v>
      </c>
      <c r="AJ48" s="5">
        <v>698.1</v>
      </c>
      <c r="AK48" s="5">
        <v>0</v>
      </c>
      <c r="AL48" s="2">
        <f>AK48/AJ48</f>
        <v>0</v>
      </c>
      <c r="AM48" s="5">
        <v>218.1</v>
      </c>
      <c r="AN48" s="5">
        <v>0</v>
      </c>
      <c r="AO48" s="2">
        <f>AN48/AM48</f>
        <v>0</v>
      </c>
      <c r="AP48" s="5">
        <v>436.2</v>
      </c>
      <c r="AQ48" s="5">
        <v>0</v>
      </c>
      <c r="AR48" s="2">
        <f>AQ48/AP48</f>
        <v>0</v>
      </c>
      <c r="AS48" s="203"/>
      <c r="AT48" s="261"/>
    </row>
    <row r="49" spans="1:46" ht="14.25" customHeight="1">
      <c r="A49" s="254" t="s">
        <v>55</v>
      </c>
      <c r="B49" s="199"/>
      <c r="C49" s="199"/>
      <c r="D49" s="199"/>
      <c r="E49" s="42" t="s">
        <v>56</v>
      </c>
      <c r="F49" s="46">
        <f>SUM(F46+F42+F36+F35+F34+F31+F27+F24+F21+F18+F16)</f>
        <v>41582.151720000002</v>
      </c>
      <c r="G49" s="16">
        <f>G50+G51</f>
        <v>1098.8</v>
      </c>
      <c r="H49" s="2">
        <f t="shared" ref="H49:H51" si="71">G49/F49</f>
        <v>2.6424798971417921E-2</v>
      </c>
      <c r="I49" s="16">
        <f>SUM(I46+I42+I36+I35+I34+I31+I27+I24+I21+I18+I16)</f>
        <v>0</v>
      </c>
      <c r="J49" s="16">
        <f>SUM(J46+J42+J36+J35+J34+J31+J27+J24+J21+J18+J16)</f>
        <v>224.4</v>
      </c>
      <c r="K49" s="2">
        <v>0</v>
      </c>
      <c r="L49" s="16">
        <f>SUM(L46+L42+L36+L35+L34+L31+L27+L24+L21+L18+L16)</f>
        <v>874.4</v>
      </c>
      <c r="M49" s="16">
        <f>SUM(M46+M42+M36+M35+M34+M31+M27+M24+M21+M18+M16)</f>
        <v>874.4</v>
      </c>
      <c r="N49" s="2">
        <f t="shared" ref="N49" si="72">M49/L49</f>
        <v>1</v>
      </c>
      <c r="O49" s="16">
        <f>SUM(O46+O42+O36+O35+O34+O31+O27+O24+O21+O18+O16)</f>
        <v>898.4</v>
      </c>
      <c r="P49" s="16">
        <f>SUM(P46+P42+P36+P35+P34+P31+P27+P24+P21+P18+P16)</f>
        <v>0</v>
      </c>
      <c r="Q49" s="2">
        <f t="shared" ref="Q49" si="73">P49/O49</f>
        <v>0</v>
      </c>
      <c r="R49" s="16">
        <f>SUM(R46+R42+R36+R35+R34+R31+R27+R24+R21+R18+R16)</f>
        <v>860</v>
      </c>
      <c r="S49" s="16">
        <f>SUM(S46+S42+S36+S35+S34+S31+S27+S24+S21+S18+S16)</f>
        <v>0</v>
      </c>
      <c r="T49" s="2">
        <f t="shared" ref="T49" si="74">S49/R49</f>
        <v>0</v>
      </c>
      <c r="U49" s="16">
        <f>SUM(U46+U42+U36+U35+U34+U31+U27+U24+U21+U18+U16)</f>
        <v>850</v>
      </c>
      <c r="V49" s="16">
        <f>SUM(V46+V42+V36+V35+V34+V31+V27+V24+V21+V18+V16)</f>
        <v>99.99</v>
      </c>
      <c r="W49" s="2">
        <f t="shared" ref="W49" si="75">V49/U49</f>
        <v>0.11763529411764705</v>
      </c>
      <c r="X49" s="16">
        <f>SUM(X46+X42+X36+X35+X34+X31+X27+X24+X21+X18+X16)</f>
        <v>5817.2667200000005</v>
      </c>
      <c r="Y49" s="16">
        <f>SUM(Y46+Y42+Y36+Y35+Y34+Y31+Y27+Y24+Y21+Y18+Y16)</f>
        <v>0</v>
      </c>
      <c r="Z49" s="2">
        <f t="shared" ref="Z49" si="76">Y49/X49</f>
        <v>0</v>
      </c>
      <c r="AA49" s="16">
        <f>SUM(AA46+AA42+AA36+AA35+AA34+AA31+AA27+AA24+AA21+AA18+AA16)</f>
        <v>1668.42</v>
      </c>
      <c r="AB49" s="16">
        <f>SUM(AB46+AB42+AB36+AB35+AB34+AB31+AB27+AB24+AB21+AB18+AB16)</f>
        <v>0</v>
      </c>
      <c r="AC49" s="2">
        <f t="shared" ref="AC49" si="77">AB49/AA49</f>
        <v>0</v>
      </c>
      <c r="AD49" s="16">
        <f>SUM(AD46+AD42+AD36+AD35+AD34+AD31+AD27+AD24+AD21+AD18+AD16)</f>
        <v>1668.42</v>
      </c>
      <c r="AE49" s="16">
        <f>SUM(AE46+AE42+AE36+AE35+AE34+AE31+AE27+AE24+AE21+AE18+AE16)</f>
        <v>0</v>
      </c>
      <c r="AF49" s="2">
        <f t="shared" ref="AF49" si="78">AE49/AD49</f>
        <v>0</v>
      </c>
      <c r="AG49" s="16">
        <f>SUM(AG46+AG42+AG36+AG35+AG34+AG31+AG27+AG24+AG21+AG18+AG16)</f>
        <v>25466.724999999999</v>
      </c>
      <c r="AH49" s="16">
        <f>SUM(AH46+AH42+AH36+AH35+AH34+AH31+AH27+AH24+AH21+AH18+AH16)</f>
        <v>0</v>
      </c>
      <c r="AI49" s="2">
        <f t="shared" ref="AI49" si="79">AH49/AG49</f>
        <v>0</v>
      </c>
      <c r="AJ49" s="16">
        <f>SUM(AJ46+AJ42+AJ36+AJ35+AJ34+AJ31+AJ27+AJ24+AJ21+AJ18+AJ16)</f>
        <v>1820.92</v>
      </c>
      <c r="AK49" s="16">
        <f>SUM(AK46+AK42+AK36+AK35+AK34+AK31+AK27+AK24+AK21+AK18+AK16)</f>
        <v>0</v>
      </c>
      <c r="AL49" s="2">
        <f t="shared" ref="AL49" si="80">AK49/AJ49</f>
        <v>0</v>
      </c>
      <c r="AM49" s="16">
        <f>SUM(AM46+AM42+AM36+AM35+AM34+AM31+AM27+AM24+AM21+AM18+AM16)</f>
        <v>881.4</v>
      </c>
      <c r="AN49" s="16">
        <f>SUM(AN46+AN42+AN36+AN35+AN34+AN31+AN27+AN24+AN21+AN18+AN16)</f>
        <v>0</v>
      </c>
      <c r="AO49" s="2">
        <f t="shared" ref="AO49:AO51" si="81">AN49/AM49</f>
        <v>0</v>
      </c>
      <c r="AP49" s="16">
        <f>SUM(AP46+AP42+AP36+AP35+AP34+AP31+AP27+AP24+AP21+AP18+AP16)</f>
        <v>776.2</v>
      </c>
      <c r="AQ49" s="16">
        <f>SUM(AQ46+AQ42+AQ36+AQ35+AQ34+AQ31+AQ27+AQ24+AQ21+AQ18+AQ16)</f>
        <v>0</v>
      </c>
      <c r="AR49" s="31">
        <f t="shared" ref="AR49:AR51" si="82">AQ49/AP49</f>
        <v>0</v>
      </c>
      <c r="AS49" s="76"/>
      <c r="AT49" s="59"/>
    </row>
    <row r="50" spans="1:46" ht="17.7" customHeight="1">
      <c r="A50" s="254"/>
      <c r="B50" s="199"/>
      <c r="C50" s="199"/>
      <c r="D50" s="199"/>
      <c r="E50" s="32" t="s">
        <v>53</v>
      </c>
      <c r="F50" s="46">
        <f>SUM(F47+F43+F37+F32+F22+F28+F25+F19+F17)</f>
        <v>22608.39</v>
      </c>
      <c r="G50" s="16">
        <f t="shared" ref="G50:AP50" si="83">SUM(G47+G43+G37+G32+G22+G28+G25+G19+G17)</f>
        <v>0</v>
      </c>
      <c r="H50" s="2">
        <f t="shared" si="71"/>
        <v>0</v>
      </c>
      <c r="I50" s="16">
        <f t="shared" si="83"/>
        <v>0</v>
      </c>
      <c r="J50" s="16">
        <f t="shared" si="83"/>
        <v>0</v>
      </c>
      <c r="K50" s="2">
        <v>0</v>
      </c>
      <c r="L50" s="16">
        <f t="shared" si="83"/>
        <v>0</v>
      </c>
      <c r="M50" s="16">
        <f t="shared" si="83"/>
        <v>0</v>
      </c>
      <c r="N50" s="2">
        <v>0</v>
      </c>
      <c r="O50" s="16">
        <f t="shared" si="83"/>
        <v>0</v>
      </c>
      <c r="P50" s="16">
        <f t="shared" si="83"/>
        <v>0</v>
      </c>
      <c r="Q50" s="2">
        <v>0</v>
      </c>
      <c r="R50" s="16">
        <f t="shared" si="83"/>
        <v>0</v>
      </c>
      <c r="S50" s="16">
        <f t="shared" si="83"/>
        <v>0</v>
      </c>
      <c r="T50" s="16">
        <f t="shared" si="83"/>
        <v>0</v>
      </c>
      <c r="U50" s="16">
        <f t="shared" si="83"/>
        <v>0</v>
      </c>
      <c r="V50" s="16">
        <f t="shared" si="83"/>
        <v>0</v>
      </c>
      <c r="W50" s="16">
        <f t="shared" si="83"/>
        <v>0</v>
      </c>
      <c r="X50" s="16">
        <f t="shared" si="83"/>
        <v>0</v>
      </c>
      <c r="Y50" s="16">
        <f t="shared" si="83"/>
        <v>0</v>
      </c>
      <c r="Z50" s="16">
        <f t="shared" si="83"/>
        <v>0</v>
      </c>
      <c r="AA50" s="16">
        <f t="shared" si="83"/>
        <v>0</v>
      </c>
      <c r="AB50" s="16">
        <f t="shared" si="83"/>
        <v>0</v>
      </c>
      <c r="AC50" s="16">
        <f t="shared" si="83"/>
        <v>0</v>
      </c>
      <c r="AD50" s="16">
        <f t="shared" si="83"/>
        <v>0</v>
      </c>
      <c r="AE50" s="16">
        <f t="shared" si="83"/>
        <v>0</v>
      </c>
      <c r="AF50" s="16">
        <f t="shared" si="83"/>
        <v>0</v>
      </c>
      <c r="AG50" s="16">
        <f t="shared" si="83"/>
        <v>22608.39</v>
      </c>
      <c r="AH50" s="16">
        <f t="shared" si="83"/>
        <v>0</v>
      </c>
      <c r="AI50" s="16">
        <f t="shared" si="83"/>
        <v>0</v>
      </c>
      <c r="AJ50" s="16">
        <f t="shared" si="83"/>
        <v>0</v>
      </c>
      <c r="AK50" s="16">
        <f t="shared" si="83"/>
        <v>0</v>
      </c>
      <c r="AL50" s="16">
        <f t="shared" si="83"/>
        <v>0</v>
      </c>
      <c r="AM50" s="16">
        <f t="shared" si="83"/>
        <v>0</v>
      </c>
      <c r="AN50" s="16">
        <f t="shared" si="83"/>
        <v>0</v>
      </c>
      <c r="AO50" s="2">
        <v>0</v>
      </c>
      <c r="AP50" s="16">
        <f t="shared" si="83"/>
        <v>0</v>
      </c>
      <c r="AQ50" s="16">
        <v>0</v>
      </c>
      <c r="AR50" s="31">
        <v>0</v>
      </c>
      <c r="AS50" s="76"/>
      <c r="AT50" s="59"/>
    </row>
    <row r="51" spans="1:46" ht="24" customHeight="1">
      <c r="A51" s="254"/>
      <c r="B51" s="199"/>
      <c r="C51" s="199"/>
      <c r="D51" s="199"/>
      <c r="E51" s="32" t="s">
        <v>41</v>
      </c>
      <c r="F51" s="46">
        <f>SUM(F48+F44+F38+F33+F29+F26+F23+F20+F16)</f>
        <v>18973.761719999999</v>
      </c>
      <c r="G51" s="16">
        <f t="shared" ref="G51:AP51" si="84">SUM(G48+G44+G38+G33+G29+G26+G23+G20+G16)</f>
        <v>1098.8</v>
      </c>
      <c r="H51" s="2">
        <f t="shared" si="71"/>
        <v>5.7911552606975607E-2</v>
      </c>
      <c r="I51" s="16">
        <f t="shared" si="84"/>
        <v>0</v>
      </c>
      <c r="J51" s="16">
        <f t="shared" si="84"/>
        <v>224.4</v>
      </c>
      <c r="K51" s="2">
        <v>0</v>
      </c>
      <c r="L51" s="16">
        <f t="shared" si="84"/>
        <v>874.4</v>
      </c>
      <c r="M51" s="16">
        <f t="shared" si="84"/>
        <v>874.4</v>
      </c>
      <c r="N51" s="2">
        <v>0</v>
      </c>
      <c r="O51" s="16">
        <f>SUM(O48+O44+O38+O33+O29+O26+O23+O20+O16)</f>
        <v>898.4</v>
      </c>
      <c r="P51" s="16">
        <f t="shared" si="84"/>
        <v>0</v>
      </c>
      <c r="Q51" s="2">
        <v>0</v>
      </c>
      <c r="R51" s="16">
        <f t="shared" si="84"/>
        <v>860</v>
      </c>
      <c r="S51" s="16">
        <f t="shared" si="84"/>
        <v>0</v>
      </c>
      <c r="T51" s="16">
        <f t="shared" si="84"/>
        <v>0</v>
      </c>
      <c r="U51" s="16">
        <f t="shared" si="84"/>
        <v>850</v>
      </c>
      <c r="V51" s="16">
        <f t="shared" si="84"/>
        <v>0</v>
      </c>
      <c r="W51" s="16">
        <f t="shared" si="84"/>
        <v>0</v>
      </c>
      <c r="X51" s="16">
        <f t="shared" si="84"/>
        <v>5817.2667200000005</v>
      </c>
      <c r="Y51" s="16">
        <f t="shared" si="84"/>
        <v>0</v>
      </c>
      <c r="Z51" s="16">
        <f t="shared" si="84"/>
        <v>0</v>
      </c>
      <c r="AA51" s="16">
        <f t="shared" si="84"/>
        <v>1668.42</v>
      </c>
      <c r="AB51" s="16">
        <f t="shared" si="84"/>
        <v>0</v>
      </c>
      <c r="AC51" s="16">
        <f t="shared" si="84"/>
        <v>0</v>
      </c>
      <c r="AD51" s="16">
        <f t="shared" si="84"/>
        <v>1668.42</v>
      </c>
      <c r="AE51" s="16">
        <f t="shared" si="84"/>
        <v>0</v>
      </c>
      <c r="AF51" s="16">
        <f t="shared" si="84"/>
        <v>0</v>
      </c>
      <c r="AG51" s="16">
        <f t="shared" si="84"/>
        <v>2858.335</v>
      </c>
      <c r="AH51" s="16">
        <f t="shared" si="84"/>
        <v>0</v>
      </c>
      <c r="AI51" s="16">
        <f t="shared" si="84"/>
        <v>0</v>
      </c>
      <c r="AJ51" s="16">
        <f t="shared" si="84"/>
        <v>1820.92</v>
      </c>
      <c r="AK51" s="16">
        <f t="shared" si="84"/>
        <v>0</v>
      </c>
      <c r="AL51" s="16">
        <f t="shared" si="84"/>
        <v>0</v>
      </c>
      <c r="AM51" s="16">
        <f t="shared" si="84"/>
        <v>881.4</v>
      </c>
      <c r="AN51" s="16">
        <f t="shared" si="84"/>
        <v>0</v>
      </c>
      <c r="AO51" s="2">
        <f t="shared" si="81"/>
        <v>0</v>
      </c>
      <c r="AP51" s="16">
        <f t="shared" si="84"/>
        <v>776.2</v>
      </c>
      <c r="AQ51" s="16">
        <v>0</v>
      </c>
      <c r="AR51" s="31">
        <f t="shared" si="82"/>
        <v>0</v>
      </c>
      <c r="AS51" s="76"/>
      <c r="AT51" s="59"/>
    </row>
    <row r="52" spans="1:46" ht="0.75" customHeight="1" thickBot="1">
      <c r="A52" s="255"/>
      <c r="B52" s="256"/>
      <c r="C52" s="256"/>
      <c r="D52" s="256"/>
      <c r="E52" s="66" t="s">
        <v>77</v>
      </c>
      <c r="F52" s="60">
        <v>0</v>
      </c>
      <c r="G52" s="61">
        <f>P52</f>
        <v>0</v>
      </c>
      <c r="H52" s="62">
        <v>0</v>
      </c>
      <c r="I52" s="61">
        <v>0</v>
      </c>
      <c r="J52" s="61">
        <v>0</v>
      </c>
      <c r="K52" s="62">
        <v>0</v>
      </c>
      <c r="L52" s="61">
        <v>0</v>
      </c>
      <c r="M52" s="61">
        <v>0</v>
      </c>
      <c r="N52" s="62">
        <v>0</v>
      </c>
      <c r="O52" s="61">
        <v>0</v>
      </c>
      <c r="P52" s="61">
        <v>0</v>
      </c>
      <c r="Q52" s="62">
        <v>0</v>
      </c>
      <c r="R52" s="61">
        <v>0</v>
      </c>
      <c r="S52" s="61">
        <v>0</v>
      </c>
      <c r="T52" s="62">
        <v>0</v>
      </c>
      <c r="U52" s="61">
        <v>0</v>
      </c>
      <c r="V52" s="61">
        <v>0</v>
      </c>
      <c r="W52" s="62">
        <v>0</v>
      </c>
      <c r="X52" s="61">
        <v>0</v>
      </c>
      <c r="Y52" s="61">
        <v>0</v>
      </c>
      <c r="Z52" s="62">
        <v>0</v>
      </c>
      <c r="AA52" s="61">
        <v>0</v>
      </c>
      <c r="AB52" s="61">
        <v>0</v>
      </c>
      <c r="AC52" s="62">
        <v>0</v>
      </c>
      <c r="AD52" s="61">
        <v>0</v>
      </c>
      <c r="AE52" s="61">
        <v>0</v>
      </c>
      <c r="AF52" s="62">
        <v>0</v>
      </c>
      <c r="AG52" s="61">
        <v>0</v>
      </c>
      <c r="AH52" s="61">
        <v>0</v>
      </c>
      <c r="AI52" s="62">
        <v>0</v>
      </c>
      <c r="AJ52" s="61">
        <v>0</v>
      </c>
      <c r="AK52" s="61">
        <v>0</v>
      </c>
      <c r="AL52" s="62">
        <v>0</v>
      </c>
      <c r="AM52" s="61">
        <v>0</v>
      </c>
      <c r="AN52" s="61">
        <v>0</v>
      </c>
      <c r="AO52" s="62">
        <v>0</v>
      </c>
      <c r="AP52" s="61">
        <v>0</v>
      </c>
      <c r="AQ52" s="61">
        <v>1</v>
      </c>
      <c r="AR52" s="63">
        <v>0</v>
      </c>
      <c r="AS52" s="64"/>
      <c r="AT52" s="65"/>
    </row>
    <row r="53" spans="1:46" ht="33" customHeight="1">
      <c r="A53" s="189" t="s">
        <v>74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</row>
    <row r="54" spans="1:46" ht="14.25" customHeight="1">
      <c r="A54" s="189" t="s">
        <v>17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3"/>
      <c r="R54" s="200"/>
      <c r="S54" s="200"/>
      <c r="T54" s="200"/>
      <c r="U54" s="200"/>
      <c r="V54" s="200"/>
      <c r="W54" s="200"/>
      <c r="X54" s="200"/>
      <c r="Y54" s="200"/>
      <c r="Z54" s="200"/>
    </row>
    <row r="55" spans="1:46" ht="12.75" customHeight="1">
      <c r="A55" s="189" t="s">
        <v>18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</row>
    <row r="56" spans="1:46" ht="11.25" customHeight="1">
      <c r="A56" s="189" t="s">
        <v>19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</row>
    <row r="57" spans="1:46" ht="12.45" customHeight="1">
      <c r="A57" s="25"/>
      <c r="AP57" s="11"/>
    </row>
    <row r="58" spans="1:46">
      <c r="A58" s="26"/>
      <c r="E58" s="11"/>
    </row>
    <row r="59" spans="1:46">
      <c r="A59" s="192" t="s">
        <v>94</v>
      </c>
      <c r="B59" s="193"/>
      <c r="C59" s="193"/>
      <c r="D59" s="193"/>
      <c r="E59" s="193"/>
      <c r="F59" s="193"/>
      <c r="G59" s="15"/>
      <c r="H59" s="194" t="s">
        <v>32</v>
      </c>
      <c r="I59" s="194"/>
      <c r="J59" s="194"/>
      <c r="K59" s="194"/>
      <c r="L59" s="194"/>
      <c r="M59" s="194"/>
      <c r="N59" s="194"/>
      <c r="O59" s="15"/>
      <c r="P59" s="15"/>
    </row>
    <row r="60" spans="1:46" ht="24" customHeight="1">
      <c r="A60" s="192" t="s">
        <v>93</v>
      </c>
      <c r="B60" s="193"/>
      <c r="C60" s="193"/>
      <c r="D60" s="193"/>
      <c r="E60" s="193"/>
      <c r="F60" s="15"/>
      <c r="G60" s="15"/>
      <c r="H60" s="193" t="s">
        <v>33</v>
      </c>
      <c r="I60" s="194"/>
      <c r="J60" s="194"/>
      <c r="K60" s="194"/>
      <c r="L60" s="194"/>
      <c r="M60" s="194"/>
      <c r="N60" s="194"/>
      <c r="O60" s="194"/>
      <c r="P60" s="194"/>
    </row>
    <row r="61" spans="1:46" ht="18" customHeight="1">
      <c r="A61" s="192" t="s">
        <v>96</v>
      </c>
      <c r="B61" s="193"/>
      <c r="C61" s="193"/>
      <c r="D61" s="193"/>
      <c r="E61" s="193"/>
      <c r="F61" s="193"/>
      <c r="G61" s="15"/>
      <c r="H61" s="193" t="s">
        <v>97</v>
      </c>
      <c r="I61" s="194"/>
      <c r="J61" s="194"/>
      <c r="K61" s="194"/>
      <c r="L61" s="194"/>
      <c r="M61" s="194"/>
      <c r="N61" s="194"/>
      <c r="O61" s="194"/>
      <c r="P61" s="194"/>
    </row>
    <row r="62" spans="1:46">
      <c r="A62" s="26"/>
      <c r="B62" s="26" t="s">
        <v>34</v>
      </c>
      <c r="C62" s="195"/>
      <c r="D62" s="195"/>
      <c r="E62" s="15"/>
      <c r="F62" s="15"/>
      <c r="G62" s="15"/>
      <c r="H62" s="15"/>
      <c r="I62" s="15"/>
      <c r="J62" s="15"/>
      <c r="K62" s="15"/>
      <c r="L62" s="15" t="s">
        <v>34</v>
      </c>
      <c r="M62" s="15"/>
      <c r="N62" s="195"/>
      <c r="O62" s="195"/>
      <c r="P62" s="15"/>
      <c r="Q62" s="15"/>
    </row>
    <row r="63" spans="1:46" ht="23.25" customHeight="1">
      <c r="A63" s="189" t="s">
        <v>57</v>
      </c>
      <c r="B63" s="196"/>
      <c r="C63" s="196"/>
      <c r="D63" s="196"/>
      <c r="E63" s="196"/>
      <c r="F63" s="196"/>
      <c r="G63" s="196"/>
      <c r="H63" s="197"/>
      <c r="I63" s="197"/>
      <c r="J63" s="15"/>
      <c r="K63" s="15"/>
      <c r="L63" s="15"/>
      <c r="M63" s="15"/>
      <c r="N63" s="15"/>
      <c r="O63" s="15"/>
      <c r="P63" s="15"/>
    </row>
    <row r="64" spans="1:46" ht="14.25" customHeight="1">
      <c r="A64" s="189" t="s">
        <v>82</v>
      </c>
      <c r="B64" s="196"/>
      <c r="C64" s="196"/>
      <c r="D64" s="196"/>
      <c r="E64" s="196"/>
      <c r="F64" s="196"/>
      <c r="G64" s="196"/>
      <c r="H64" s="197"/>
      <c r="I64" s="197"/>
      <c r="J64" s="15"/>
      <c r="K64" s="15"/>
      <c r="L64" s="15"/>
      <c r="M64" s="15"/>
      <c r="N64" s="15"/>
      <c r="O64" s="15"/>
      <c r="P64" s="15"/>
    </row>
    <row r="65" spans="1:36">
      <c r="A65" s="189" t="s">
        <v>58</v>
      </c>
      <c r="B65" s="190"/>
      <c r="C65" s="190"/>
      <c r="D65" s="190"/>
      <c r="E65" s="190"/>
      <c r="F65" s="191"/>
      <c r="G65" s="191"/>
      <c r="H65" s="191"/>
      <c r="I65" s="191"/>
    </row>
    <row r="66" spans="1:36" ht="15.6">
      <c r="A66" s="9"/>
    </row>
    <row r="67" spans="1:36">
      <c r="A67" s="26"/>
      <c r="AJ67" s="11"/>
    </row>
  </sheetData>
  <mergeCells count="140">
    <mergeCell ref="A65:I65"/>
    <mergeCell ref="A61:F61"/>
    <mergeCell ref="H61:P61"/>
    <mergeCell ref="C62:D62"/>
    <mergeCell ref="N62:O62"/>
    <mergeCell ref="A63:I63"/>
    <mergeCell ref="A64:I64"/>
    <mergeCell ref="A55:U55"/>
    <mergeCell ref="A56:R56"/>
    <mergeCell ref="A59:F59"/>
    <mergeCell ref="H59:N59"/>
    <mergeCell ref="A60:E60"/>
    <mergeCell ref="H60:P60"/>
    <mergeCell ref="A49:B52"/>
    <mergeCell ref="C49:C52"/>
    <mergeCell ref="D49:D52"/>
    <mergeCell ref="A53:U53"/>
    <mergeCell ref="A54:P54"/>
    <mergeCell ref="R54:Z54"/>
    <mergeCell ref="AS42:AS44"/>
    <mergeCell ref="AT42:AT44"/>
    <mergeCell ref="A46:A48"/>
    <mergeCell ref="B46:B48"/>
    <mergeCell ref="C46:C48"/>
    <mergeCell ref="D46:D48"/>
    <mergeCell ref="AS46:AS48"/>
    <mergeCell ref="AT46:AT48"/>
    <mergeCell ref="A40:AR40"/>
    <mergeCell ref="A41:AR41"/>
    <mergeCell ref="A42:A45"/>
    <mergeCell ref="B42:B45"/>
    <mergeCell ref="C42:C45"/>
    <mergeCell ref="D42:D45"/>
    <mergeCell ref="A36:A38"/>
    <mergeCell ref="B36:B38"/>
    <mergeCell ref="C36:C38"/>
    <mergeCell ref="D36:D38"/>
    <mergeCell ref="AS36:AS38"/>
    <mergeCell ref="B39:AT39"/>
    <mergeCell ref="B30:AT30"/>
    <mergeCell ref="A31:A33"/>
    <mergeCell ref="B31:B33"/>
    <mergeCell ref="C31:C33"/>
    <mergeCell ref="D31:D33"/>
    <mergeCell ref="AS31:AS33"/>
    <mergeCell ref="A27:A29"/>
    <mergeCell ref="B27:B29"/>
    <mergeCell ref="C27:C29"/>
    <mergeCell ref="D27:D29"/>
    <mergeCell ref="AS27:AS29"/>
    <mergeCell ref="AT27:AT29"/>
    <mergeCell ref="A24:A26"/>
    <mergeCell ref="B24:B26"/>
    <mergeCell ref="C24:C26"/>
    <mergeCell ref="D24:D26"/>
    <mergeCell ref="AS24:AS26"/>
    <mergeCell ref="AT24:AT26"/>
    <mergeCell ref="AT18:AT20"/>
    <mergeCell ref="A21:A23"/>
    <mergeCell ref="B21:B23"/>
    <mergeCell ref="C21:C23"/>
    <mergeCell ref="D21:D23"/>
    <mergeCell ref="AS21:AS23"/>
    <mergeCell ref="AT21:AT23"/>
    <mergeCell ref="B12:AT12"/>
    <mergeCell ref="A13:AR13"/>
    <mergeCell ref="A14:AR14"/>
    <mergeCell ref="B15:AT15"/>
    <mergeCell ref="B17:AT17"/>
    <mergeCell ref="A18:A20"/>
    <mergeCell ref="B18:B20"/>
    <mergeCell ref="C18:C20"/>
    <mergeCell ref="D18:D20"/>
    <mergeCell ref="AS18:AS2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U9:U10"/>
    <mergeCell ref="V9:V10"/>
    <mergeCell ref="W9:W10"/>
    <mergeCell ref="X9:X10"/>
    <mergeCell ref="Y9:Y10"/>
    <mergeCell ref="Z9:Z10"/>
    <mergeCell ref="AM9:AM10"/>
    <mergeCell ref="AN9:AN10"/>
    <mergeCell ref="AO9:AO10"/>
    <mergeCell ref="S9:S10"/>
    <mergeCell ref="T9:T10"/>
    <mergeCell ref="AP8:A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X8:Z8"/>
    <mergeCell ref="AA8:AC8"/>
    <mergeCell ref="AD8:AF8"/>
    <mergeCell ref="AG8:AI8"/>
    <mergeCell ref="AJ8:AL8"/>
    <mergeCell ref="AM8:AO8"/>
    <mergeCell ref="AA9:AA10"/>
    <mergeCell ref="AB9:AB10"/>
    <mergeCell ref="AC9:AC10"/>
    <mergeCell ref="AD9:AD10"/>
    <mergeCell ref="AE9:AE10"/>
    <mergeCell ref="AF9:AF10"/>
    <mergeCell ref="O1:U2"/>
    <mergeCell ref="AK1:AQ2"/>
    <mergeCell ref="A3:U3"/>
    <mergeCell ref="A4:AT4"/>
    <mergeCell ref="A5:AT5"/>
    <mergeCell ref="A7:A10"/>
    <mergeCell ref="B7:B10"/>
    <mergeCell ref="C7:C10"/>
    <mergeCell ref="D7:D10"/>
    <mergeCell ref="E7:E10"/>
    <mergeCell ref="F7:H7"/>
    <mergeCell ref="I7:AR7"/>
    <mergeCell ref="AS7:AS10"/>
    <mergeCell ref="AT7:AT10"/>
    <mergeCell ref="F8:H8"/>
    <mergeCell ref="I8:K8"/>
    <mergeCell ref="L8:N8"/>
    <mergeCell ref="O8:Q8"/>
    <mergeCell ref="R8:T8"/>
    <mergeCell ref="U8:W8"/>
    <mergeCell ref="O9:O10"/>
    <mergeCell ref="P9:P10"/>
    <mergeCell ref="Q9:Q10"/>
    <mergeCell ref="R9:R10"/>
  </mergeCells>
  <pageMargins left="0.6692913385826772" right="0.19685039370078741" top="0.74803149606299213" bottom="0.74803149606299213" header="0.31496062992125984" footer="0.31496062992125984"/>
  <pageSetup paperSize="9" scale="75" orientation="portrait" r:id="rId1"/>
  <colBreaks count="3" manualBreakCount="3">
    <brk id="11" max="64" man="1"/>
    <brk id="28" max="64" man="1"/>
    <brk id="42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131"/>
  <sheetViews>
    <sheetView view="pageBreakPreview" zoomScale="85" zoomScaleNormal="100" zoomScaleSheetLayoutView="85" workbookViewId="0">
      <pane xSplit="3" ySplit="11" topLeftCell="D118" activePane="bottomRight" state="frozen"/>
      <selection pane="topRight" activeCell="E1" sqref="E1"/>
      <selection pane="bottomLeft" activeCell="A11" sqref="A11"/>
      <selection pane="bottomRight" activeCell="A129" sqref="A129:H129"/>
    </sheetView>
  </sheetViews>
  <sheetFormatPr defaultColWidth="9.109375" defaultRowHeight="12"/>
  <cols>
    <col min="1" max="1" width="7.33203125" style="102" customWidth="1"/>
    <col min="2" max="2" width="33.88671875" style="92" customWidth="1"/>
    <col min="3" max="3" width="9.88671875" style="92" customWidth="1"/>
    <col min="4" max="4" width="15.6640625" style="92" customWidth="1"/>
    <col min="5" max="5" width="10.33203125" style="93" customWidth="1"/>
    <col min="6" max="6" width="7.88671875" style="93" customWidth="1"/>
    <col min="7" max="7" width="8.33203125" style="93" customWidth="1"/>
    <col min="8" max="8" width="7.33203125" style="93" customWidth="1"/>
    <col min="9" max="9" width="6.88671875" style="93" customWidth="1"/>
    <col min="10" max="10" width="9.33203125" style="94" customWidth="1"/>
    <col min="11" max="11" width="8.33203125" style="93" customWidth="1"/>
    <col min="12" max="12" width="7.33203125" style="93" customWidth="1"/>
    <col min="13" max="13" width="7.6640625" style="94" customWidth="1"/>
    <col min="14" max="14" width="7.6640625" style="93" customWidth="1"/>
    <col min="15" max="15" width="8.33203125" style="93" customWidth="1"/>
    <col min="16" max="16" width="7.88671875" style="94" customWidth="1"/>
    <col min="17" max="17" width="8.109375" style="93" customWidth="1"/>
    <col min="18" max="18" width="6.6640625" style="93" customWidth="1"/>
    <col min="19" max="19" width="11.33203125" style="94" customWidth="1"/>
    <col min="20" max="20" width="8" style="93" customWidth="1"/>
    <col min="21" max="21" width="5.88671875" style="93" customWidth="1"/>
    <col min="22" max="22" width="7.6640625" style="94" customWidth="1"/>
    <col min="23" max="23" width="8.33203125" style="93" customWidth="1"/>
    <col min="24" max="24" width="7.33203125" style="97" customWidth="1"/>
    <col min="25" max="25" width="7.6640625" style="94" customWidth="1"/>
    <col min="26" max="26" width="10" style="93" customWidth="1"/>
    <col min="27" max="27" width="7.33203125" style="93" hidden="1" customWidth="1"/>
    <col min="28" max="28" width="7.6640625" style="93" hidden="1" customWidth="1"/>
    <col min="29" max="29" width="8.33203125" style="93" customWidth="1"/>
    <col min="30" max="30" width="7.109375" style="93" hidden="1" customWidth="1"/>
    <col min="31" max="31" width="7.33203125" style="93" hidden="1" customWidth="1"/>
    <col min="32" max="32" width="8.6640625" style="93" customWidth="1"/>
    <col min="33" max="33" width="7.6640625" style="93" hidden="1" customWidth="1"/>
    <col min="34" max="34" width="7.109375" style="93" hidden="1" customWidth="1"/>
    <col min="35" max="35" width="9.6640625" style="93" customWidth="1"/>
    <col min="36" max="36" width="8.88671875" style="93" hidden="1" customWidth="1"/>
    <col min="37" max="37" width="8.33203125" style="93" hidden="1" customWidth="1"/>
    <col min="38" max="38" width="8.109375" style="93" customWidth="1"/>
    <col min="39" max="39" width="9.33203125" style="93" hidden="1" customWidth="1"/>
    <col min="40" max="40" width="8" style="93" hidden="1" customWidth="1"/>
    <col min="41" max="41" width="8.33203125" style="93" customWidth="1"/>
    <col min="42" max="42" width="8.109375" style="93" hidden="1" customWidth="1"/>
    <col min="43" max="43" width="7.6640625" style="93" hidden="1" customWidth="1"/>
    <col min="44" max="44" width="23.6640625" style="92" customWidth="1"/>
    <col min="45" max="45" width="24.33203125" style="92" customWidth="1"/>
    <col min="46" max="16384" width="9.109375" style="92"/>
  </cols>
  <sheetData>
    <row r="1" spans="1:45" ht="28.5" customHeight="1">
      <c r="A1" s="91"/>
      <c r="M1" s="95"/>
      <c r="U1" s="96"/>
      <c r="W1" s="93">
        <f>SUM(W83-X83)</f>
        <v>0</v>
      </c>
      <c r="AJ1" s="335" t="s">
        <v>126</v>
      </c>
      <c r="AK1" s="335"/>
      <c r="AL1" s="335"/>
      <c r="AM1" s="335"/>
      <c r="AN1" s="335"/>
      <c r="AO1" s="335"/>
      <c r="AP1" s="335"/>
      <c r="AQ1" s="335"/>
      <c r="AR1" s="335"/>
    </row>
    <row r="2" spans="1:45" ht="48.45" hidden="1" customHeight="1">
      <c r="A2" s="98"/>
      <c r="B2" s="99"/>
      <c r="C2" s="99"/>
      <c r="D2" s="99"/>
      <c r="E2" s="96"/>
      <c r="F2" s="96"/>
      <c r="G2" s="96"/>
      <c r="H2" s="96"/>
      <c r="I2" s="96"/>
      <c r="J2" s="100"/>
      <c r="K2" s="96"/>
      <c r="L2" s="96"/>
      <c r="M2" s="100"/>
      <c r="U2" s="96"/>
      <c r="V2" s="100"/>
      <c r="W2" s="96"/>
      <c r="Y2" s="100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335"/>
      <c r="AK2" s="335"/>
      <c r="AL2" s="335"/>
      <c r="AM2" s="335"/>
      <c r="AN2" s="335"/>
      <c r="AO2" s="335"/>
      <c r="AP2" s="335"/>
      <c r="AQ2" s="335"/>
      <c r="AR2" s="335"/>
      <c r="AS2" s="99"/>
    </row>
    <row r="3" spans="1:45" ht="27" hidden="1" customHeight="1">
      <c r="A3" s="98"/>
      <c r="B3" s="99"/>
      <c r="C3" s="99"/>
      <c r="D3" s="99"/>
      <c r="E3" s="96"/>
      <c r="F3" s="96"/>
      <c r="G3" s="96"/>
      <c r="H3" s="96"/>
      <c r="I3" s="96"/>
      <c r="J3" s="100"/>
      <c r="K3" s="96"/>
      <c r="L3" s="96"/>
      <c r="M3" s="100"/>
      <c r="U3" s="96"/>
      <c r="V3" s="100"/>
      <c r="W3" s="96"/>
      <c r="Y3" s="100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101"/>
      <c r="AK3" s="101"/>
      <c r="AL3" s="101"/>
      <c r="AM3" s="101"/>
      <c r="AN3" s="101"/>
      <c r="AO3" s="101"/>
      <c r="AP3" s="101"/>
      <c r="AQ3" s="101"/>
      <c r="AR3" s="101"/>
      <c r="AS3" s="99"/>
    </row>
    <row r="4" spans="1:45" hidden="1">
      <c r="B4" s="99"/>
      <c r="C4" s="99"/>
      <c r="D4" s="99"/>
      <c r="E4" s="99"/>
      <c r="F4" s="99"/>
      <c r="G4" s="99"/>
      <c r="H4" s="99"/>
      <c r="I4" s="99"/>
      <c r="J4" s="100"/>
      <c r="K4" s="99"/>
      <c r="L4" s="99"/>
      <c r="M4" s="100"/>
      <c r="N4" s="99"/>
      <c r="O4" s="99"/>
      <c r="P4" s="100"/>
      <c r="Q4" s="99"/>
      <c r="R4" s="99"/>
      <c r="S4" s="100"/>
      <c r="T4" s="99"/>
      <c r="U4" s="96"/>
      <c r="AO4" s="103"/>
      <c r="AR4" s="91" t="s">
        <v>127</v>
      </c>
    </row>
    <row r="5" spans="1:45">
      <c r="A5" s="336" t="s">
        <v>89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</row>
    <row r="6" spans="1:45" ht="19.5" customHeight="1">
      <c r="A6" s="337" t="s">
        <v>149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</row>
    <row r="7" spans="1:45" ht="16.5" customHeight="1">
      <c r="A7" s="104"/>
      <c r="B7" s="105"/>
      <c r="C7" s="105"/>
      <c r="D7" s="105"/>
      <c r="E7" s="106"/>
      <c r="F7" s="106"/>
      <c r="G7" s="106"/>
      <c r="H7" s="106"/>
      <c r="I7" s="106"/>
      <c r="J7" s="107"/>
      <c r="K7" s="106"/>
      <c r="L7" s="106"/>
      <c r="M7" s="107"/>
      <c r="N7" s="106"/>
      <c r="O7" s="106"/>
      <c r="P7" s="107"/>
      <c r="Q7" s="106"/>
      <c r="R7" s="106"/>
      <c r="S7" s="107"/>
      <c r="T7" s="106"/>
      <c r="U7" s="106"/>
      <c r="V7" s="107"/>
      <c r="W7" s="106"/>
      <c r="X7" s="108"/>
      <c r="Y7" s="107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5"/>
      <c r="AS7" s="105"/>
    </row>
    <row r="8" spans="1:45" ht="16.5" customHeight="1">
      <c r="A8" s="338" t="s">
        <v>0</v>
      </c>
      <c r="B8" s="338" t="s">
        <v>20</v>
      </c>
      <c r="C8" s="338" t="s">
        <v>1</v>
      </c>
      <c r="D8" s="338" t="s">
        <v>21</v>
      </c>
      <c r="E8" s="328" t="s">
        <v>3</v>
      </c>
      <c r="F8" s="328"/>
      <c r="G8" s="328"/>
      <c r="H8" s="328" t="s">
        <v>5</v>
      </c>
      <c r="I8" s="328"/>
      <c r="J8" s="328"/>
      <c r="K8" s="328"/>
      <c r="L8" s="328"/>
      <c r="M8" s="328"/>
      <c r="N8" s="328"/>
      <c r="O8" s="328"/>
      <c r="P8" s="328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38" t="s">
        <v>6</v>
      </c>
      <c r="AS8" s="341" t="s">
        <v>7</v>
      </c>
    </row>
    <row r="9" spans="1:45" ht="18.75" customHeight="1">
      <c r="A9" s="338"/>
      <c r="B9" s="339"/>
      <c r="C9" s="338"/>
      <c r="D9" s="339"/>
      <c r="E9" s="328" t="s">
        <v>4</v>
      </c>
      <c r="F9" s="328"/>
      <c r="G9" s="328"/>
      <c r="H9" s="328" t="s">
        <v>8</v>
      </c>
      <c r="I9" s="328"/>
      <c r="J9" s="328"/>
      <c r="K9" s="328" t="s">
        <v>22</v>
      </c>
      <c r="L9" s="328"/>
      <c r="M9" s="328"/>
      <c r="N9" s="328" t="s">
        <v>23</v>
      </c>
      <c r="O9" s="328"/>
      <c r="P9" s="328"/>
      <c r="Q9" s="328" t="s">
        <v>24</v>
      </c>
      <c r="R9" s="328"/>
      <c r="S9" s="328"/>
      <c r="T9" s="328" t="s">
        <v>25</v>
      </c>
      <c r="U9" s="328"/>
      <c r="V9" s="328"/>
      <c r="W9" s="328" t="s">
        <v>26</v>
      </c>
      <c r="X9" s="328"/>
      <c r="Y9" s="328"/>
      <c r="Z9" s="328" t="s">
        <v>27</v>
      </c>
      <c r="AA9" s="328"/>
      <c r="AB9" s="328"/>
      <c r="AC9" s="328" t="s">
        <v>28</v>
      </c>
      <c r="AD9" s="328"/>
      <c r="AE9" s="328"/>
      <c r="AF9" s="328" t="s">
        <v>29</v>
      </c>
      <c r="AG9" s="328"/>
      <c r="AH9" s="328"/>
      <c r="AI9" s="328" t="s">
        <v>30</v>
      </c>
      <c r="AJ9" s="328"/>
      <c r="AK9" s="328"/>
      <c r="AL9" s="328" t="s">
        <v>31</v>
      </c>
      <c r="AM9" s="328"/>
      <c r="AN9" s="328"/>
      <c r="AO9" s="328" t="s">
        <v>9</v>
      </c>
      <c r="AP9" s="328"/>
      <c r="AQ9" s="328"/>
      <c r="AR9" s="338"/>
      <c r="AS9" s="342"/>
    </row>
    <row r="10" spans="1:45">
      <c r="A10" s="338"/>
      <c r="B10" s="339"/>
      <c r="C10" s="338"/>
      <c r="D10" s="339"/>
      <c r="E10" s="328" t="s">
        <v>10</v>
      </c>
      <c r="F10" s="328" t="s">
        <v>11</v>
      </c>
      <c r="G10" s="334" t="s">
        <v>12</v>
      </c>
      <c r="H10" s="328" t="s">
        <v>10</v>
      </c>
      <c r="I10" s="328" t="s">
        <v>11</v>
      </c>
      <c r="J10" s="329" t="s">
        <v>12</v>
      </c>
      <c r="K10" s="328" t="s">
        <v>10</v>
      </c>
      <c r="L10" s="328" t="s">
        <v>11</v>
      </c>
      <c r="M10" s="329" t="s">
        <v>12</v>
      </c>
      <c r="N10" s="328" t="s">
        <v>10</v>
      </c>
      <c r="O10" s="328" t="s">
        <v>11</v>
      </c>
      <c r="P10" s="329" t="s">
        <v>12</v>
      </c>
      <c r="Q10" s="328" t="s">
        <v>10</v>
      </c>
      <c r="R10" s="328" t="s">
        <v>11</v>
      </c>
      <c r="S10" s="329" t="s">
        <v>12</v>
      </c>
      <c r="T10" s="328" t="s">
        <v>10</v>
      </c>
      <c r="U10" s="328" t="s">
        <v>11</v>
      </c>
      <c r="V10" s="329" t="s">
        <v>12</v>
      </c>
      <c r="W10" s="328" t="s">
        <v>10</v>
      </c>
      <c r="X10" s="328" t="s">
        <v>11</v>
      </c>
      <c r="Y10" s="329" t="s">
        <v>12</v>
      </c>
      <c r="Z10" s="328" t="s">
        <v>10</v>
      </c>
      <c r="AA10" s="328" t="s">
        <v>11</v>
      </c>
      <c r="AB10" s="334" t="s">
        <v>12</v>
      </c>
      <c r="AC10" s="328" t="s">
        <v>10</v>
      </c>
      <c r="AD10" s="328" t="s">
        <v>11</v>
      </c>
      <c r="AE10" s="334" t="s">
        <v>12</v>
      </c>
      <c r="AF10" s="328" t="s">
        <v>10</v>
      </c>
      <c r="AG10" s="328" t="s">
        <v>11</v>
      </c>
      <c r="AH10" s="334" t="s">
        <v>12</v>
      </c>
      <c r="AI10" s="328" t="s">
        <v>10</v>
      </c>
      <c r="AJ10" s="328" t="s">
        <v>11</v>
      </c>
      <c r="AK10" s="334" t="s">
        <v>12</v>
      </c>
      <c r="AL10" s="328" t="s">
        <v>10</v>
      </c>
      <c r="AM10" s="328" t="s">
        <v>11</v>
      </c>
      <c r="AN10" s="334" t="s">
        <v>12</v>
      </c>
      <c r="AO10" s="328" t="s">
        <v>10</v>
      </c>
      <c r="AP10" s="328" t="s">
        <v>11</v>
      </c>
      <c r="AQ10" s="334" t="s">
        <v>12</v>
      </c>
      <c r="AR10" s="338"/>
      <c r="AS10" s="342"/>
    </row>
    <row r="11" spans="1:45" ht="23.25" customHeight="1">
      <c r="A11" s="338"/>
      <c r="B11" s="339"/>
      <c r="C11" s="338"/>
      <c r="D11" s="339"/>
      <c r="E11" s="328"/>
      <c r="F11" s="328"/>
      <c r="G11" s="334"/>
      <c r="H11" s="328"/>
      <c r="I11" s="328"/>
      <c r="J11" s="329"/>
      <c r="K11" s="328"/>
      <c r="L11" s="328"/>
      <c r="M11" s="329"/>
      <c r="N11" s="328"/>
      <c r="O11" s="328"/>
      <c r="P11" s="329"/>
      <c r="Q11" s="328"/>
      <c r="R11" s="328"/>
      <c r="S11" s="329"/>
      <c r="T11" s="328"/>
      <c r="U11" s="328"/>
      <c r="V11" s="329"/>
      <c r="W11" s="328"/>
      <c r="X11" s="328"/>
      <c r="Y11" s="329"/>
      <c r="Z11" s="328"/>
      <c r="AA11" s="328"/>
      <c r="AB11" s="334"/>
      <c r="AC11" s="328"/>
      <c r="AD11" s="328"/>
      <c r="AE11" s="334"/>
      <c r="AF11" s="328"/>
      <c r="AG11" s="328"/>
      <c r="AH11" s="334"/>
      <c r="AI11" s="328"/>
      <c r="AJ11" s="328"/>
      <c r="AK11" s="334"/>
      <c r="AL11" s="328"/>
      <c r="AM11" s="328"/>
      <c r="AN11" s="334"/>
      <c r="AO11" s="328"/>
      <c r="AP11" s="328"/>
      <c r="AQ11" s="334"/>
      <c r="AR11" s="338"/>
      <c r="AS11" s="343"/>
    </row>
    <row r="12" spans="1:45" s="110" customFormat="1" ht="27" customHeight="1">
      <c r="A12" s="109">
        <v>1</v>
      </c>
      <c r="B12" s="109">
        <v>2</v>
      </c>
      <c r="C12" s="109">
        <v>3</v>
      </c>
      <c r="D12" s="109">
        <v>5</v>
      </c>
      <c r="E12" s="109">
        <v>6</v>
      </c>
      <c r="F12" s="109">
        <v>7</v>
      </c>
      <c r="G12" s="109" t="s">
        <v>13</v>
      </c>
      <c r="H12" s="109">
        <v>9</v>
      </c>
      <c r="I12" s="109">
        <v>10</v>
      </c>
      <c r="J12" s="89">
        <v>11</v>
      </c>
      <c r="K12" s="109">
        <v>12</v>
      </c>
      <c r="L12" s="109">
        <v>13</v>
      </c>
      <c r="M12" s="89">
        <v>14</v>
      </c>
      <c r="N12" s="109">
        <v>15</v>
      </c>
      <c r="O12" s="109">
        <v>16</v>
      </c>
      <c r="P12" s="89">
        <v>17</v>
      </c>
      <c r="Q12" s="109">
        <v>18</v>
      </c>
      <c r="R12" s="109">
        <v>19</v>
      </c>
      <c r="S12" s="89">
        <v>20</v>
      </c>
      <c r="T12" s="109">
        <v>21</v>
      </c>
      <c r="U12" s="109">
        <v>22</v>
      </c>
      <c r="V12" s="89">
        <v>23</v>
      </c>
      <c r="W12" s="109">
        <v>24</v>
      </c>
      <c r="X12" s="109">
        <v>25</v>
      </c>
      <c r="Y12" s="89">
        <v>26</v>
      </c>
      <c r="Z12" s="109">
        <v>27</v>
      </c>
      <c r="AA12" s="109">
        <v>28</v>
      </c>
      <c r="AB12" s="109">
        <v>29</v>
      </c>
      <c r="AC12" s="109">
        <v>30</v>
      </c>
      <c r="AD12" s="109">
        <v>31</v>
      </c>
      <c r="AE12" s="109">
        <v>32</v>
      </c>
      <c r="AF12" s="109">
        <v>33</v>
      </c>
      <c r="AG12" s="109">
        <v>34</v>
      </c>
      <c r="AH12" s="109">
        <v>35</v>
      </c>
      <c r="AI12" s="109">
        <v>36</v>
      </c>
      <c r="AJ12" s="109">
        <v>37</v>
      </c>
      <c r="AK12" s="109">
        <v>38</v>
      </c>
      <c r="AL12" s="109">
        <v>39</v>
      </c>
      <c r="AM12" s="109">
        <v>40</v>
      </c>
      <c r="AN12" s="109">
        <v>41</v>
      </c>
      <c r="AO12" s="109">
        <v>42</v>
      </c>
      <c r="AP12" s="109">
        <v>43</v>
      </c>
      <c r="AQ12" s="109">
        <v>44</v>
      </c>
      <c r="AR12" s="109">
        <v>45</v>
      </c>
      <c r="AS12" s="109">
        <v>46</v>
      </c>
    </row>
    <row r="13" spans="1:45" ht="18" customHeight="1">
      <c r="A13" s="111" t="s">
        <v>14</v>
      </c>
      <c r="B13" s="319" t="s">
        <v>36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</row>
    <row r="14" spans="1:45" ht="57.45" hidden="1" customHeight="1">
      <c r="A14" s="112" t="s">
        <v>102</v>
      </c>
      <c r="B14" s="113" t="s">
        <v>103</v>
      </c>
      <c r="C14" s="114" t="s">
        <v>108</v>
      </c>
      <c r="D14" s="90" t="s">
        <v>43</v>
      </c>
      <c r="E14" s="115">
        <f>H14+K14+N14+Q14+T14+W14+Z14+AC14+AF14+AI14+AL14+AO14</f>
        <v>0</v>
      </c>
      <c r="F14" s="115">
        <v>0</v>
      </c>
      <c r="G14" s="115">
        <v>0</v>
      </c>
      <c r="H14" s="115">
        <v>0</v>
      </c>
      <c r="I14" s="115">
        <v>0</v>
      </c>
      <c r="J14" s="90">
        <v>0</v>
      </c>
      <c r="K14" s="115">
        <v>0</v>
      </c>
      <c r="L14" s="115">
        <v>0</v>
      </c>
      <c r="M14" s="90">
        <v>0</v>
      </c>
      <c r="N14" s="115">
        <v>0</v>
      </c>
      <c r="O14" s="115">
        <v>0</v>
      </c>
      <c r="P14" s="90">
        <v>0</v>
      </c>
      <c r="Q14" s="115">
        <v>0</v>
      </c>
      <c r="R14" s="115">
        <v>0</v>
      </c>
      <c r="S14" s="90">
        <v>0</v>
      </c>
      <c r="T14" s="115">
        <v>0</v>
      </c>
      <c r="U14" s="115">
        <v>0</v>
      </c>
      <c r="V14" s="90">
        <v>0</v>
      </c>
      <c r="W14" s="115">
        <v>0</v>
      </c>
      <c r="X14" s="115">
        <v>0</v>
      </c>
      <c r="Y14" s="90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6"/>
      <c r="AS14" s="117"/>
    </row>
    <row r="15" spans="1:45" s="119" customFormat="1" ht="18" customHeight="1">
      <c r="A15" s="310" t="s">
        <v>37</v>
      </c>
      <c r="B15" s="305" t="s">
        <v>129</v>
      </c>
      <c r="C15" s="272" t="s">
        <v>122</v>
      </c>
      <c r="D15" s="118" t="s">
        <v>43</v>
      </c>
      <c r="E15" s="90">
        <f>SUM(E23+E28+E33)</f>
        <v>25819.504000000001</v>
      </c>
      <c r="F15" s="90">
        <f>SUM(F23+F28+F33)</f>
        <v>600.18200000000002</v>
      </c>
      <c r="G15" s="90">
        <f>F15/E15*100</f>
        <v>2.324529549444482</v>
      </c>
      <c r="H15" s="90">
        <f>SUM(H23+H28+H33)</f>
        <v>0</v>
      </c>
      <c r="I15" s="90">
        <f>SUM(I23+I28+I33)</f>
        <v>0</v>
      </c>
      <c r="J15" s="90">
        <v>0</v>
      </c>
      <c r="K15" s="90">
        <f>SUM(K23+K28+K33)</f>
        <v>149.80000000000001</v>
      </c>
      <c r="L15" s="90">
        <f>SUM(L23+L28+L33)</f>
        <v>149.80000000000001</v>
      </c>
      <c r="M15" s="89">
        <f t="shared" ref="M15" si="0">L15/K15*100</f>
        <v>100</v>
      </c>
      <c r="N15" s="90">
        <f>SUM(N23+N28+N33)</f>
        <v>149.69999999999999</v>
      </c>
      <c r="O15" s="90">
        <f>SUM(O23+O28+O33)</f>
        <v>149.69999999999999</v>
      </c>
      <c r="P15" s="89">
        <f t="shared" ref="P15" si="1">O15/N15*100</f>
        <v>100</v>
      </c>
      <c r="Q15" s="90">
        <f>SUM(Q23+Q28+Q33)</f>
        <v>149.69999999999999</v>
      </c>
      <c r="R15" s="90">
        <f>SUM(R23+R28+R33)</f>
        <v>103.72</v>
      </c>
      <c r="S15" s="90">
        <f>R15/Q15*100</f>
        <v>69.285237140948567</v>
      </c>
      <c r="T15" s="90">
        <f>SUM(T23+T28+T33)</f>
        <v>140.04999999999995</v>
      </c>
      <c r="U15" s="90">
        <f>SUM(U23+U28+U33)</f>
        <v>140.012</v>
      </c>
      <c r="V15" s="90">
        <f>U15/T15*100</f>
        <v>99.972866833273869</v>
      </c>
      <c r="W15" s="90">
        <f>SUM(W23+W28+W33)</f>
        <v>658.6</v>
      </c>
      <c r="X15" s="90">
        <f>SUM(X23+X28+X33)</f>
        <v>57</v>
      </c>
      <c r="Y15" s="90">
        <f>X15/W15*100</f>
        <v>8.6547221378682053</v>
      </c>
      <c r="Z15" s="90">
        <f>SUM(Z23+Z28+Z33)</f>
        <v>17065.400000000001</v>
      </c>
      <c r="AA15" s="90">
        <f>SUM(AA23+AA28+AA33)</f>
        <v>0</v>
      </c>
      <c r="AB15" s="90">
        <f t="shared" ref="AB15" si="2">AA15/Z15</f>
        <v>0</v>
      </c>
      <c r="AC15" s="90">
        <f>SUM(AC23+AC28+AC33)</f>
        <v>6876.9</v>
      </c>
      <c r="AD15" s="90">
        <f>SUM(AD23+AD28+AD33)</f>
        <v>0</v>
      </c>
      <c r="AE15" s="90">
        <f t="shared" ref="AE15" si="3">AD15/AC15</f>
        <v>0</v>
      </c>
      <c r="AF15" s="90">
        <f>SUM(AF23+AF28+AF33)</f>
        <v>130</v>
      </c>
      <c r="AG15" s="90">
        <f>SUM(AG23+AG28+AG33)</f>
        <v>0</v>
      </c>
      <c r="AH15" s="90">
        <f t="shared" ref="AH15" si="4">AG15/AF15</f>
        <v>0</v>
      </c>
      <c r="AI15" s="90">
        <f>SUM(AI23+AI28+AI33)</f>
        <v>130.9</v>
      </c>
      <c r="AJ15" s="90">
        <f>SUM(AJ23+AJ28+AJ33)</f>
        <v>0</v>
      </c>
      <c r="AK15" s="90">
        <f t="shared" ref="AK15" si="5">AJ15/AI15</f>
        <v>0</v>
      </c>
      <c r="AL15" s="90">
        <f>SUM(AL23+AL28+AL33)</f>
        <v>187.9</v>
      </c>
      <c r="AM15" s="90">
        <f>SUM(AM23+AM28+AM33)</f>
        <v>0</v>
      </c>
      <c r="AN15" s="90">
        <f t="shared" ref="AN15" si="6">AM15/AL15</f>
        <v>0</v>
      </c>
      <c r="AO15" s="90">
        <f>SUM(AO23+AO28+AO33)</f>
        <v>180.55400000000003</v>
      </c>
      <c r="AP15" s="115">
        <f>SUM(AP23+AP28+AP33)</f>
        <v>0</v>
      </c>
      <c r="AQ15" s="115">
        <f t="shared" ref="AQ15" si="7">AP15/AO15</f>
        <v>0</v>
      </c>
      <c r="AR15" s="272"/>
      <c r="AS15" s="272"/>
    </row>
    <row r="16" spans="1:45" ht="14.25" customHeight="1">
      <c r="A16" s="311"/>
      <c r="B16" s="306"/>
      <c r="C16" s="308"/>
      <c r="D16" s="118" t="s">
        <v>112</v>
      </c>
      <c r="E16" s="90">
        <f t="shared" ref="E16:F18" si="8">SUM(E24+E29+E34)</f>
        <v>0</v>
      </c>
      <c r="F16" s="90">
        <f t="shared" si="8"/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90">
        <v>0</v>
      </c>
      <c r="AO16" s="90">
        <v>0</v>
      </c>
      <c r="AP16" s="115">
        <v>0</v>
      </c>
      <c r="AQ16" s="115">
        <v>0</v>
      </c>
      <c r="AR16" s="308"/>
      <c r="AS16" s="308"/>
    </row>
    <row r="17" spans="1:45" s="119" customFormat="1" ht="13.95" customHeight="1">
      <c r="A17" s="311"/>
      <c r="B17" s="306"/>
      <c r="C17" s="308"/>
      <c r="D17" s="120" t="s">
        <v>53</v>
      </c>
      <c r="E17" s="90">
        <f t="shared" si="8"/>
        <v>0</v>
      </c>
      <c r="F17" s="90">
        <f t="shared" si="8"/>
        <v>0</v>
      </c>
      <c r="G17" s="90">
        <v>0</v>
      </c>
      <c r="H17" s="90">
        <f>SUM(H25+H30+H35)</f>
        <v>0</v>
      </c>
      <c r="I17" s="90">
        <f>SUM(I25+I30+I35)</f>
        <v>0</v>
      </c>
      <c r="J17" s="90">
        <v>0</v>
      </c>
      <c r="K17" s="90">
        <f>SUM(K25+K30+K35)</f>
        <v>0</v>
      </c>
      <c r="L17" s="90">
        <f>SUM(L25+L30+L35)</f>
        <v>0</v>
      </c>
      <c r="M17" s="90">
        <v>0</v>
      </c>
      <c r="N17" s="90">
        <f>SUM(N25+N30+N35)</f>
        <v>0</v>
      </c>
      <c r="O17" s="90">
        <f>SUM(O25+O30+O35)</f>
        <v>0</v>
      </c>
      <c r="P17" s="90">
        <v>0</v>
      </c>
      <c r="Q17" s="90">
        <f>SUM(Q25+Q30+Q35)</f>
        <v>0</v>
      </c>
      <c r="R17" s="90">
        <f>SUM(R25+R30+R35)</f>
        <v>0</v>
      </c>
      <c r="S17" s="90">
        <v>0</v>
      </c>
      <c r="T17" s="90">
        <f>SUM(T25+T30+T35)</f>
        <v>0</v>
      </c>
      <c r="U17" s="90">
        <f>SUM(U25+U30+U35)</f>
        <v>0</v>
      </c>
      <c r="V17" s="90">
        <v>0</v>
      </c>
      <c r="W17" s="90">
        <f>SUM(W25+W30+W35)</f>
        <v>0</v>
      </c>
      <c r="X17" s="90">
        <f>SUM(X25+X30+X35)</f>
        <v>0</v>
      </c>
      <c r="Y17" s="90">
        <v>0</v>
      </c>
      <c r="Z17" s="90">
        <f>SUM(Z25+Z30+Z35)</f>
        <v>0</v>
      </c>
      <c r="AA17" s="90">
        <f>SUM(AA25+AA30+AA35)</f>
        <v>0</v>
      </c>
      <c r="AB17" s="90">
        <v>0</v>
      </c>
      <c r="AC17" s="90">
        <f>SUM(AC25+AC30+AC35)</f>
        <v>0</v>
      </c>
      <c r="AD17" s="90">
        <f>SUM(AD25+AD30+AD35)</f>
        <v>0</v>
      </c>
      <c r="AE17" s="90">
        <v>0</v>
      </c>
      <c r="AF17" s="90">
        <f>SUM(AF25+AF30+AF35)</f>
        <v>0</v>
      </c>
      <c r="AG17" s="90">
        <f>SUM(AG25+AG30+AG35)</f>
        <v>0</v>
      </c>
      <c r="AH17" s="90">
        <v>0</v>
      </c>
      <c r="AI17" s="90">
        <f>SUM(AI25+AI30+AI35)</f>
        <v>0</v>
      </c>
      <c r="AJ17" s="90">
        <f>SUM(AJ25+AJ30+AJ35)</f>
        <v>0</v>
      </c>
      <c r="AK17" s="90">
        <v>0</v>
      </c>
      <c r="AL17" s="90">
        <f>SUM(AL25+AL30+AL35)</f>
        <v>0</v>
      </c>
      <c r="AM17" s="90">
        <f>SUM(AM25+AM30+AM35)</f>
        <v>0</v>
      </c>
      <c r="AN17" s="90">
        <v>0</v>
      </c>
      <c r="AO17" s="90">
        <f>SUM(AO25+AO30+AO35)</f>
        <v>0</v>
      </c>
      <c r="AP17" s="115">
        <f>SUM(AP25+AP30+AP35)</f>
        <v>0</v>
      </c>
      <c r="AQ17" s="115">
        <v>0</v>
      </c>
      <c r="AR17" s="308"/>
      <c r="AS17" s="308"/>
    </row>
    <row r="18" spans="1:45" s="119" customFormat="1" ht="14.25" customHeight="1">
      <c r="A18" s="311"/>
      <c r="B18" s="306"/>
      <c r="C18" s="308"/>
      <c r="D18" s="120" t="s">
        <v>41</v>
      </c>
      <c r="E18" s="90">
        <f>SUM(E26+E31+E36)</f>
        <v>25819.504000000001</v>
      </c>
      <c r="F18" s="90">
        <f t="shared" si="8"/>
        <v>600.18200000000002</v>
      </c>
      <c r="G18" s="90">
        <f>F18/E18*100</f>
        <v>2.324529549444482</v>
      </c>
      <c r="H18" s="90">
        <f>SUM(H26+H31+H36)</f>
        <v>0</v>
      </c>
      <c r="I18" s="90">
        <f>SUM(I26+I31+I36)</f>
        <v>0</v>
      </c>
      <c r="J18" s="90">
        <v>0</v>
      </c>
      <c r="K18" s="90">
        <f>SUM(K26+K31+K36)</f>
        <v>149.80000000000001</v>
      </c>
      <c r="L18" s="90">
        <f>SUM(L26+L31+L36)</f>
        <v>149.75</v>
      </c>
      <c r="M18" s="89">
        <f t="shared" ref="M18" si="9">L18/K18*100</f>
        <v>99.966622162883837</v>
      </c>
      <c r="N18" s="90">
        <f>SUM(N26+N31+N36)</f>
        <v>149.69999999999999</v>
      </c>
      <c r="O18" s="90">
        <f>SUM(O26+O31+O36)</f>
        <v>149.69999999999999</v>
      </c>
      <c r="P18" s="89">
        <f t="shared" ref="P18" si="10">O18/N18*100</f>
        <v>100</v>
      </c>
      <c r="Q18" s="90">
        <f>SUM(Q26+Q31+Q36)</f>
        <v>149.69999999999999</v>
      </c>
      <c r="R18" s="90">
        <f>SUM(R26+R31+R36)</f>
        <v>103.72</v>
      </c>
      <c r="S18" s="90">
        <f>R18/Q18*100</f>
        <v>69.285237140948567</v>
      </c>
      <c r="T18" s="90">
        <f>SUM(T26+T31+T36)</f>
        <v>140.04999999999995</v>
      </c>
      <c r="U18" s="90">
        <f>SUM(U26+U31+U36)</f>
        <v>140.012</v>
      </c>
      <c r="V18" s="90">
        <f>U18/T18*100</f>
        <v>99.972866833273869</v>
      </c>
      <c r="W18" s="90">
        <f>SUM(W26+W31+W36)</f>
        <v>658.6</v>
      </c>
      <c r="X18" s="90">
        <f>SUM(X26+X31+X36)</f>
        <v>57</v>
      </c>
      <c r="Y18" s="90">
        <f>X18/W18*100</f>
        <v>8.6547221378682053</v>
      </c>
      <c r="Z18" s="90">
        <f>SUM(Z26+Z31+Z36)</f>
        <v>17065.400000000001</v>
      </c>
      <c r="AA18" s="90">
        <f>SUM(AA26+AA31+AA36)</f>
        <v>0</v>
      </c>
      <c r="AB18" s="89">
        <f>AA18/Z18*100</f>
        <v>0</v>
      </c>
      <c r="AC18" s="90">
        <f>SUM(AC26+AC31+AC36)</f>
        <v>6876.9</v>
      </c>
      <c r="AD18" s="90">
        <f>SUM(AD26+AD31+AD36)</f>
        <v>0</v>
      </c>
      <c r="AE18" s="89">
        <f>AD18/AC18*100</f>
        <v>0</v>
      </c>
      <c r="AF18" s="90">
        <f>SUM(AF26+AF31+AF36)</f>
        <v>130</v>
      </c>
      <c r="AG18" s="90">
        <f>SUM(AG26+AG31+AG36)</f>
        <v>0</v>
      </c>
      <c r="AH18" s="89">
        <f>AG18/AF18*100</f>
        <v>0</v>
      </c>
      <c r="AI18" s="90">
        <f>SUM(AI26+AI31+AI36)</f>
        <v>130.9</v>
      </c>
      <c r="AJ18" s="90">
        <f>SUM(AJ26+AJ31+AJ36)</f>
        <v>0</v>
      </c>
      <c r="AK18" s="89">
        <f>AJ18/AI18*100</f>
        <v>0</v>
      </c>
      <c r="AL18" s="90">
        <f>SUM(AL26+AL31+AL36)</f>
        <v>187.9</v>
      </c>
      <c r="AM18" s="90">
        <f>SUM(AM26+AM31+AM36)</f>
        <v>0</v>
      </c>
      <c r="AN18" s="89">
        <f>AM18/AL18*100</f>
        <v>0</v>
      </c>
      <c r="AO18" s="90">
        <f>SUM(AO26+AO31+AO36)</f>
        <v>180.55400000000003</v>
      </c>
      <c r="AP18" s="115">
        <f>SUM(AP26+AP31+AP36)</f>
        <v>0</v>
      </c>
      <c r="AQ18" s="115">
        <v>0</v>
      </c>
      <c r="AR18" s="308"/>
      <c r="AS18" s="308"/>
    </row>
    <row r="19" spans="1:45" ht="15.75" hidden="1" customHeight="1">
      <c r="A19" s="311"/>
      <c r="B19" s="306"/>
      <c r="C19" s="308"/>
      <c r="D19" s="118" t="s">
        <v>43</v>
      </c>
      <c r="E19" s="90">
        <f t="shared" ref="E19:F21" si="11">SUM(E27+E32+E37)</f>
        <v>0</v>
      </c>
      <c r="F19" s="90">
        <f t="shared" si="11"/>
        <v>0</v>
      </c>
      <c r="G19" s="90">
        <v>0</v>
      </c>
      <c r="H19" s="90">
        <f t="shared" ref="H19:I19" si="12">SUM(H20:H21)</f>
        <v>0</v>
      </c>
      <c r="I19" s="90">
        <f t="shared" si="12"/>
        <v>0</v>
      </c>
      <c r="J19" s="90">
        <v>0</v>
      </c>
      <c r="K19" s="90">
        <f t="shared" ref="K19:L19" si="13">SUM(K20:K21)</f>
        <v>0</v>
      </c>
      <c r="L19" s="90">
        <f t="shared" si="13"/>
        <v>0</v>
      </c>
      <c r="M19" s="90">
        <v>0</v>
      </c>
      <c r="N19" s="90">
        <f t="shared" ref="N19:O19" si="14">SUM(N20:N21)</f>
        <v>0</v>
      </c>
      <c r="O19" s="90">
        <f t="shared" si="14"/>
        <v>0</v>
      </c>
      <c r="P19" s="90">
        <v>0</v>
      </c>
      <c r="Q19" s="90">
        <f t="shared" ref="Q19:R19" si="15">SUM(Q20:Q21)</f>
        <v>0</v>
      </c>
      <c r="R19" s="90">
        <f t="shared" si="15"/>
        <v>0</v>
      </c>
      <c r="S19" s="90">
        <v>0</v>
      </c>
      <c r="T19" s="90">
        <f t="shared" ref="T19:U19" si="16">SUM(T20:T21)</f>
        <v>0</v>
      </c>
      <c r="U19" s="90">
        <f t="shared" si="16"/>
        <v>0</v>
      </c>
      <c r="V19" s="90">
        <v>0</v>
      </c>
      <c r="W19" s="90">
        <f t="shared" ref="W19:X19" si="17">SUM(W20:W21)</f>
        <v>0</v>
      </c>
      <c r="X19" s="90">
        <f t="shared" si="17"/>
        <v>0</v>
      </c>
      <c r="Y19" s="90">
        <v>0</v>
      </c>
      <c r="Z19" s="90">
        <f t="shared" ref="Z19:AA19" si="18">SUM(Z20:Z21)</f>
        <v>0</v>
      </c>
      <c r="AA19" s="90">
        <f t="shared" si="18"/>
        <v>0</v>
      </c>
      <c r="AB19" s="90">
        <v>0</v>
      </c>
      <c r="AC19" s="90">
        <f t="shared" ref="AC19:AD19" si="19">SUM(AC20:AC21)</f>
        <v>0</v>
      </c>
      <c r="AD19" s="90">
        <f t="shared" si="19"/>
        <v>0</v>
      </c>
      <c r="AE19" s="90">
        <v>0</v>
      </c>
      <c r="AF19" s="90">
        <f t="shared" ref="AF19:AG19" si="20">SUM(AF20:AF21)</f>
        <v>0</v>
      </c>
      <c r="AG19" s="90">
        <f t="shared" si="20"/>
        <v>0</v>
      </c>
      <c r="AH19" s="90">
        <v>0</v>
      </c>
      <c r="AI19" s="90">
        <f t="shared" ref="AI19:AJ19" si="21">SUM(AI20:AI21)</f>
        <v>0</v>
      </c>
      <c r="AJ19" s="90">
        <f t="shared" si="21"/>
        <v>0</v>
      </c>
      <c r="AK19" s="90">
        <v>0</v>
      </c>
      <c r="AL19" s="90">
        <f t="shared" ref="AL19:AM19" si="22">SUM(AL20:AL21)</f>
        <v>0</v>
      </c>
      <c r="AM19" s="90">
        <f t="shared" si="22"/>
        <v>0</v>
      </c>
      <c r="AN19" s="90">
        <v>0.99299999999999999</v>
      </c>
      <c r="AO19" s="90">
        <f t="shared" ref="AO19:AP19" si="23">SUM(AO20:AO21)</f>
        <v>0</v>
      </c>
      <c r="AP19" s="115">
        <f t="shared" si="23"/>
        <v>0</v>
      </c>
      <c r="AQ19" s="115">
        <v>0</v>
      </c>
      <c r="AR19" s="308"/>
      <c r="AS19" s="308"/>
    </row>
    <row r="20" spans="1:45" ht="15.75" hidden="1" customHeight="1">
      <c r="A20" s="311"/>
      <c r="B20" s="306"/>
      <c r="C20" s="308"/>
      <c r="D20" s="120" t="s">
        <v>53</v>
      </c>
      <c r="E20" s="90">
        <f t="shared" si="11"/>
        <v>23573.600000000002</v>
      </c>
      <c r="F20" s="90">
        <f t="shared" si="11"/>
        <v>57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121">
        <v>0</v>
      </c>
      <c r="AD20" s="121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f>AJ14</f>
        <v>0</v>
      </c>
      <c r="AK20" s="90">
        <f>AK14</f>
        <v>0</v>
      </c>
      <c r="AL20" s="90">
        <v>0</v>
      </c>
      <c r="AM20" s="90">
        <v>0</v>
      </c>
      <c r="AN20" s="90">
        <v>0</v>
      </c>
      <c r="AO20" s="90">
        <v>0</v>
      </c>
      <c r="AP20" s="115">
        <v>0</v>
      </c>
      <c r="AQ20" s="115">
        <v>0</v>
      </c>
      <c r="AR20" s="308"/>
      <c r="AS20" s="308"/>
    </row>
    <row r="21" spans="1:45" ht="15.75" hidden="1" customHeight="1">
      <c r="A21" s="311"/>
      <c r="B21" s="306"/>
      <c r="C21" s="308"/>
      <c r="D21" s="120" t="s">
        <v>41</v>
      </c>
      <c r="E21" s="90">
        <f t="shared" si="11"/>
        <v>0</v>
      </c>
      <c r="F21" s="90">
        <f t="shared" si="11"/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121">
        <v>0</v>
      </c>
      <c r="AD21" s="121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f>AK15</f>
        <v>0</v>
      </c>
      <c r="AL21" s="90">
        <v>0</v>
      </c>
      <c r="AM21" s="90">
        <v>0</v>
      </c>
      <c r="AN21" s="90">
        <v>0</v>
      </c>
      <c r="AO21" s="90">
        <v>0</v>
      </c>
      <c r="AP21" s="115">
        <v>0</v>
      </c>
      <c r="AQ21" s="115">
        <v>0</v>
      </c>
      <c r="AR21" s="308"/>
      <c r="AS21" s="308"/>
    </row>
    <row r="22" spans="1:45" ht="24.75" customHeight="1">
      <c r="A22" s="312"/>
      <c r="B22" s="307"/>
      <c r="C22" s="313"/>
      <c r="D22" s="120" t="s">
        <v>113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115">
        <v>0</v>
      </c>
      <c r="AQ22" s="115">
        <v>0</v>
      </c>
      <c r="AR22" s="313"/>
      <c r="AS22" s="313"/>
    </row>
    <row r="23" spans="1:45" s="119" customFormat="1" ht="15" customHeight="1">
      <c r="A23" s="310" t="s">
        <v>68</v>
      </c>
      <c r="B23" s="305" t="s">
        <v>130</v>
      </c>
      <c r="C23" s="272" t="s">
        <v>35</v>
      </c>
      <c r="D23" s="118" t="s">
        <v>43</v>
      </c>
      <c r="E23" s="90">
        <f>SUM(E25:E26)</f>
        <v>2245.904</v>
      </c>
      <c r="F23" s="90">
        <f t="shared" ref="F23:AP23" si="24">SUM(F25:F26)</f>
        <v>543.18200000000002</v>
      </c>
      <c r="G23" s="90">
        <f>F23/E23*100</f>
        <v>24.185450491205323</v>
      </c>
      <c r="H23" s="90">
        <f t="shared" si="24"/>
        <v>0</v>
      </c>
      <c r="I23" s="90">
        <f t="shared" si="24"/>
        <v>0</v>
      </c>
      <c r="J23" s="90">
        <v>0</v>
      </c>
      <c r="K23" s="90">
        <v>149.80000000000001</v>
      </c>
      <c r="L23" s="90">
        <v>149.80000000000001</v>
      </c>
      <c r="M23" s="89">
        <f t="shared" ref="M23" si="25">L23/K23*100</f>
        <v>100</v>
      </c>
      <c r="N23" s="90">
        <v>149.69999999999999</v>
      </c>
      <c r="O23" s="90">
        <v>149.69999999999999</v>
      </c>
      <c r="P23" s="89">
        <f t="shared" ref="P23" si="26">O23/N23*100</f>
        <v>100</v>
      </c>
      <c r="Q23" s="90">
        <f t="shared" si="24"/>
        <v>149.69999999999999</v>
      </c>
      <c r="R23" s="90">
        <f t="shared" si="24"/>
        <v>103.72</v>
      </c>
      <c r="S23" s="90">
        <f>R23/Q23*100</f>
        <v>69.285237140948567</v>
      </c>
      <c r="T23" s="90">
        <f t="shared" si="24"/>
        <v>140.04999999999995</v>
      </c>
      <c r="U23" s="90">
        <f t="shared" si="24"/>
        <v>140.012</v>
      </c>
      <c r="V23" s="90">
        <f>U23/T23*100</f>
        <v>99.972866833273869</v>
      </c>
      <c r="W23" s="90">
        <f t="shared" si="24"/>
        <v>559.6</v>
      </c>
      <c r="X23" s="90">
        <f t="shared" si="24"/>
        <v>0</v>
      </c>
      <c r="Y23" s="90">
        <f>X23/W23*100</f>
        <v>0</v>
      </c>
      <c r="Z23" s="90">
        <f>SUM(Z25:Z26)</f>
        <v>130</v>
      </c>
      <c r="AA23" s="90">
        <f t="shared" si="24"/>
        <v>0</v>
      </c>
      <c r="AB23" s="90">
        <f t="shared" ref="AB23" si="27">AA23/Z23</f>
        <v>0</v>
      </c>
      <c r="AC23" s="90">
        <f t="shared" si="24"/>
        <v>337.7</v>
      </c>
      <c r="AD23" s="90">
        <f t="shared" si="24"/>
        <v>0</v>
      </c>
      <c r="AE23" s="90">
        <f t="shared" ref="AE23" si="28">AD23/AC23</f>
        <v>0</v>
      </c>
      <c r="AF23" s="90">
        <f t="shared" si="24"/>
        <v>130</v>
      </c>
      <c r="AG23" s="90">
        <f t="shared" si="24"/>
        <v>0</v>
      </c>
      <c r="AH23" s="90">
        <f t="shared" ref="AH23" si="29">AG23/AF23</f>
        <v>0</v>
      </c>
      <c r="AI23" s="90">
        <f t="shared" si="24"/>
        <v>130.9</v>
      </c>
      <c r="AJ23" s="90">
        <f t="shared" si="24"/>
        <v>0</v>
      </c>
      <c r="AK23" s="90">
        <f t="shared" ref="AK23" si="30">AJ23/AI23</f>
        <v>0</v>
      </c>
      <c r="AL23" s="90">
        <f t="shared" si="24"/>
        <v>187.9</v>
      </c>
      <c r="AM23" s="90">
        <f t="shared" si="24"/>
        <v>0</v>
      </c>
      <c r="AN23" s="90">
        <f t="shared" ref="AN23" si="31">AM23/AL23</f>
        <v>0</v>
      </c>
      <c r="AO23" s="90">
        <f t="shared" si="24"/>
        <v>180.55400000000003</v>
      </c>
      <c r="AP23" s="115">
        <f t="shared" si="24"/>
        <v>0</v>
      </c>
      <c r="AQ23" s="115">
        <f t="shared" ref="AQ23" si="32">AP23/AO23</f>
        <v>0</v>
      </c>
      <c r="AR23" s="323" t="s">
        <v>143</v>
      </c>
      <c r="AS23" s="323" t="s">
        <v>144</v>
      </c>
    </row>
    <row r="24" spans="1:45" ht="14.25" customHeight="1">
      <c r="A24" s="311"/>
      <c r="B24" s="306"/>
      <c r="C24" s="308"/>
      <c r="D24" s="118" t="s">
        <v>112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89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  <c r="AI24" s="90">
        <v>0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90">
        <v>0</v>
      </c>
      <c r="AP24" s="115">
        <v>0</v>
      </c>
      <c r="AQ24" s="115">
        <v>0</v>
      </c>
      <c r="AR24" s="330"/>
      <c r="AS24" s="330"/>
    </row>
    <row r="25" spans="1:45" s="119" customFormat="1" ht="13.95" customHeight="1">
      <c r="A25" s="311"/>
      <c r="B25" s="306"/>
      <c r="C25" s="308"/>
      <c r="D25" s="120" t="s">
        <v>53</v>
      </c>
      <c r="E25" s="90">
        <f>H25+K25+N25+Q25+T25+W25</f>
        <v>0</v>
      </c>
      <c r="F25" s="90">
        <f>I25+L25+O25+R25+U25+X25+AA25+AD25+AG25+AJ25+AM25+AP25</f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89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0</v>
      </c>
      <c r="AN25" s="90">
        <v>0</v>
      </c>
      <c r="AO25" s="90">
        <v>0</v>
      </c>
      <c r="AP25" s="115">
        <v>0</v>
      </c>
      <c r="AQ25" s="115">
        <v>0</v>
      </c>
      <c r="AR25" s="330"/>
      <c r="AS25" s="330"/>
    </row>
    <row r="26" spans="1:45" s="119" customFormat="1" ht="14.25" customHeight="1">
      <c r="A26" s="311"/>
      <c r="B26" s="306"/>
      <c r="C26" s="308"/>
      <c r="D26" s="120" t="s">
        <v>41</v>
      </c>
      <c r="E26" s="89">
        <f>H26+K26+N26+Q26+T26+W26+Z26+AC26+AF26+AI26+AL26+AO26</f>
        <v>2245.904</v>
      </c>
      <c r="F26" s="89">
        <f>I26+L26+O26+R26+U26+X26+AA26+AD26+AG26+AJ26+AM26+AP26</f>
        <v>543.18200000000002</v>
      </c>
      <c r="G26" s="90">
        <f>F26/E26*100</f>
        <v>24.185450491205323</v>
      </c>
      <c r="H26" s="81">
        <v>0</v>
      </c>
      <c r="I26" s="81">
        <v>0</v>
      </c>
      <c r="J26" s="89">
        <v>0</v>
      </c>
      <c r="K26" s="81">
        <v>149.80000000000001</v>
      </c>
      <c r="L26" s="81">
        <v>149.75</v>
      </c>
      <c r="M26" s="89">
        <f t="shared" ref="M26" si="33">L26/K26*100</f>
        <v>99.966622162883837</v>
      </c>
      <c r="N26" s="81">
        <f>149.7</f>
        <v>149.69999999999999</v>
      </c>
      <c r="O26" s="81">
        <v>149.69999999999999</v>
      </c>
      <c r="P26" s="89">
        <f t="shared" ref="P26" si="34">O26/N26*100</f>
        <v>100</v>
      </c>
      <c r="Q26" s="81">
        <v>149.69999999999999</v>
      </c>
      <c r="R26" s="81">
        <v>103.72</v>
      </c>
      <c r="S26" s="90">
        <f>R26/Q26*100</f>
        <v>69.285237140948567</v>
      </c>
      <c r="T26" s="81">
        <f>149.75+299.9-309.6</f>
        <v>140.04999999999995</v>
      </c>
      <c r="U26" s="81">
        <v>140.012</v>
      </c>
      <c r="V26" s="90">
        <f>U26/T26*100</f>
        <v>99.972866833273869</v>
      </c>
      <c r="W26" s="81">
        <f>250+309.6</f>
        <v>559.6</v>
      </c>
      <c r="X26" s="81">
        <v>0</v>
      </c>
      <c r="Y26" s="90">
        <f>X26/W26*100</f>
        <v>0</v>
      </c>
      <c r="Z26" s="81">
        <v>130</v>
      </c>
      <c r="AA26" s="81">
        <v>0</v>
      </c>
      <c r="AB26" s="81">
        <f t="shared" ref="AB26" si="35">AA26/Z26*100</f>
        <v>0</v>
      </c>
      <c r="AC26" s="81">
        <f>130+207.7</f>
        <v>337.7</v>
      </c>
      <c r="AD26" s="81">
        <v>0</v>
      </c>
      <c r="AE26" s="81">
        <f t="shared" ref="AE26" si="36">AD26/AC26*100</f>
        <v>0</v>
      </c>
      <c r="AF26" s="81">
        <v>130</v>
      </c>
      <c r="AG26" s="81">
        <v>0</v>
      </c>
      <c r="AH26" s="81">
        <f t="shared" ref="AH26" si="37">AG26/AF26*100</f>
        <v>0</v>
      </c>
      <c r="AI26" s="81">
        <v>130.9</v>
      </c>
      <c r="AJ26" s="81">
        <v>0</v>
      </c>
      <c r="AK26" s="81">
        <f t="shared" ref="AK26" si="38">AJ26/AI26*100</f>
        <v>0</v>
      </c>
      <c r="AL26" s="81">
        <v>187.9</v>
      </c>
      <c r="AM26" s="81">
        <v>0</v>
      </c>
      <c r="AN26" s="81">
        <f t="shared" ref="AN26" si="39">AM26/AL26*100</f>
        <v>0</v>
      </c>
      <c r="AO26" s="81">
        <f>187.9-0.1-7.146-0.1</f>
        <v>180.55400000000003</v>
      </c>
      <c r="AP26" s="81">
        <v>0</v>
      </c>
      <c r="AQ26" s="81">
        <v>0</v>
      </c>
      <c r="AR26" s="330"/>
      <c r="AS26" s="330"/>
    </row>
    <row r="27" spans="1:45" ht="50.4" customHeight="1">
      <c r="A27" s="312"/>
      <c r="B27" s="307"/>
      <c r="C27" s="313"/>
      <c r="D27" s="120" t="s">
        <v>113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0">
        <v>0</v>
      </c>
      <c r="AD27" s="90">
        <v>0</v>
      </c>
      <c r="AE27" s="90">
        <v>0</v>
      </c>
      <c r="AF27" s="90">
        <v>0</v>
      </c>
      <c r="AG27" s="90">
        <v>0</v>
      </c>
      <c r="AH27" s="90">
        <v>0</v>
      </c>
      <c r="AI27" s="90">
        <v>0</v>
      </c>
      <c r="AJ27" s="90">
        <v>0</v>
      </c>
      <c r="AK27" s="90">
        <v>0</v>
      </c>
      <c r="AL27" s="90">
        <v>0</v>
      </c>
      <c r="AM27" s="90">
        <v>0</v>
      </c>
      <c r="AN27" s="90">
        <v>0</v>
      </c>
      <c r="AO27" s="90">
        <v>0</v>
      </c>
      <c r="AP27" s="115">
        <v>0</v>
      </c>
      <c r="AQ27" s="115">
        <v>0</v>
      </c>
      <c r="AR27" s="330"/>
      <c r="AS27" s="330"/>
    </row>
    <row r="28" spans="1:45" ht="44.55" customHeight="1">
      <c r="A28" s="331" t="s">
        <v>75</v>
      </c>
      <c r="B28" s="305" t="s">
        <v>131</v>
      </c>
      <c r="C28" s="272" t="s">
        <v>45</v>
      </c>
      <c r="D28" s="122" t="s">
        <v>43</v>
      </c>
      <c r="E28" s="90">
        <f>SUM(E30:E31)</f>
        <v>23573.600000000002</v>
      </c>
      <c r="F28" s="90">
        <f t="shared" ref="F28" si="40">SUM(F30:F31)</f>
        <v>57</v>
      </c>
      <c r="G28" s="123">
        <f>F28/E28*100</f>
        <v>0.24179590728611666</v>
      </c>
      <c r="H28" s="90">
        <f t="shared" ref="H28:I28" si="41">SUM(H30:H31)</f>
        <v>0</v>
      </c>
      <c r="I28" s="90">
        <f t="shared" si="41"/>
        <v>0</v>
      </c>
      <c r="J28" s="90">
        <v>0</v>
      </c>
      <c r="K28" s="90">
        <f t="shared" ref="K28:L28" si="42">SUM(K30:K31)</f>
        <v>0</v>
      </c>
      <c r="L28" s="90">
        <f t="shared" si="42"/>
        <v>0</v>
      </c>
      <c r="M28" s="90">
        <v>0</v>
      </c>
      <c r="N28" s="90">
        <f t="shared" ref="N28:O28" si="43">SUM(N30:N31)</f>
        <v>0</v>
      </c>
      <c r="O28" s="90">
        <f t="shared" si="43"/>
        <v>0</v>
      </c>
      <c r="P28" s="90">
        <v>0</v>
      </c>
      <c r="Q28" s="90">
        <f t="shared" ref="Q28:R28" si="44">SUM(Q30:Q31)</f>
        <v>0</v>
      </c>
      <c r="R28" s="90">
        <f t="shared" si="44"/>
        <v>0</v>
      </c>
      <c r="S28" s="90">
        <v>0</v>
      </c>
      <c r="T28" s="90">
        <f t="shared" ref="T28:U28" si="45">SUM(T30:T31)</f>
        <v>0</v>
      </c>
      <c r="U28" s="90">
        <f t="shared" si="45"/>
        <v>0</v>
      </c>
      <c r="V28" s="90">
        <v>0</v>
      </c>
      <c r="W28" s="90">
        <f t="shared" ref="W28:X28" si="46">SUM(W30:W31)</f>
        <v>99</v>
      </c>
      <c r="X28" s="90">
        <f t="shared" si="46"/>
        <v>57</v>
      </c>
      <c r="Y28" s="90">
        <f>X28/W28*100</f>
        <v>57.575757575757578</v>
      </c>
      <c r="Z28" s="90">
        <f t="shared" ref="Z28:AA28" si="47">SUM(Z30:Z31)</f>
        <v>16935.400000000001</v>
      </c>
      <c r="AA28" s="90">
        <f t="shared" si="47"/>
        <v>0</v>
      </c>
      <c r="AB28" s="90">
        <v>0</v>
      </c>
      <c r="AC28" s="90">
        <f t="shared" ref="AC28:AD28" si="48">SUM(AC30:AC31)</f>
        <v>6539.2</v>
      </c>
      <c r="AD28" s="90">
        <f t="shared" si="48"/>
        <v>0</v>
      </c>
      <c r="AE28" s="90">
        <v>0</v>
      </c>
      <c r="AF28" s="90">
        <f t="shared" ref="AF28:AG28" si="49">SUM(AF30:AF31)</f>
        <v>0</v>
      </c>
      <c r="AG28" s="90">
        <f t="shared" si="49"/>
        <v>0</v>
      </c>
      <c r="AH28" s="90">
        <v>0</v>
      </c>
      <c r="AI28" s="90">
        <f t="shared" ref="AI28:AJ28" si="50">SUM(AI30:AI31)</f>
        <v>0</v>
      </c>
      <c r="AJ28" s="90">
        <f t="shared" si="50"/>
        <v>0</v>
      </c>
      <c r="AK28" s="90">
        <v>0</v>
      </c>
      <c r="AL28" s="90">
        <f t="shared" ref="AL28:AM28" si="51">SUM(AL30:AL31)</f>
        <v>0</v>
      </c>
      <c r="AM28" s="90">
        <f t="shared" si="51"/>
        <v>0</v>
      </c>
      <c r="AN28" s="90">
        <v>0</v>
      </c>
      <c r="AO28" s="90">
        <v>0</v>
      </c>
      <c r="AP28" s="115">
        <f t="shared" ref="AP28" si="52">SUM(AP30:AP31)</f>
        <v>0</v>
      </c>
      <c r="AQ28" s="115">
        <v>0</v>
      </c>
      <c r="AR28" s="305" t="s">
        <v>145</v>
      </c>
      <c r="AS28" s="305" t="s">
        <v>146</v>
      </c>
    </row>
    <row r="29" spans="1:45" ht="40.799999999999997" customHeight="1">
      <c r="A29" s="332"/>
      <c r="B29" s="306"/>
      <c r="C29" s="308"/>
      <c r="D29" s="118" t="s">
        <v>112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0</v>
      </c>
      <c r="AN29" s="90">
        <v>0</v>
      </c>
      <c r="AO29" s="90">
        <v>0</v>
      </c>
      <c r="AP29" s="115">
        <v>0</v>
      </c>
      <c r="AQ29" s="115">
        <v>0</v>
      </c>
      <c r="AR29" s="306"/>
      <c r="AS29" s="306"/>
    </row>
    <row r="30" spans="1:45" ht="34.5" customHeight="1">
      <c r="A30" s="332"/>
      <c r="B30" s="306"/>
      <c r="C30" s="308"/>
      <c r="D30" s="90" t="s">
        <v>53</v>
      </c>
      <c r="E30" s="90">
        <f>H30+K30+N30+Q30+T30+W30+Z30+AC30+AF30+AI30+AL30+AO30</f>
        <v>0</v>
      </c>
      <c r="F30" s="90">
        <f>I30+L30+O30+R30+U30+X30+AA30+AD30+AG30+AJ30+AM30+AP30</f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121">
        <v>0</v>
      </c>
      <c r="AD30" s="121">
        <v>0</v>
      </c>
      <c r="AE30" s="90">
        <v>0</v>
      </c>
      <c r="AF30" s="121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90">
        <v>0</v>
      </c>
      <c r="AM30" s="90">
        <v>0</v>
      </c>
      <c r="AN30" s="90">
        <v>0</v>
      </c>
      <c r="AO30" s="90">
        <v>0</v>
      </c>
      <c r="AP30" s="124">
        <v>0</v>
      </c>
      <c r="AQ30" s="115">
        <v>0</v>
      </c>
      <c r="AR30" s="306"/>
      <c r="AS30" s="306"/>
    </row>
    <row r="31" spans="1:45" ht="47.25" customHeight="1">
      <c r="A31" s="332"/>
      <c r="B31" s="306"/>
      <c r="C31" s="308"/>
      <c r="D31" s="90" t="s">
        <v>41</v>
      </c>
      <c r="E31" s="90">
        <f>H31+K31+N31+Q31+T31+W31+Z31+AC31+AF31+AI31+AL31+AO31</f>
        <v>23573.600000000002</v>
      </c>
      <c r="F31" s="90">
        <f>I31+L31+O31+R31+U31+X31+AA31+AD31+AG31+AJ31+AM31+AP31</f>
        <v>57</v>
      </c>
      <c r="G31" s="123">
        <f>F31/E31*100</f>
        <v>0.24179590728611666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82">
        <v>99</v>
      </c>
      <c r="X31" s="83">
        <v>57</v>
      </c>
      <c r="Y31" s="84">
        <f>X31/W31*100</f>
        <v>57.575757575757578</v>
      </c>
      <c r="Z31" s="85">
        <f>282.9+16751.5-99</f>
        <v>16935.400000000001</v>
      </c>
      <c r="AA31" s="86">
        <v>0</v>
      </c>
      <c r="AB31" s="87">
        <v>0</v>
      </c>
      <c r="AC31" s="88">
        <f>6595.7-56.5</f>
        <v>6539.2</v>
      </c>
      <c r="AD31" s="121">
        <v>0</v>
      </c>
      <c r="AE31" s="90">
        <v>0</v>
      </c>
      <c r="AF31" s="125">
        <v>0</v>
      </c>
      <c r="AG31" s="90">
        <v>0</v>
      </c>
      <c r="AH31" s="90">
        <v>0</v>
      </c>
      <c r="AI31" s="90">
        <v>0</v>
      </c>
      <c r="AJ31" s="90">
        <v>0</v>
      </c>
      <c r="AK31" s="90">
        <v>0</v>
      </c>
      <c r="AL31" s="90">
        <v>0</v>
      </c>
      <c r="AM31" s="90">
        <v>0</v>
      </c>
      <c r="AN31" s="90">
        <v>0</v>
      </c>
      <c r="AO31" s="90">
        <v>0</v>
      </c>
      <c r="AP31" s="115">
        <v>0</v>
      </c>
      <c r="AQ31" s="115">
        <v>0</v>
      </c>
      <c r="AR31" s="306"/>
      <c r="AS31" s="306"/>
    </row>
    <row r="32" spans="1:45" ht="45.75" customHeight="1">
      <c r="A32" s="333"/>
      <c r="B32" s="307"/>
      <c r="C32" s="313"/>
      <c r="D32" s="120" t="s">
        <v>113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0</v>
      </c>
      <c r="AM32" s="90">
        <v>0</v>
      </c>
      <c r="AN32" s="90">
        <v>0</v>
      </c>
      <c r="AO32" s="90">
        <v>0</v>
      </c>
      <c r="AP32" s="115">
        <v>0</v>
      </c>
      <c r="AQ32" s="115">
        <v>0</v>
      </c>
      <c r="AR32" s="314"/>
      <c r="AS32" s="314"/>
    </row>
    <row r="33" spans="1:45" ht="16.5" hidden="1" customHeight="1">
      <c r="A33" s="302" t="s">
        <v>123</v>
      </c>
      <c r="B33" s="305" t="s">
        <v>107</v>
      </c>
      <c r="C33" s="272" t="s">
        <v>45</v>
      </c>
      <c r="D33" s="118" t="s">
        <v>43</v>
      </c>
      <c r="E33" s="90">
        <f>SUM(E35:E36)</f>
        <v>0</v>
      </c>
      <c r="F33" s="90">
        <f>SUM(F35:F36)</f>
        <v>0</v>
      </c>
      <c r="G33" s="90">
        <v>0</v>
      </c>
      <c r="H33" s="90">
        <f>SUM(H35:H36)</f>
        <v>0</v>
      </c>
      <c r="I33" s="90">
        <f>SUM(I35:I36)</f>
        <v>0</v>
      </c>
      <c r="J33" s="90">
        <v>0</v>
      </c>
      <c r="K33" s="90">
        <f>SUM(K35:K36)</f>
        <v>0</v>
      </c>
      <c r="L33" s="90">
        <f>SUM(L35:L36)</f>
        <v>0</v>
      </c>
      <c r="M33" s="90">
        <v>0</v>
      </c>
      <c r="N33" s="90">
        <f>SUM(N35:N36)</f>
        <v>0</v>
      </c>
      <c r="O33" s="90">
        <f>SUM(O35:O36)</f>
        <v>0</v>
      </c>
      <c r="P33" s="90">
        <v>0</v>
      </c>
      <c r="Q33" s="90">
        <f>SUM(Q35:Q36)</f>
        <v>0</v>
      </c>
      <c r="R33" s="90">
        <f>SUM(R35:R36)</f>
        <v>0</v>
      </c>
      <c r="S33" s="90">
        <v>0</v>
      </c>
      <c r="T33" s="90">
        <f>SUM(T35:T36)</f>
        <v>0</v>
      </c>
      <c r="U33" s="90">
        <f>SUM(U35:U36)</f>
        <v>0</v>
      </c>
      <c r="V33" s="90">
        <v>0</v>
      </c>
      <c r="W33" s="90">
        <f>SUM(W35:W36)</f>
        <v>0</v>
      </c>
      <c r="X33" s="90">
        <f>SUM(X35:X36)</f>
        <v>0</v>
      </c>
      <c r="Y33" s="90">
        <v>0</v>
      </c>
      <c r="Z33" s="90">
        <f>SUM(Z35:Z36)</f>
        <v>0</v>
      </c>
      <c r="AA33" s="90">
        <f>SUM(AA35:AA36)</f>
        <v>0</v>
      </c>
      <c r="AB33" s="90">
        <v>0</v>
      </c>
      <c r="AC33" s="90">
        <f>SUM(AC35:AC36)</f>
        <v>0</v>
      </c>
      <c r="AD33" s="90">
        <f>SUM(AD35:AD36)</f>
        <v>0</v>
      </c>
      <c r="AE33" s="126">
        <v>0</v>
      </c>
      <c r="AF33" s="126">
        <f>SUM(AF35:AF36)</f>
        <v>0</v>
      </c>
      <c r="AG33" s="126">
        <f>SUM(AG35:AG36)</f>
        <v>0</v>
      </c>
      <c r="AH33" s="90">
        <v>0</v>
      </c>
      <c r="AI33" s="90">
        <f>SUM(AI35:AI36)</f>
        <v>0</v>
      </c>
      <c r="AJ33" s="90">
        <f>SUM(AJ35:AJ36)</f>
        <v>0</v>
      </c>
      <c r="AK33" s="90">
        <v>0</v>
      </c>
      <c r="AL33" s="90">
        <f>SUM(AL35:AL36)</f>
        <v>0</v>
      </c>
      <c r="AM33" s="90">
        <f>SUM(AM35:AM36)</f>
        <v>0</v>
      </c>
      <c r="AN33" s="90">
        <v>0</v>
      </c>
      <c r="AO33" s="90">
        <v>0</v>
      </c>
      <c r="AP33" s="115">
        <f>SUM(AP35:AP36)</f>
        <v>0</v>
      </c>
      <c r="AQ33" s="115">
        <v>0</v>
      </c>
      <c r="AR33" s="305" t="s">
        <v>124</v>
      </c>
      <c r="AS33" s="305" t="s">
        <v>125</v>
      </c>
    </row>
    <row r="34" spans="1:45" ht="14.25" hidden="1" customHeight="1">
      <c r="A34" s="303"/>
      <c r="B34" s="306"/>
      <c r="C34" s="308"/>
      <c r="D34" s="118" t="s">
        <v>112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0</v>
      </c>
      <c r="AA34" s="90">
        <v>0</v>
      </c>
      <c r="AB34" s="90">
        <v>0</v>
      </c>
      <c r="AC34" s="90">
        <v>0</v>
      </c>
      <c r="AD34" s="90">
        <v>0</v>
      </c>
      <c r="AE34" s="90">
        <v>0</v>
      </c>
      <c r="AF34" s="90">
        <v>0</v>
      </c>
      <c r="AG34" s="90">
        <v>0</v>
      </c>
      <c r="AH34" s="90">
        <v>0</v>
      </c>
      <c r="AI34" s="90">
        <v>0</v>
      </c>
      <c r="AJ34" s="90">
        <v>0</v>
      </c>
      <c r="AK34" s="90">
        <v>0</v>
      </c>
      <c r="AL34" s="90">
        <v>0</v>
      </c>
      <c r="AM34" s="90">
        <v>0</v>
      </c>
      <c r="AN34" s="90">
        <v>0</v>
      </c>
      <c r="AO34" s="90">
        <v>0</v>
      </c>
      <c r="AP34" s="115">
        <v>0</v>
      </c>
      <c r="AQ34" s="115">
        <v>0</v>
      </c>
      <c r="AR34" s="306"/>
      <c r="AS34" s="306"/>
    </row>
    <row r="35" spans="1:45" ht="14.25" hidden="1" customHeight="1" thickBot="1">
      <c r="A35" s="326"/>
      <c r="B35" s="306"/>
      <c r="C35" s="308"/>
      <c r="D35" s="120" t="s">
        <v>53</v>
      </c>
      <c r="E35" s="90">
        <f>H35+K35+N35+Q35+T35+W35+Z35+AC35+AF35+AI35+AL35+AO35</f>
        <v>0</v>
      </c>
      <c r="F35" s="90">
        <f>I35+L35+O35+R35+U35+X35+AA35+AD35+AG35+AJ35+AM35+AP35</f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121">
        <v>0</v>
      </c>
      <c r="AD35" s="121">
        <v>0</v>
      </c>
      <c r="AE35" s="90">
        <v>0</v>
      </c>
      <c r="AF35" s="121">
        <v>0</v>
      </c>
      <c r="AG35" s="121">
        <v>0</v>
      </c>
      <c r="AH35" s="90">
        <v>0</v>
      </c>
      <c r="AI35" s="90">
        <v>0</v>
      </c>
      <c r="AJ35" s="90">
        <v>0</v>
      </c>
      <c r="AK35" s="90">
        <v>0</v>
      </c>
      <c r="AL35" s="90">
        <v>0</v>
      </c>
      <c r="AM35" s="90">
        <v>0</v>
      </c>
      <c r="AN35" s="90">
        <v>0</v>
      </c>
      <c r="AO35" s="90">
        <v>0</v>
      </c>
      <c r="AP35" s="115">
        <v>0</v>
      </c>
      <c r="AQ35" s="115">
        <v>0</v>
      </c>
      <c r="AR35" s="306"/>
      <c r="AS35" s="306"/>
    </row>
    <row r="36" spans="1:45" ht="21.75" hidden="1" customHeight="1">
      <c r="A36" s="326"/>
      <c r="B36" s="306"/>
      <c r="C36" s="308"/>
      <c r="D36" s="120" t="s">
        <v>41</v>
      </c>
      <c r="E36" s="90">
        <f>H36+K36+N36+Q36+T36+W36+Z36+AC36+AF36+AI36+AL36+AO36</f>
        <v>0</v>
      </c>
      <c r="F36" s="90">
        <f>I36+L36+O36+R36+U36+X36+AA36+AD36+AG36+AJ36+AM36+AP36</f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121">
        <v>0</v>
      </c>
      <c r="AD36" s="83">
        <v>0</v>
      </c>
      <c r="AE36" s="90">
        <v>0</v>
      </c>
      <c r="AF36" s="121">
        <v>0</v>
      </c>
      <c r="AG36" s="127">
        <v>0</v>
      </c>
      <c r="AH36" s="90">
        <v>0</v>
      </c>
      <c r="AI36" s="90">
        <v>0</v>
      </c>
      <c r="AJ36" s="90">
        <v>0</v>
      </c>
      <c r="AK36" s="90">
        <v>0</v>
      </c>
      <c r="AL36" s="90">
        <v>0</v>
      </c>
      <c r="AM36" s="90">
        <v>0</v>
      </c>
      <c r="AN36" s="90">
        <v>0</v>
      </c>
      <c r="AO36" s="90">
        <v>0</v>
      </c>
      <c r="AP36" s="115">
        <v>0</v>
      </c>
      <c r="AQ36" s="115">
        <v>0</v>
      </c>
      <c r="AR36" s="306"/>
      <c r="AS36" s="306"/>
    </row>
    <row r="37" spans="1:45" ht="30.45" hidden="1" customHeight="1">
      <c r="A37" s="128"/>
      <c r="B37" s="129"/>
      <c r="C37" s="129"/>
      <c r="D37" s="120" t="s">
        <v>113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0</v>
      </c>
      <c r="AN37" s="90">
        <v>0</v>
      </c>
      <c r="AO37" s="90">
        <v>0</v>
      </c>
      <c r="AP37" s="115">
        <v>0</v>
      </c>
      <c r="AQ37" s="115">
        <v>0</v>
      </c>
      <c r="AR37" s="314"/>
      <c r="AS37" s="327"/>
    </row>
    <row r="38" spans="1:45" ht="16.5" hidden="1" customHeight="1">
      <c r="A38" s="302" t="s">
        <v>46</v>
      </c>
      <c r="B38" s="305" t="s">
        <v>114</v>
      </c>
      <c r="C38" s="272" t="s">
        <v>49</v>
      </c>
      <c r="D38" s="118" t="s">
        <v>43</v>
      </c>
      <c r="E38" s="90">
        <f>SUM(E40:E41)</f>
        <v>0</v>
      </c>
      <c r="F38" s="90">
        <f>SUM(F40:F41)</f>
        <v>0</v>
      </c>
      <c r="G38" s="90">
        <v>0</v>
      </c>
      <c r="H38" s="90">
        <f>SUM(H40:H41)</f>
        <v>0</v>
      </c>
      <c r="I38" s="90">
        <f>SUM(I40:I41)</f>
        <v>0</v>
      </c>
      <c r="J38" s="90">
        <v>0</v>
      </c>
      <c r="K38" s="90">
        <f>SUM(K40:K41)</f>
        <v>0</v>
      </c>
      <c r="L38" s="90">
        <f>SUM(L40:L41)</f>
        <v>0</v>
      </c>
      <c r="M38" s="90">
        <v>0</v>
      </c>
      <c r="N38" s="90">
        <f>SUM(N40:N41)</f>
        <v>0</v>
      </c>
      <c r="O38" s="90">
        <f>SUM(O40:O41)</f>
        <v>0</v>
      </c>
      <c r="P38" s="90">
        <v>0</v>
      </c>
      <c r="Q38" s="90">
        <f>SUM(Q40:Q41)</f>
        <v>0</v>
      </c>
      <c r="R38" s="90">
        <f>SUM(R40:R41)</f>
        <v>0</v>
      </c>
      <c r="S38" s="90">
        <v>0</v>
      </c>
      <c r="T38" s="90">
        <f>SUM(T40:T41)</f>
        <v>0</v>
      </c>
      <c r="U38" s="90">
        <f>SUM(U40:U41)</f>
        <v>0</v>
      </c>
      <c r="V38" s="90">
        <v>0</v>
      </c>
      <c r="W38" s="90">
        <f>SUM(W40:W41)</f>
        <v>0</v>
      </c>
      <c r="X38" s="90">
        <f>SUM(X40:X41)</f>
        <v>0</v>
      </c>
      <c r="Y38" s="90">
        <v>0</v>
      </c>
      <c r="Z38" s="90">
        <f>SUM(Z40:Z41)</f>
        <v>0</v>
      </c>
      <c r="AA38" s="90">
        <f>SUM(AA40:AA41)</f>
        <v>0</v>
      </c>
      <c r="AB38" s="90">
        <v>0</v>
      </c>
      <c r="AC38" s="90">
        <f>SUM(AC40:AC41)</f>
        <v>0</v>
      </c>
      <c r="AD38" s="90">
        <f>SUM(AD40:AD41)</f>
        <v>0</v>
      </c>
      <c r="AE38" s="126">
        <v>0</v>
      </c>
      <c r="AF38" s="126">
        <f>SUM(AF40:AF41)</f>
        <v>0</v>
      </c>
      <c r="AG38" s="126">
        <f>SUM(AG40:AG41)</f>
        <v>0</v>
      </c>
      <c r="AH38" s="90">
        <v>0</v>
      </c>
      <c r="AI38" s="90">
        <f>SUM(AI40:AI41)</f>
        <v>0</v>
      </c>
      <c r="AJ38" s="90">
        <f>SUM(AJ40:AJ41)</f>
        <v>0</v>
      </c>
      <c r="AK38" s="90">
        <v>0</v>
      </c>
      <c r="AL38" s="90">
        <f>SUM(AL40:AL41)</f>
        <v>0</v>
      </c>
      <c r="AM38" s="90">
        <f>SUM(AM40:AM41)</f>
        <v>0</v>
      </c>
      <c r="AN38" s="90">
        <v>0</v>
      </c>
      <c r="AO38" s="90">
        <f>SUM(AO40:AO41)</f>
        <v>0</v>
      </c>
      <c r="AP38" s="115">
        <f>SUM(AP40:AP41)</f>
        <v>0</v>
      </c>
      <c r="AQ38" s="115">
        <v>0</v>
      </c>
      <c r="AR38" s="272"/>
      <c r="AS38" s="272"/>
    </row>
    <row r="39" spans="1:45" ht="14.25" hidden="1" customHeight="1">
      <c r="A39" s="303"/>
      <c r="B39" s="306"/>
      <c r="C39" s="308"/>
      <c r="D39" s="118" t="s">
        <v>112</v>
      </c>
      <c r="E39" s="90">
        <v>0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  <c r="AO39" s="90">
        <v>0</v>
      </c>
      <c r="AP39" s="115">
        <v>0</v>
      </c>
      <c r="AQ39" s="115">
        <v>0</v>
      </c>
      <c r="AR39" s="308"/>
      <c r="AS39" s="308"/>
    </row>
    <row r="40" spans="1:45" ht="14.25" hidden="1" customHeight="1">
      <c r="A40" s="326"/>
      <c r="B40" s="306"/>
      <c r="C40" s="308"/>
      <c r="D40" s="120" t="s">
        <v>53</v>
      </c>
      <c r="E40" s="90">
        <f>H40+K40+N40+Q40+T40+W40+Z40+AC40+AF40+AI40+AL40+AO40</f>
        <v>0</v>
      </c>
      <c r="F40" s="90">
        <f>I40+L40+O40+R40+U40+X40+AA40+AD40+AG40+AJ40+AM40+AP40</f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121">
        <v>0</v>
      </c>
      <c r="AD40" s="121">
        <v>0</v>
      </c>
      <c r="AE40" s="90">
        <v>0</v>
      </c>
      <c r="AF40" s="121">
        <v>0</v>
      </c>
      <c r="AG40" s="121">
        <v>0</v>
      </c>
      <c r="AH40" s="90">
        <v>0</v>
      </c>
      <c r="AI40" s="90">
        <v>0</v>
      </c>
      <c r="AJ40" s="90">
        <v>0</v>
      </c>
      <c r="AK40" s="90">
        <v>0</v>
      </c>
      <c r="AL40" s="90">
        <v>0</v>
      </c>
      <c r="AM40" s="90">
        <v>0</v>
      </c>
      <c r="AN40" s="90">
        <v>0</v>
      </c>
      <c r="AO40" s="90">
        <v>0</v>
      </c>
      <c r="AP40" s="115">
        <v>0</v>
      </c>
      <c r="AQ40" s="115">
        <v>0</v>
      </c>
      <c r="AR40" s="308"/>
      <c r="AS40" s="308"/>
    </row>
    <row r="41" spans="1:45" ht="16.5" hidden="1" customHeight="1">
      <c r="A41" s="326"/>
      <c r="B41" s="306"/>
      <c r="C41" s="308"/>
      <c r="D41" s="120" t="s">
        <v>41</v>
      </c>
      <c r="E41" s="90">
        <f>H41+K41+N41+Q41+T41+W41+Z41+AC41+AF41+AI41+AL41+AO41</f>
        <v>0</v>
      </c>
      <c r="F41" s="90">
        <f>I41+L41+O41+R41+U41+X41+AA41+AD41+AG41+AJ41+AM41+AP41</f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121">
        <v>0</v>
      </c>
      <c r="AD41" s="121">
        <v>0</v>
      </c>
      <c r="AE41" s="90">
        <v>0</v>
      </c>
      <c r="AF41" s="121">
        <v>0</v>
      </c>
      <c r="AG41" s="121">
        <v>0</v>
      </c>
      <c r="AH41" s="90">
        <v>0</v>
      </c>
      <c r="AI41" s="90">
        <v>0</v>
      </c>
      <c r="AJ41" s="90">
        <v>0</v>
      </c>
      <c r="AK41" s="90">
        <v>0</v>
      </c>
      <c r="AL41" s="121">
        <v>0</v>
      </c>
      <c r="AM41" s="90">
        <v>0</v>
      </c>
      <c r="AN41" s="90">
        <v>0</v>
      </c>
      <c r="AO41" s="90">
        <v>0</v>
      </c>
      <c r="AP41" s="115">
        <v>0</v>
      </c>
      <c r="AQ41" s="115">
        <v>0</v>
      </c>
      <c r="AR41" s="308"/>
      <c r="AS41" s="308"/>
    </row>
    <row r="42" spans="1:45" ht="26.1" hidden="1" customHeight="1">
      <c r="A42" s="128"/>
      <c r="B42" s="129"/>
      <c r="C42" s="129"/>
      <c r="D42" s="120" t="s">
        <v>113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0">
        <v>0</v>
      </c>
      <c r="AE42" s="90">
        <v>0</v>
      </c>
      <c r="AF42" s="90">
        <v>0</v>
      </c>
      <c r="AG42" s="90">
        <v>0</v>
      </c>
      <c r="AH42" s="90">
        <v>0</v>
      </c>
      <c r="AI42" s="90">
        <v>0</v>
      </c>
      <c r="AJ42" s="90">
        <v>0</v>
      </c>
      <c r="AK42" s="90">
        <v>0</v>
      </c>
      <c r="AL42" s="90">
        <v>0</v>
      </c>
      <c r="AM42" s="90">
        <v>0</v>
      </c>
      <c r="AN42" s="90">
        <v>0</v>
      </c>
      <c r="AO42" s="90">
        <v>0</v>
      </c>
      <c r="AP42" s="115">
        <v>0</v>
      </c>
      <c r="AQ42" s="115">
        <v>0</v>
      </c>
      <c r="AR42" s="286"/>
      <c r="AS42" s="286"/>
    </row>
    <row r="43" spans="1:45" ht="24" hidden="1" customHeight="1">
      <c r="A43" s="302" t="s">
        <v>118</v>
      </c>
      <c r="B43" s="305" t="s">
        <v>119</v>
      </c>
      <c r="C43" s="272"/>
      <c r="D43" s="118" t="s">
        <v>43</v>
      </c>
      <c r="E43" s="90">
        <f>SUM(E45:E46)</f>
        <v>0</v>
      </c>
      <c r="F43" s="90">
        <f>SUM(F45:F46)</f>
        <v>0</v>
      </c>
      <c r="G43" s="90">
        <v>0</v>
      </c>
      <c r="H43" s="90">
        <f>SUM(H45:H46)</f>
        <v>0</v>
      </c>
      <c r="I43" s="90">
        <f>SUM(I45:I46)</f>
        <v>0</v>
      </c>
      <c r="J43" s="90">
        <v>0</v>
      </c>
      <c r="K43" s="90">
        <f>SUM(K45:K46)</f>
        <v>0</v>
      </c>
      <c r="L43" s="90">
        <f>SUM(L45:L46)</f>
        <v>0</v>
      </c>
      <c r="M43" s="90">
        <v>0</v>
      </c>
      <c r="N43" s="90">
        <f>SUM(N45:N46)</f>
        <v>0</v>
      </c>
      <c r="O43" s="90">
        <f>SUM(O45:O46)</f>
        <v>0</v>
      </c>
      <c r="P43" s="90">
        <v>0</v>
      </c>
      <c r="Q43" s="90">
        <f>SUM(Q45:Q46)</f>
        <v>0</v>
      </c>
      <c r="R43" s="90">
        <f>SUM(R45:R46)</f>
        <v>0</v>
      </c>
      <c r="S43" s="90">
        <v>0</v>
      </c>
      <c r="T43" s="90">
        <f>SUM(T45:T46)</f>
        <v>0</v>
      </c>
      <c r="U43" s="90">
        <f>SUM(U45:U46)</f>
        <v>0</v>
      </c>
      <c r="V43" s="90">
        <v>0</v>
      </c>
      <c r="W43" s="90">
        <f>SUM(W45:W46)</f>
        <v>0</v>
      </c>
      <c r="X43" s="90">
        <f>SUM(X45:X46)</f>
        <v>0</v>
      </c>
      <c r="Y43" s="90">
        <v>0</v>
      </c>
      <c r="Z43" s="90">
        <f>SUM(Z45:Z46)</f>
        <v>0</v>
      </c>
      <c r="AA43" s="90">
        <f>SUM(AA45:AA46)</f>
        <v>0</v>
      </c>
      <c r="AB43" s="90">
        <v>0</v>
      </c>
      <c r="AC43" s="90">
        <f>SUM(AC45:AC46)</f>
        <v>0</v>
      </c>
      <c r="AD43" s="90">
        <f>SUM(AD45:AD46)</f>
        <v>0</v>
      </c>
      <c r="AE43" s="126">
        <v>0</v>
      </c>
      <c r="AF43" s="126">
        <f>SUM(AF45:AF46)</f>
        <v>0</v>
      </c>
      <c r="AG43" s="126">
        <f>SUM(AG45:AG46)</f>
        <v>0</v>
      </c>
      <c r="AH43" s="90">
        <v>0</v>
      </c>
      <c r="AI43" s="90">
        <f>SUM(AI45:AI46)</f>
        <v>0</v>
      </c>
      <c r="AJ43" s="90">
        <f>SUM(AJ45:AJ46)</f>
        <v>0</v>
      </c>
      <c r="AK43" s="90">
        <v>0</v>
      </c>
      <c r="AL43" s="90">
        <f>SUM(AL45:AL46)</f>
        <v>0</v>
      </c>
      <c r="AM43" s="90">
        <f>SUM(AM45:AM46)</f>
        <v>0</v>
      </c>
      <c r="AN43" s="90">
        <v>0</v>
      </c>
      <c r="AO43" s="90">
        <f>SUM(AO45:AO46)</f>
        <v>0</v>
      </c>
      <c r="AP43" s="115">
        <f>SUM(AP45:AP46)</f>
        <v>0</v>
      </c>
      <c r="AQ43" s="115">
        <v>0</v>
      </c>
      <c r="AR43" s="320" t="s">
        <v>120</v>
      </c>
      <c r="AS43" s="272"/>
    </row>
    <row r="44" spans="1:45" ht="14.25" hidden="1" customHeight="1">
      <c r="A44" s="303"/>
      <c r="B44" s="306"/>
      <c r="C44" s="308"/>
      <c r="D44" s="118" t="s">
        <v>112</v>
      </c>
      <c r="E44" s="90">
        <v>0</v>
      </c>
      <c r="F44" s="90">
        <v>0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  <c r="Z44" s="90">
        <v>0</v>
      </c>
      <c r="AA44" s="90">
        <v>0</v>
      </c>
      <c r="AB44" s="90">
        <v>0</v>
      </c>
      <c r="AC44" s="90">
        <v>0</v>
      </c>
      <c r="AD44" s="90">
        <v>0</v>
      </c>
      <c r="AE44" s="90">
        <v>0</v>
      </c>
      <c r="AF44" s="90">
        <v>0</v>
      </c>
      <c r="AG44" s="90">
        <v>0</v>
      </c>
      <c r="AH44" s="90">
        <v>0</v>
      </c>
      <c r="AI44" s="90">
        <v>0</v>
      </c>
      <c r="AJ44" s="90">
        <v>0</v>
      </c>
      <c r="AK44" s="90">
        <v>0</v>
      </c>
      <c r="AL44" s="90">
        <v>0</v>
      </c>
      <c r="AM44" s="90">
        <v>0</v>
      </c>
      <c r="AN44" s="90">
        <v>0</v>
      </c>
      <c r="AO44" s="90">
        <v>0</v>
      </c>
      <c r="AP44" s="115">
        <v>0</v>
      </c>
      <c r="AQ44" s="115">
        <v>0</v>
      </c>
      <c r="AR44" s="321"/>
      <c r="AS44" s="308"/>
    </row>
    <row r="45" spans="1:45" ht="14.25" hidden="1" customHeight="1">
      <c r="A45" s="303"/>
      <c r="B45" s="306"/>
      <c r="C45" s="308"/>
      <c r="D45" s="120" t="s">
        <v>53</v>
      </c>
      <c r="E45" s="90">
        <f>H45+K45+N45+Q45+T45+W45+Z45+AC45+AF45+AI45+AL45+AO45</f>
        <v>0</v>
      </c>
      <c r="F45" s="90">
        <f>I45+L45+O45+R45+U45+X45+AA45+AD45+AG45+AJ45+AM45+AP45</f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121">
        <v>0</v>
      </c>
      <c r="AD45" s="121">
        <v>0</v>
      </c>
      <c r="AE45" s="90">
        <v>0</v>
      </c>
      <c r="AF45" s="121">
        <v>0</v>
      </c>
      <c r="AG45" s="121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0</v>
      </c>
      <c r="AN45" s="90">
        <v>0</v>
      </c>
      <c r="AO45" s="90">
        <v>0</v>
      </c>
      <c r="AP45" s="115">
        <v>0</v>
      </c>
      <c r="AQ45" s="115">
        <v>0</v>
      </c>
      <c r="AR45" s="321"/>
      <c r="AS45" s="308"/>
    </row>
    <row r="46" spans="1:45" ht="16.5" hidden="1" customHeight="1">
      <c r="A46" s="303"/>
      <c r="B46" s="306"/>
      <c r="C46" s="308"/>
      <c r="D46" s="120" t="s">
        <v>41</v>
      </c>
      <c r="E46" s="90">
        <f>H46+K46+N46+Q46+T46+W46+Z46+AC46+AF46+AI46+AL46+AO46</f>
        <v>0</v>
      </c>
      <c r="F46" s="90">
        <f>I46+L46+O46+R46+U46+X46+AA46+AD46+AG46+AJ46+AM46+AP46</f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</v>
      </c>
      <c r="AC46" s="121">
        <v>0</v>
      </c>
      <c r="AD46" s="121">
        <v>0</v>
      </c>
      <c r="AE46" s="90">
        <v>0</v>
      </c>
      <c r="AF46" s="121">
        <v>0</v>
      </c>
      <c r="AG46" s="121">
        <v>0</v>
      </c>
      <c r="AH46" s="90">
        <v>0</v>
      </c>
      <c r="AI46" s="90">
        <v>0</v>
      </c>
      <c r="AJ46" s="90">
        <v>0</v>
      </c>
      <c r="AK46" s="90">
        <v>0</v>
      </c>
      <c r="AL46" s="90">
        <v>0</v>
      </c>
      <c r="AM46" s="90">
        <v>0</v>
      </c>
      <c r="AN46" s="90">
        <v>0</v>
      </c>
      <c r="AO46" s="90">
        <v>0</v>
      </c>
      <c r="AP46" s="115">
        <v>0</v>
      </c>
      <c r="AQ46" s="115">
        <v>0</v>
      </c>
      <c r="AR46" s="322"/>
      <c r="AS46" s="313"/>
    </row>
    <row r="47" spans="1:45" ht="24" hidden="1" customHeight="1">
      <c r="A47" s="128"/>
      <c r="B47" s="129"/>
      <c r="C47" s="129"/>
      <c r="D47" s="120" t="s">
        <v>113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90">
        <v>0</v>
      </c>
      <c r="AC47" s="90">
        <v>0</v>
      </c>
      <c r="AD47" s="90">
        <v>0</v>
      </c>
      <c r="AE47" s="90">
        <v>0</v>
      </c>
      <c r="AF47" s="90">
        <v>0</v>
      </c>
      <c r="AG47" s="90">
        <v>0</v>
      </c>
      <c r="AH47" s="90">
        <v>0</v>
      </c>
      <c r="AI47" s="90">
        <v>0</v>
      </c>
      <c r="AJ47" s="90">
        <v>0</v>
      </c>
      <c r="AK47" s="90">
        <v>0</v>
      </c>
      <c r="AL47" s="90">
        <v>0</v>
      </c>
      <c r="AM47" s="90">
        <v>0</v>
      </c>
      <c r="AN47" s="90">
        <v>0</v>
      </c>
      <c r="AO47" s="90">
        <v>0</v>
      </c>
      <c r="AP47" s="115">
        <v>0</v>
      </c>
      <c r="AQ47" s="115">
        <v>0</v>
      </c>
      <c r="AR47" s="129"/>
      <c r="AS47" s="129"/>
    </row>
    <row r="48" spans="1:45" ht="14.25" hidden="1" customHeight="1">
      <c r="A48" s="302" t="s">
        <v>80</v>
      </c>
      <c r="B48" s="323"/>
      <c r="C48" s="271" t="s">
        <v>49</v>
      </c>
      <c r="D48" s="122" t="s">
        <v>43</v>
      </c>
      <c r="E48" s="90">
        <f>SUM(E49:E50)</f>
        <v>0</v>
      </c>
      <c r="F48" s="90">
        <f t="shared" ref="F48:AP48" si="53">SUM(F49:F50)</f>
        <v>0</v>
      </c>
      <c r="G48" s="90">
        <v>0</v>
      </c>
      <c r="H48" s="90">
        <f t="shared" si="53"/>
        <v>0</v>
      </c>
      <c r="I48" s="90">
        <f t="shared" si="53"/>
        <v>0</v>
      </c>
      <c r="J48" s="90">
        <v>0</v>
      </c>
      <c r="K48" s="90">
        <f t="shared" si="53"/>
        <v>0</v>
      </c>
      <c r="L48" s="90">
        <f t="shared" si="53"/>
        <v>0</v>
      </c>
      <c r="M48" s="90">
        <v>0</v>
      </c>
      <c r="N48" s="90">
        <f t="shared" si="53"/>
        <v>0</v>
      </c>
      <c r="O48" s="90">
        <f t="shared" si="53"/>
        <v>0</v>
      </c>
      <c r="P48" s="90">
        <v>0</v>
      </c>
      <c r="Q48" s="90">
        <f t="shared" si="53"/>
        <v>0</v>
      </c>
      <c r="R48" s="90">
        <f t="shared" si="53"/>
        <v>0</v>
      </c>
      <c r="S48" s="90">
        <v>0</v>
      </c>
      <c r="T48" s="90">
        <f t="shared" si="53"/>
        <v>0</v>
      </c>
      <c r="U48" s="90">
        <f t="shared" si="53"/>
        <v>0</v>
      </c>
      <c r="V48" s="90">
        <v>0</v>
      </c>
      <c r="W48" s="90">
        <f t="shared" si="53"/>
        <v>0</v>
      </c>
      <c r="X48" s="90">
        <f t="shared" si="53"/>
        <v>0</v>
      </c>
      <c r="Y48" s="90">
        <v>0</v>
      </c>
      <c r="Z48" s="90">
        <f t="shared" ref="Z48:AA48" si="54">SUM(Z49:Z50)</f>
        <v>0</v>
      </c>
      <c r="AA48" s="90">
        <f t="shared" si="54"/>
        <v>0</v>
      </c>
      <c r="AB48" s="90">
        <v>0</v>
      </c>
      <c r="AC48" s="90">
        <v>0</v>
      </c>
      <c r="AD48" s="90">
        <v>0</v>
      </c>
      <c r="AE48" s="90">
        <v>0</v>
      </c>
      <c r="AF48" s="90">
        <f t="shared" si="53"/>
        <v>0</v>
      </c>
      <c r="AG48" s="90">
        <f t="shared" si="53"/>
        <v>0</v>
      </c>
      <c r="AH48" s="90">
        <v>0</v>
      </c>
      <c r="AI48" s="90">
        <f t="shared" si="53"/>
        <v>0</v>
      </c>
      <c r="AJ48" s="90">
        <f t="shared" si="53"/>
        <v>0</v>
      </c>
      <c r="AK48" s="90">
        <v>0</v>
      </c>
      <c r="AL48" s="90">
        <f t="shared" si="53"/>
        <v>0</v>
      </c>
      <c r="AM48" s="90">
        <f t="shared" si="53"/>
        <v>0</v>
      </c>
      <c r="AN48" s="90">
        <v>0</v>
      </c>
      <c r="AO48" s="90">
        <f t="shared" si="53"/>
        <v>0</v>
      </c>
      <c r="AP48" s="115">
        <f t="shared" si="53"/>
        <v>0</v>
      </c>
      <c r="AQ48" s="115">
        <v>0</v>
      </c>
      <c r="AR48" s="271" t="s">
        <v>81</v>
      </c>
      <c r="AS48" s="122"/>
    </row>
    <row r="49" spans="1:45" ht="15" hidden="1" customHeight="1">
      <c r="A49" s="303"/>
      <c r="B49" s="323"/>
      <c r="C49" s="324"/>
      <c r="D49" s="90" t="s">
        <v>53</v>
      </c>
      <c r="E49" s="90">
        <f>H49+K49+N49+Q49+T49+W49+Z49+AC49+AF49+AI49+AL49+AO49</f>
        <v>0</v>
      </c>
      <c r="F49" s="90">
        <f>I49+L49+O49+R49+U49+X49+AA49+AD49+AG49+AJ49+AM49+AP49</f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0</v>
      </c>
      <c r="AN49" s="90">
        <v>0</v>
      </c>
      <c r="AO49" s="90">
        <v>0</v>
      </c>
      <c r="AP49" s="115">
        <v>0</v>
      </c>
      <c r="AQ49" s="115">
        <v>0</v>
      </c>
      <c r="AR49" s="271"/>
      <c r="AS49" s="122"/>
    </row>
    <row r="50" spans="1:45" ht="15" hidden="1" customHeight="1">
      <c r="A50" s="303"/>
      <c r="B50" s="305"/>
      <c r="C50" s="325"/>
      <c r="D50" s="90" t="s">
        <v>41</v>
      </c>
      <c r="E50" s="90">
        <f>H50+K50+N50+Q50+T50+W50+Z50+AC50+AF50+AI50+AL50+AO50</f>
        <v>0</v>
      </c>
      <c r="F50" s="90">
        <f>I50+L50+O50+R50+U50+X50+AA50+AD50+AG50+AJ50+AM50+AP50</f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90">
        <v>0</v>
      </c>
      <c r="AE50" s="90">
        <v>0</v>
      </c>
      <c r="AF50" s="90">
        <v>0</v>
      </c>
      <c r="AG50" s="90">
        <v>0</v>
      </c>
      <c r="AH50" s="90">
        <v>0</v>
      </c>
      <c r="AI50" s="90">
        <v>0</v>
      </c>
      <c r="AJ50" s="90">
        <v>0</v>
      </c>
      <c r="AK50" s="90">
        <v>0</v>
      </c>
      <c r="AL50" s="90">
        <v>0</v>
      </c>
      <c r="AM50" s="90">
        <v>0</v>
      </c>
      <c r="AN50" s="90">
        <v>0</v>
      </c>
      <c r="AO50" s="121">
        <v>0</v>
      </c>
      <c r="AP50" s="115">
        <v>0</v>
      </c>
      <c r="AQ50" s="115">
        <v>0</v>
      </c>
      <c r="AR50" s="271"/>
      <c r="AS50" s="122"/>
    </row>
    <row r="51" spans="1:45" ht="17.55" customHeight="1">
      <c r="A51" s="316" t="s">
        <v>111</v>
      </c>
      <c r="B51" s="281"/>
      <c r="C51" s="281"/>
      <c r="D51" s="118" t="s">
        <v>56</v>
      </c>
      <c r="E51" s="90">
        <f>E52+E53+E54+E55</f>
        <v>25819.504000000001</v>
      </c>
      <c r="F51" s="90">
        <f>F52+F53+F54+F55</f>
        <v>600.18200000000002</v>
      </c>
      <c r="G51" s="90">
        <f>F51/E51*100</f>
        <v>2.324529549444482</v>
      </c>
      <c r="H51" s="90">
        <f>H52+H53+H54+H55</f>
        <v>0</v>
      </c>
      <c r="I51" s="90">
        <f>I52+I53+I54+I55</f>
        <v>0</v>
      </c>
      <c r="J51" s="90">
        <v>0</v>
      </c>
      <c r="K51" s="90">
        <f>K52+K53+K54+K55</f>
        <v>149.80000000000001</v>
      </c>
      <c r="L51" s="90">
        <f>L52+L53+L54+L55</f>
        <v>149.75</v>
      </c>
      <c r="M51" s="90">
        <f>L51/K51*100</f>
        <v>99.966622162883837</v>
      </c>
      <c r="N51" s="90">
        <f>N52+N53+N54+N55</f>
        <v>149.69999999999999</v>
      </c>
      <c r="O51" s="90">
        <f>O52+O53+O54+O55</f>
        <v>149.69999999999999</v>
      </c>
      <c r="P51" s="90">
        <f>O51/N51*100</f>
        <v>100</v>
      </c>
      <c r="Q51" s="90">
        <f>Q52+Q53+Q54+Q55</f>
        <v>149.69999999999999</v>
      </c>
      <c r="R51" s="90">
        <f t="shared" ref="R51:R54" si="55">SUM(R15+R38+R43)</f>
        <v>103.72</v>
      </c>
      <c r="S51" s="90">
        <f t="shared" ref="S51" si="56">R51/Q51</f>
        <v>0.69285237140948563</v>
      </c>
      <c r="T51" s="90">
        <f>T52+T53+T54+T55</f>
        <v>140.04999999999995</v>
      </c>
      <c r="U51" s="90">
        <f t="shared" ref="U51:U54" si="57">SUM(U15+U38+U43)</f>
        <v>140.012</v>
      </c>
      <c r="V51" s="90">
        <f>U51/T51*100</f>
        <v>99.972866833273869</v>
      </c>
      <c r="W51" s="90">
        <f>W52+W53+W54+W55</f>
        <v>658.6</v>
      </c>
      <c r="X51" s="90">
        <f t="shared" ref="X51:X54" si="58">SUM(X15+X38+X43)</f>
        <v>57</v>
      </c>
      <c r="Y51" s="90">
        <f>X51/W51*100</f>
        <v>8.6547221378682053</v>
      </c>
      <c r="Z51" s="90">
        <f>Z52+Z53+Z54+Z55</f>
        <v>17065.400000000001</v>
      </c>
      <c r="AA51" s="90">
        <f t="shared" ref="AA51:AA54" si="59">SUM(AA15+AA38+AA43)</f>
        <v>0</v>
      </c>
      <c r="AB51" s="90">
        <f t="shared" ref="AB51:AB54" si="60">AA51/Z51</f>
        <v>0</v>
      </c>
      <c r="AC51" s="90">
        <f>AC52+AC53+AC54+AC55</f>
        <v>6876.9</v>
      </c>
      <c r="AD51" s="90">
        <f t="shared" ref="AD51:AD54" si="61">SUM(AD15+AD38+AD43)</f>
        <v>0</v>
      </c>
      <c r="AE51" s="90">
        <f t="shared" ref="AE51:AE54" si="62">AD51/AC51</f>
        <v>0</v>
      </c>
      <c r="AF51" s="90">
        <f>AF52+AF53+AF54+AF55</f>
        <v>130</v>
      </c>
      <c r="AG51" s="90">
        <f t="shared" ref="AG51:AG54" si="63">SUM(AG15+AG38+AG43)</f>
        <v>0</v>
      </c>
      <c r="AH51" s="90">
        <v>0</v>
      </c>
      <c r="AI51" s="90">
        <f>AI52+AI53+AI54+AI55</f>
        <v>130.9</v>
      </c>
      <c r="AJ51" s="90">
        <f t="shared" ref="AJ51:AJ54" si="64">SUM(AJ15+AJ38+AJ43)</f>
        <v>0</v>
      </c>
      <c r="AK51" s="90">
        <f t="shared" ref="AK51:AK54" si="65">AJ51/AI51</f>
        <v>0</v>
      </c>
      <c r="AL51" s="90">
        <f>AL52+AL53+AL54+AL55</f>
        <v>187.9</v>
      </c>
      <c r="AM51" s="90">
        <f t="shared" ref="AM51:AM54" si="66">SUM(AM15+AM38+AM43)</f>
        <v>0</v>
      </c>
      <c r="AN51" s="90">
        <f t="shared" ref="AN51" si="67">AM51/AL51</f>
        <v>0</v>
      </c>
      <c r="AO51" s="90">
        <f>AO52+AO53+AO54+AO55</f>
        <v>180.55400000000003</v>
      </c>
      <c r="AP51" s="115">
        <f t="shared" ref="AP51:AP54" si="68">SUM(AP15+AP38+AP43)</f>
        <v>0</v>
      </c>
      <c r="AQ51" s="130">
        <f t="shared" ref="AQ51" si="69">AP51/AO51</f>
        <v>0</v>
      </c>
      <c r="AR51" s="272"/>
      <c r="AS51" s="272"/>
    </row>
    <row r="52" spans="1:45" ht="35.549999999999997" customHeight="1">
      <c r="A52" s="317"/>
      <c r="B52" s="283"/>
      <c r="C52" s="283"/>
      <c r="D52" s="118" t="s">
        <v>112</v>
      </c>
      <c r="E52" s="90">
        <f>E16</f>
        <v>0</v>
      </c>
      <c r="F52" s="90">
        <f>F16</f>
        <v>0</v>
      </c>
      <c r="G52" s="90">
        <v>0</v>
      </c>
      <c r="H52" s="90">
        <f>H16</f>
        <v>0</v>
      </c>
      <c r="I52" s="90">
        <f>I16</f>
        <v>0</v>
      </c>
      <c r="J52" s="90">
        <v>0</v>
      </c>
      <c r="K52" s="90">
        <f>K16</f>
        <v>0</v>
      </c>
      <c r="L52" s="90">
        <f>L16</f>
        <v>0</v>
      </c>
      <c r="M52" s="90">
        <v>0</v>
      </c>
      <c r="N52" s="90">
        <f>N16</f>
        <v>0</v>
      </c>
      <c r="O52" s="90">
        <f>O16</f>
        <v>0</v>
      </c>
      <c r="P52" s="90">
        <v>0</v>
      </c>
      <c r="Q52" s="90">
        <f>Q16</f>
        <v>0</v>
      </c>
      <c r="R52" s="90">
        <f t="shared" si="55"/>
        <v>0</v>
      </c>
      <c r="S52" s="90">
        <v>0</v>
      </c>
      <c r="T52" s="90">
        <f>T16</f>
        <v>0</v>
      </c>
      <c r="U52" s="90">
        <f t="shared" si="57"/>
        <v>0</v>
      </c>
      <c r="V52" s="90">
        <v>0</v>
      </c>
      <c r="W52" s="90">
        <f>W16</f>
        <v>0</v>
      </c>
      <c r="X52" s="90">
        <f t="shared" si="58"/>
        <v>0</v>
      </c>
      <c r="Y52" s="90">
        <v>0</v>
      </c>
      <c r="Z52" s="90">
        <f>Z16</f>
        <v>0</v>
      </c>
      <c r="AA52" s="90">
        <f t="shared" si="59"/>
        <v>0</v>
      </c>
      <c r="AB52" s="90">
        <v>0</v>
      </c>
      <c r="AC52" s="90">
        <f>AC16</f>
        <v>0</v>
      </c>
      <c r="AD52" s="90">
        <f t="shared" si="61"/>
        <v>0</v>
      </c>
      <c r="AE52" s="90">
        <v>0</v>
      </c>
      <c r="AF52" s="90">
        <f>AF16</f>
        <v>0</v>
      </c>
      <c r="AG52" s="90">
        <f t="shared" si="63"/>
        <v>0</v>
      </c>
      <c r="AH52" s="90">
        <v>0</v>
      </c>
      <c r="AI52" s="90">
        <f>AI16</f>
        <v>0</v>
      </c>
      <c r="AJ52" s="90">
        <f t="shared" si="64"/>
        <v>0</v>
      </c>
      <c r="AK52" s="90">
        <v>0</v>
      </c>
      <c r="AL52" s="90">
        <f>AL16</f>
        <v>0</v>
      </c>
      <c r="AM52" s="90">
        <f t="shared" si="66"/>
        <v>0</v>
      </c>
      <c r="AN52" s="90">
        <v>0</v>
      </c>
      <c r="AO52" s="90">
        <f>AO16</f>
        <v>0</v>
      </c>
      <c r="AP52" s="115">
        <f t="shared" si="68"/>
        <v>0</v>
      </c>
      <c r="AQ52" s="115">
        <v>0</v>
      </c>
      <c r="AR52" s="308"/>
      <c r="AS52" s="308"/>
    </row>
    <row r="53" spans="1:45" ht="14.25" customHeight="1">
      <c r="A53" s="317"/>
      <c r="B53" s="283"/>
      <c r="C53" s="283"/>
      <c r="D53" s="120" t="s">
        <v>53</v>
      </c>
      <c r="E53" s="90">
        <f t="shared" ref="E53:F55" si="70">E17</f>
        <v>0</v>
      </c>
      <c r="F53" s="90">
        <f t="shared" si="70"/>
        <v>0</v>
      </c>
      <c r="G53" s="90">
        <v>0</v>
      </c>
      <c r="H53" s="90">
        <f t="shared" ref="H53:I55" si="71">H17</f>
        <v>0</v>
      </c>
      <c r="I53" s="90">
        <f t="shared" si="71"/>
        <v>0</v>
      </c>
      <c r="J53" s="90">
        <v>0</v>
      </c>
      <c r="K53" s="90">
        <f t="shared" ref="K53:L55" si="72">K17</f>
        <v>0</v>
      </c>
      <c r="L53" s="90">
        <f t="shared" si="72"/>
        <v>0</v>
      </c>
      <c r="M53" s="90">
        <v>0</v>
      </c>
      <c r="N53" s="90">
        <f t="shared" ref="N53:O55" si="73">N17</f>
        <v>0</v>
      </c>
      <c r="O53" s="90">
        <f t="shared" si="73"/>
        <v>0</v>
      </c>
      <c r="P53" s="90">
        <v>0</v>
      </c>
      <c r="Q53" s="90">
        <f t="shared" ref="Q53:Q55" si="74">Q17</f>
        <v>0</v>
      </c>
      <c r="R53" s="90">
        <f t="shared" si="55"/>
        <v>0</v>
      </c>
      <c r="S53" s="90">
        <v>0</v>
      </c>
      <c r="T53" s="90">
        <f t="shared" ref="T53:T55" si="75">T17</f>
        <v>0</v>
      </c>
      <c r="U53" s="90">
        <f t="shared" si="57"/>
        <v>0</v>
      </c>
      <c r="V53" s="90">
        <v>0</v>
      </c>
      <c r="W53" s="90">
        <f t="shared" ref="W53:W55" si="76">W17</f>
        <v>0</v>
      </c>
      <c r="X53" s="90">
        <f t="shared" si="58"/>
        <v>0</v>
      </c>
      <c r="Y53" s="90">
        <v>0</v>
      </c>
      <c r="Z53" s="90">
        <f t="shared" ref="Z53:Z55" si="77">Z17</f>
        <v>0</v>
      </c>
      <c r="AA53" s="90">
        <f t="shared" si="59"/>
        <v>0</v>
      </c>
      <c r="AB53" s="90">
        <v>0</v>
      </c>
      <c r="AC53" s="90">
        <f t="shared" ref="AC53:AC55" si="78">AC17</f>
        <v>0</v>
      </c>
      <c r="AD53" s="90">
        <f t="shared" si="61"/>
        <v>0</v>
      </c>
      <c r="AE53" s="90">
        <v>0</v>
      </c>
      <c r="AF53" s="90">
        <f t="shared" ref="AF53:AF55" si="79">AF17</f>
        <v>0</v>
      </c>
      <c r="AG53" s="90">
        <f t="shared" si="63"/>
        <v>0</v>
      </c>
      <c r="AH53" s="90">
        <v>0</v>
      </c>
      <c r="AI53" s="90">
        <f t="shared" ref="AI53:AI55" si="80">AI17</f>
        <v>0</v>
      </c>
      <c r="AJ53" s="90">
        <f t="shared" si="64"/>
        <v>0</v>
      </c>
      <c r="AK53" s="90">
        <v>0</v>
      </c>
      <c r="AL53" s="90">
        <f t="shared" ref="AL53:AL55" si="81">AL17</f>
        <v>0</v>
      </c>
      <c r="AM53" s="90">
        <f t="shared" si="66"/>
        <v>0</v>
      </c>
      <c r="AN53" s="90">
        <v>0</v>
      </c>
      <c r="AO53" s="90">
        <f t="shared" ref="AO53:AO55" si="82">AO17</f>
        <v>0</v>
      </c>
      <c r="AP53" s="115">
        <f t="shared" si="68"/>
        <v>0</v>
      </c>
      <c r="AQ53" s="130">
        <v>0</v>
      </c>
      <c r="AR53" s="308"/>
      <c r="AS53" s="308"/>
    </row>
    <row r="54" spans="1:45" ht="13.95" customHeight="1">
      <c r="A54" s="317"/>
      <c r="B54" s="283"/>
      <c r="C54" s="283"/>
      <c r="D54" s="120" t="s">
        <v>41</v>
      </c>
      <c r="E54" s="90">
        <f t="shared" si="70"/>
        <v>25819.504000000001</v>
      </c>
      <c r="F54" s="90">
        <f>F18</f>
        <v>600.18200000000002</v>
      </c>
      <c r="G54" s="90">
        <f>F54/E54*100</f>
        <v>2.324529549444482</v>
      </c>
      <c r="H54" s="90">
        <f t="shared" si="71"/>
        <v>0</v>
      </c>
      <c r="I54" s="90">
        <f>I18</f>
        <v>0</v>
      </c>
      <c r="J54" s="90">
        <v>0</v>
      </c>
      <c r="K54" s="90">
        <f t="shared" si="72"/>
        <v>149.80000000000001</v>
      </c>
      <c r="L54" s="90">
        <f>L18</f>
        <v>149.75</v>
      </c>
      <c r="M54" s="90">
        <f>L54/K54*100</f>
        <v>99.966622162883837</v>
      </c>
      <c r="N54" s="90">
        <f t="shared" si="73"/>
        <v>149.69999999999999</v>
      </c>
      <c r="O54" s="90">
        <f>O18</f>
        <v>149.69999999999999</v>
      </c>
      <c r="P54" s="90">
        <f>O54/N54*100</f>
        <v>100</v>
      </c>
      <c r="Q54" s="90">
        <f t="shared" si="74"/>
        <v>149.69999999999999</v>
      </c>
      <c r="R54" s="90">
        <f t="shared" si="55"/>
        <v>103.72</v>
      </c>
      <c r="S54" s="90">
        <f>R54/Q54*100</f>
        <v>69.285237140948567</v>
      </c>
      <c r="T54" s="90">
        <f t="shared" si="75"/>
        <v>140.04999999999995</v>
      </c>
      <c r="U54" s="90">
        <f t="shared" si="57"/>
        <v>140.012</v>
      </c>
      <c r="V54" s="90">
        <f>U54/T54*100</f>
        <v>99.972866833273869</v>
      </c>
      <c r="W54" s="90">
        <f t="shared" si="76"/>
        <v>658.6</v>
      </c>
      <c r="X54" s="90">
        <f t="shared" si="58"/>
        <v>57</v>
      </c>
      <c r="Y54" s="90">
        <f>X54/W54*100</f>
        <v>8.6547221378682053</v>
      </c>
      <c r="Z54" s="90">
        <f t="shared" si="77"/>
        <v>17065.400000000001</v>
      </c>
      <c r="AA54" s="90">
        <f t="shared" si="59"/>
        <v>0</v>
      </c>
      <c r="AB54" s="90">
        <f t="shared" si="60"/>
        <v>0</v>
      </c>
      <c r="AC54" s="90">
        <f t="shared" si="78"/>
        <v>6876.9</v>
      </c>
      <c r="AD54" s="90">
        <f t="shared" si="61"/>
        <v>0</v>
      </c>
      <c r="AE54" s="90">
        <f t="shared" si="62"/>
        <v>0</v>
      </c>
      <c r="AF54" s="90">
        <f t="shared" si="79"/>
        <v>130</v>
      </c>
      <c r="AG54" s="90">
        <f t="shared" si="63"/>
        <v>0</v>
      </c>
      <c r="AH54" s="90">
        <v>0</v>
      </c>
      <c r="AI54" s="90">
        <f t="shared" si="80"/>
        <v>130.9</v>
      </c>
      <c r="AJ54" s="90">
        <f t="shared" si="64"/>
        <v>0</v>
      </c>
      <c r="AK54" s="90">
        <f t="shared" si="65"/>
        <v>0</v>
      </c>
      <c r="AL54" s="90">
        <f t="shared" si="81"/>
        <v>187.9</v>
      </c>
      <c r="AM54" s="90">
        <f t="shared" si="66"/>
        <v>0</v>
      </c>
      <c r="AN54" s="90">
        <f t="shared" ref="AN54" si="83">AM54/AL54</f>
        <v>0</v>
      </c>
      <c r="AO54" s="90">
        <f t="shared" si="82"/>
        <v>180.55400000000003</v>
      </c>
      <c r="AP54" s="115">
        <f t="shared" si="68"/>
        <v>0</v>
      </c>
      <c r="AQ54" s="130">
        <f t="shared" ref="AQ54" si="84">AP54/AO54</f>
        <v>0</v>
      </c>
      <c r="AR54" s="308"/>
      <c r="AS54" s="308"/>
    </row>
    <row r="55" spans="1:45" ht="25.5" customHeight="1">
      <c r="A55" s="318"/>
      <c r="B55" s="285"/>
      <c r="C55" s="285"/>
      <c r="D55" s="120" t="s">
        <v>113</v>
      </c>
      <c r="E55" s="90">
        <f t="shared" si="70"/>
        <v>0</v>
      </c>
      <c r="F55" s="90">
        <f t="shared" si="70"/>
        <v>0</v>
      </c>
      <c r="G55" s="90">
        <v>0</v>
      </c>
      <c r="H55" s="90">
        <f t="shared" si="71"/>
        <v>0</v>
      </c>
      <c r="I55" s="90">
        <f t="shared" si="71"/>
        <v>0</v>
      </c>
      <c r="J55" s="90">
        <v>0</v>
      </c>
      <c r="K55" s="90">
        <f t="shared" si="72"/>
        <v>0</v>
      </c>
      <c r="L55" s="90">
        <f t="shared" si="72"/>
        <v>0</v>
      </c>
      <c r="M55" s="90">
        <v>0</v>
      </c>
      <c r="N55" s="90">
        <f t="shared" si="73"/>
        <v>0</v>
      </c>
      <c r="O55" s="90">
        <f t="shared" si="73"/>
        <v>0</v>
      </c>
      <c r="P55" s="90">
        <v>0</v>
      </c>
      <c r="Q55" s="90">
        <f t="shared" si="74"/>
        <v>0</v>
      </c>
      <c r="R55" s="90">
        <v>0</v>
      </c>
      <c r="S55" s="90">
        <v>0</v>
      </c>
      <c r="T55" s="90">
        <f t="shared" si="75"/>
        <v>0</v>
      </c>
      <c r="U55" s="90">
        <v>0</v>
      </c>
      <c r="V55" s="90">
        <v>0</v>
      </c>
      <c r="W55" s="90">
        <f t="shared" si="76"/>
        <v>0</v>
      </c>
      <c r="X55" s="90">
        <v>0</v>
      </c>
      <c r="Y55" s="90">
        <v>0</v>
      </c>
      <c r="Z55" s="90">
        <f t="shared" si="77"/>
        <v>0</v>
      </c>
      <c r="AA55" s="90">
        <v>0</v>
      </c>
      <c r="AB55" s="90">
        <v>0</v>
      </c>
      <c r="AC55" s="90">
        <f t="shared" si="78"/>
        <v>0</v>
      </c>
      <c r="AD55" s="90">
        <v>0</v>
      </c>
      <c r="AE55" s="90">
        <v>0</v>
      </c>
      <c r="AF55" s="90">
        <f t="shared" si="79"/>
        <v>0</v>
      </c>
      <c r="AG55" s="90">
        <v>0</v>
      </c>
      <c r="AH55" s="90">
        <v>0</v>
      </c>
      <c r="AI55" s="90">
        <f t="shared" si="80"/>
        <v>0</v>
      </c>
      <c r="AJ55" s="90">
        <v>0</v>
      </c>
      <c r="AK55" s="90">
        <v>0</v>
      </c>
      <c r="AL55" s="90">
        <f t="shared" si="81"/>
        <v>0</v>
      </c>
      <c r="AM55" s="90">
        <v>0</v>
      </c>
      <c r="AN55" s="90">
        <v>0</v>
      </c>
      <c r="AO55" s="90">
        <f t="shared" si="82"/>
        <v>0</v>
      </c>
      <c r="AP55" s="115">
        <v>0</v>
      </c>
      <c r="AQ55" s="115">
        <v>0</v>
      </c>
      <c r="AR55" s="286"/>
      <c r="AS55" s="286"/>
    </row>
    <row r="56" spans="1:45" ht="13.95" customHeight="1">
      <c r="A56" s="131" t="s">
        <v>104</v>
      </c>
      <c r="B56" s="319" t="s">
        <v>51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19"/>
    </row>
    <row r="57" spans="1:45" ht="21.75" customHeight="1">
      <c r="A57" s="310" t="s">
        <v>105</v>
      </c>
      <c r="B57" s="305" t="s">
        <v>132</v>
      </c>
      <c r="C57" s="272" t="s">
        <v>49</v>
      </c>
      <c r="D57" s="122" t="s">
        <v>43</v>
      </c>
      <c r="E57" s="90">
        <f>SUM(E59:E60)</f>
        <v>8000</v>
      </c>
      <c r="F57" s="90">
        <f>SUM(F59:F60)</f>
        <v>3506.7</v>
      </c>
      <c r="G57" s="90">
        <f>F57/E57*100</f>
        <v>43.833750000000002</v>
      </c>
      <c r="H57" s="90">
        <f>SUM(H59:H60)</f>
        <v>636.70000000000005</v>
      </c>
      <c r="I57" s="90">
        <f>SUM(I59:I60)</f>
        <v>636.70000000000005</v>
      </c>
      <c r="J57" s="90">
        <f>I57/H57*100</f>
        <v>100</v>
      </c>
      <c r="K57" s="90">
        <f>SUM(K59:K60)</f>
        <v>495</v>
      </c>
      <c r="L57" s="90">
        <f>SUM(L59:L60)</f>
        <v>495</v>
      </c>
      <c r="M57" s="90">
        <f>L57/K57*100</f>
        <v>100</v>
      </c>
      <c r="N57" s="90">
        <f>SUM(N59:N60)</f>
        <v>495</v>
      </c>
      <c r="O57" s="90">
        <f>N57/M57*100</f>
        <v>495</v>
      </c>
      <c r="P57" s="90">
        <f t="shared" ref="P57" si="85">O57/N57</f>
        <v>1</v>
      </c>
      <c r="Q57" s="90">
        <f>SUM(Q59:Q60)</f>
        <v>495</v>
      </c>
      <c r="R57" s="90">
        <f>SUM(R59:R60)</f>
        <v>495</v>
      </c>
      <c r="S57" s="90">
        <f>R57/Q57*100</f>
        <v>100</v>
      </c>
      <c r="T57" s="90">
        <f>SUM(T59:T60)</f>
        <v>495</v>
      </c>
      <c r="U57" s="90">
        <f>SUM(U59:U60)</f>
        <v>495</v>
      </c>
      <c r="V57" s="90">
        <f>U57/T57*100</f>
        <v>100</v>
      </c>
      <c r="W57" s="90">
        <f>SUM(W59:W60)</f>
        <v>890</v>
      </c>
      <c r="X57" s="90">
        <f>SUM(X59:X60)</f>
        <v>890</v>
      </c>
      <c r="Y57" s="90">
        <f>X57/W57*100</f>
        <v>100</v>
      </c>
      <c r="Z57" s="90">
        <f>SUM(Z59:Z60)</f>
        <v>890</v>
      </c>
      <c r="AA57" s="90">
        <f>SUM(AA59:AA60)</f>
        <v>0</v>
      </c>
      <c r="AB57" s="90">
        <f t="shared" ref="AB57" si="86">AA57/Z57</f>
        <v>0</v>
      </c>
      <c r="AC57" s="90">
        <f>SUM(AC59:AC60)</f>
        <v>890</v>
      </c>
      <c r="AD57" s="90">
        <f>SUM(AD59:AD60)</f>
        <v>0</v>
      </c>
      <c r="AE57" s="90">
        <f t="shared" ref="AE57" si="87">AD57/AC57</f>
        <v>0</v>
      </c>
      <c r="AF57" s="90">
        <f>SUM(AF59:AF60)</f>
        <v>890</v>
      </c>
      <c r="AG57" s="90">
        <f>SUM(AG59:AG60)</f>
        <v>0</v>
      </c>
      <c r="AH57" s="90">
        <f t="shared" ref="AH57" si="88">AG57/AF57</f>
        <v>0</v>
      </c>
      <c r="AI57" s="90">
        <f>SUM(AI59:AI60)</f>
        <v>890</v>
      </c>
      <c r="AJ57" s="90">
        <f>SUM(AJ59:AJ60)</f>
        <v>0</v>
      </c>
      <c r="AK57" s="90">
        <f t="shared" ref="AK57" si="89">AJ57/AI57</f>
        <v>0</v>
      </c>
      <c r="AL57" s="90">
        <f>SUM(AL59:AL60)</f>
        <v>580</v>
      </c>
      <c r="AM57" s="115">
        <f>SUM(AM59:AM60)</f>
        <v>0</v>
      </c>
      <c r="AN57" s="115">
        <f t="shared" ref="AN57" si="90">AM57/AL57</f>
        <v>0</v>
      </c>
      <c r="AO57" s="90">
        <f>SUM(AO59:AO60)</f>
        <v>353.3</v>
      </c>
      <c r="AP57" s="115">
        <f>SUM(AP59:AP60)</f>
        <v>0</v>
      </c>
      <c r="AQ57" s="115">
        <v>0</v>
      </c>
      <c r="AR57" s="272" t="s">
        <v>142</v>
      </c>
      <c r="AS57" s="272"/>
    </row>
    <row r="58" spans="1:45" ht="24" customHeight="1">
      <c r="A58" s="311"/>
      <c r="B58" s="306"/>
      <c r="C58" s="308"/>
      <c r="D58" s="118" t="s">
        <v>112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0">
        <v>0</v>
      </c>
      <c r="AB58" s="90">
        <v>0</v>
      </c>
      <c r="AC58" s="90">
        <v>0</v>
      </c>
      <c r="AD58" s="90">
        <v>0</v>
      </c>
      <c r="AE58" s="90">
        <v>0</v>
      </c>
      <c r="AF58" s="90">
        <v>0</v>
      </c>
      <c r="AG58" s="90">
        <v>0</v>
      </c>
      <c r="AH58" s="90">
        <v>0</v>
      </c>
      <c r="AI58" s="90">
        <v>0</v>
      </c>
      <c r="AJ58" s="90">
        <v>0</v>
      </c>
      <c r="AK58" s="90">
        <v>0</v>
      </c>
      <c r="AL58" s="90">
        <v>0</v>
      </c>
      <c r="AM58" s="115">
        <v>0</v>
      </c>
      <c r="AN58" s="115">
        <v>0</v>
      </c>
      <c r="AO58" s="90">
        <v>0</v>
      </c>
      <c r="AP58" s="115">
        <v>0</v>
      </c>
      <c r="AQ58" s="115">
        <v>0</v>
      </c>
      <c r="AR58" s="308"/>
      <c r="AS58" s="308"/>
    </row>
    <row r="59" spans="1:45" ht="15.75" customHeight="1">
      <c r="A59" s="311"/>
      <c r="B59" s="306"/>
      <c r="C59" s="308"/>
      <c r="D59" s="90" t="s">
        <v>53</v>
      </c>
      <c r="E59" s="90">
        <f>H59+K59+N59+Q59+T59+W59+Z59+AC59+AF59+AI59+AL59+AO59</f>
        <v>0</v>
      </c>
      <c r="F59" s="90">
        <f>I59+L59+O59+R59+U59+X59+AA59+AD59+AG59+AJ59+AM59+AP59</f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0</v>
      </c>
      <c r="AF59" s="90">
        <v>0</v>
      </c>
      <c r="AG59" s="90">
        <v>0</v>
      </c>
      <c r="AH59" s="90">
        <v>0</v>
      </c>
      <c r="AI59" s="90">
        <v>0</v>
      </c>
      <c r="AJ59" s="90">
        <v>0</v>
      </c>
      <c r="AK59" s="90">
        <v>0</v>
      </c>
      <c r="AL59" s="90">
        <v>0</v>
      </c>
      <c r="AM59" s="115">
        <v>0</v>
      </c>
      <c r="AN59" s="115">
        <v>0</v>
      </c>
      <c r="AO59" s="90">
        <v>0</v>
      </c>
      <c r="AP59" s="115">
        <v>0</v>
      </c>
      <c r="AQ59" s="115">
        <v>0</v>
      </c>
      <c r="AR59" s="308"/>
      <c r="AS59" s="308"/>
    </row>
    <row r="60" spans="1:45" ht="15.75" customHeight="1">
      <c r="A60" s="311"/>
      <c r="B60" s="306"/>
      <c r="C60" s="308"/>
      <c r="D60" s="90" t="s">
        <v>41</v>
      </c>
      <c r="E60" s="90">
        <f>H60+K60+N60+Q60+T60+W60+Z60+AC60+AF60+AI60+AL60+AO60</f>
        <v>8000</v>
      </c>
      <c r="F60" s="90">
        <f>I60+L60+O60+R60+U60+X60+AA60+AD60+AG60+AJ60+AM60+AP60</f>
        <v>3506.7</v>
      </c>
      <c r="G60" s="90">
        <f>F60/E60*100</f>
        <v>43.833750000000002</v>
      </c>
      <c r="H60" s="121">
        <v>636.70000000000005</v>
      </c>
      <c r="I60" s="121">
        <v>636.70000000000005</v>
      </c>
      <c r="J60" s="90">
        <f>I60/H60*100</f>
        <v>100</v>
      </c>
      <c r="K60" s="121">
        <v>495</v>
      </c>
      <c r="L60" s="121">
        <v>495</v>
      </c>
      <c r="M60" s="90">
        <f>L60/K60*100</f>
        <v>100</v>
      </c>
      <c r="N60" s="121">
        <v>495</v>
      </c>
      <c r="O60" s="90">
        <v>495</v>
      </c>
      <c r="P60" s="90">
        <f>O60/N60*100</f>
        <v>100</v>
      </c>
      <c r="Q60" s="90">
        <v>495</v>
      </c>
      <c r="R60" s="90">
        <v>495</v>
      </c>
      <c r="S60" s="90">
        <f>R60/Q60*100</f>
        <v>100</v>
      </c>
      <c r="T60" s="121">
        <v>495</v>
      </c>
      <c r="U60" s="90">
        <v>495</v>
      </c>
      <c r="V60" s="90">
        <f>U60/T60*100</f>
        <v>100</v>
      </c>
      <c r="W60" s="121">
        <v>890</v>
      </c>
      <c r="X60" s="90">
        <v>890</v>
      </c>
      <c r="Y60" s="90">
        <f>X60/W60*100</f>
        <v>100</v>
      </c>
      <c r="Z60" s="121">
        <v>890</v>
      </c>
      <c r="AA60" s="121">
        <v>0</v>
      </c>
      <c r="AB60" s="90">
        <v>0</v>
      </c>
      <c r="AC60" s="121">
        <v>890</v>
      </c>
      <c r="AD60" s="121">
        <v>0</v>
      </c>
      <c r="AE60" s="90">
        <f>AD60/AC60</f>
        <v>0</v>
      </c>
      <c r="AF60" s="121">
        <v>890</v>
      </c>
      <c r="AG60" s="121">
        <v>0</v>
      </c>
      <c r="AH60" s="90">
        <f>AG60/AF60</f>
        <v>0</v>
      </c>
      <c r="AI60" s="121">
        <v>890</v>
      </c>
      <c r="AJ60" s="121">
        <v>0</v>
      </c>
      <c r="AK60" s="90">
        <f>AJ60/AI60</f>
        <v>0</v>
      </c>
      <c r="AL60" s="121">
        <v>580</v>
      </c>
      <c r="AM60" s="132">
        <v>0</v>
      </c>
      <c r="AN60" s="115">
        <f>AM60/AL60</f>
        <v>0</v>
      </c>
      <c r="AO60" s="121">
        <v>353.3</v>
      </c>
      <c r="AP60" s="132">
        <v>0</v>
      </c>
      <c r="AQ60" s="115">
        <v>0</v>
      </c>
      <c r="AR60" s="308"/>
      <c r="AS60" s="308"/>
    </row>
    <row r="61" spans="1:45" ht="65.25" hidden="1" customHeight="1">
      <c r="A61" s="311"/>
      <c r="B61" s="306"/>
      <c r="C61" s="308"/>
      <c r="D61" s="90" t="s">
        <v>72</v>
      </c>
      <c r="E61" s="126">
        <v>0</v>
      </c>
      <c r="F61" s="126">
        <v>0</v>
      </c>
      <c r="G61" s="90">
        <v>0</v>
      </c>
      <c r="H61" s="133">
        <v>0</v>
      </c>
      <c r="I61" s="134">
        <v>0</v>
      </c>
      <c r="J61" s="90">
        <v>0</v>
      </c>
      <c r="K61" s="134">
        <v>0</v>
      </c>
      <c r="L61" s="133">
        <v>0</v>
      </c>
      <c r="M61" s="90">
        <v>0</v>
      </c>
      <c r="N61" s="133">
        <v>0</v>
      </c>
      <c r="O61" s="90">
        <v>0</v>
      </c>
      <c r="P61" s="90">
        <v>0</v>
      </c>
      <c r="Q61" s="121">
        <v>0</v>
      </c>
      <c r="R61" s="121">
        <v>0</v>
      </c>
      <c r="S61" s="90">
        <v>0</v>
      </c>
      <c r="T61" s="121">
        <v>0</v>
      </c>
      <c r="U61" s="121">
        <v>0</v>
      </c>
      <c r="V61" s="90">
        <v>0</v>
      </c>
      <c r="W61" s="121">
        <v>0</v>
      </c>
      <c r="X61" s="121">
        <v>0</v>
      </c>
      <c r="Y61" s="90">
        <v>0</v>
      </c>
      <c r="Z61" s="121">
        <v>0</v>
      </c>
      <c r="AA61" s="121">
        <v>0</v>
      </c>
      <c r="AB61" s="90">
        <v>0</v>
      </c>
      <c r="AC61" s="121">
        <v>0</v>
      </c>
      <c r="AD61" s="121">
        <v>0</v>
      </c>
      <c r="AE61" s="90">
        <v>0</v>
      </c>
      <c r="AF61" s="121">
        <v>0</v>
      </c>
      <c r="AG61" s="121">
        <v>0</v>
      </c>
      <c r="AH61" s="90">
        <v>0</v>
      </c>
      <c r="AI61" s="121">
        <v>0</v>
      </c>
      <c r="AJ61" s="121">
        <v>0</v>
      </c>
      <c r="AK61" s="90">
        <v>0</v>
      </c>
      <c r="AL61" s="121">
        <v>0</v>
      </c>
      <c r="AM61" s="132">
        <v>0</v>
      </c>
      <c r="AN61" s="115">
        <v>0</v>
      </c>
      <c r="AO61" s="121">
        <v>0</v>
      </c>
      <c r="AP61" s="132">
        <v>0</v>
      </c>
      <c r="AQ61" s="115" t="e">
        <f t="shared" ref="AQ61" si="91">AP61/AO61</f>
        <v>#DIV/0!</v>
      </c>
      <c r="AR61" s="308"/>
      <c r="AS61" s="308"/>
    </row>
    <row r="62" spans="1:45" ht="30.6" customHeight="1">
      <c r="A62" s="311"/>
      <c r="B62" s="306"/>
      <c r="C62" s="308"/>
      <c r="D62" s="120" t="s">
        <v>113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0">
        <v>0</v>
      </c>
      <c r="W62" s="90">
        <v>0</v>
      </c>
      <c r="X62" s="90">
        <v>0</v>
      </c>
      <c r="Y62" s="90">
        <v>0</v>
      </c>
      <c r="Z62" s="90">
        <v>0</v>
      </c>
      <c r="AA62" s="90">
        <v>0</v>
      </c>
      <c r="AB62" s="90">
        <v>0</v>
      </c>
      <c r="AC62" s="90">
        <v>0</v>
      </c>
      <c r="AD62" s="90">
        <v>0</v>
      </c>
      <c r="AE62" s="90">
        <v>0</v>
      </c>
      <c r="AF62" s="90">
        <v>0</v>
      </c>
      <c r="AG62" s="90">
        <v>0</v>
      </c>
      <c r="AH62" s="90">
        <v>0</v>
      </c>
      <c r="AI62" s="90">
        <v>0</v>
      </c>
      <c r="AJ62" s="90">
        <v>0</v>
      </c>
      <c r="AK62" s="90">
        <v>0</v>
      </c>
      <c r="AL62" s="90">
        <v>0</v>
      </c>
      <c r="AM62" s="115">
        <v>0</v>
      </c>
      <c r="AN62" s="115">
        <v>0</v>
      </c>
      <c r="AO62" s="90">
        <v>0</v>
      </c>
      <c r="AP62" s="115">
        <v>0</v>
      </c>
      <c r="AQ62" s="115">
        <v>0</v>
      </c>
      <c r="AR62" s="308"/>
      <c r="AS62" s="308"/>
    </row>
    <row r="63" spans="1:45" ht="39.450000000000003" hidden="1" customHeight="1">
      <c r="A63" s="312"/>
      <c r="B63" s="307"/>
      <c r="C63" s="313"/>
      <c r="D63" s="120" t="s">
        <v>121</v>
      </c>
      <c r="E63" s="126">
        <v>0</v>
      </c>
      <c r="F63" s="90">
        <f>I63+L63+O63+R63+U63+X63+AA63+AD63+AG63+AJ63+AM63+AP63</f>
        <v>0</v>
      </c>
      <c r="G63" s="90">
        <v>0</v>
      </c>
      <c r="H63" s="126">
        <v>0</v>
      </c>
      <c r="I63" s="90">
        <v>0</v>
      </c>
      <c r="J63" s="90">
        <v>0</v>
      </c>
      <c r="K63" s="90">
        <v>0</v>
      </c>
      <c r="L63" s="126">
        <v>0</v>
      </c>
      <c r="M63" s="90">
        <v>0</v>
      </c>
      <c r="N63" s="126">
        <v>0</v>
      </c>
      <c r="O63" s="90">
        <v>0</v>
      </c>
      <c r="P63" s="90">
        <v>0</v>
      </c>
      <c r="Q63" s="126">
        <v>0</v>
      </c>
      <c r="R63" s="126">
        <v>0</v>
      </c>
      <c r="S63" s="90">
        <v>0</v>
      </c>
      <c r="T63" s="126">
        <v>0</v>
      </c>
      <c r="U63" s="126">
        <v>0</v>
      </c>
      <c r="V63" s="90">
        <v>0</v>
      </c>
      <c r="W63" s="126">
        <v>0</v>
      </c>
      <c r="X63" s="126">
        <v>0</v>
      </c>
      <c r="Y63" s="90">
        <v>0</v>
      </c>
      <c r="Z63" s="126">
        <v>0</v>
      </c>
      <c r="AA63" s="126">
        <v>0</v>
      </c>
      <c r="AB63" s="90">
        <v>0</v>
      </c>
      <c r="AC63" s="126">
        <v>0</v>
      </c>
      <c r="AD63" s="126">
        <v>0</v>
      </c>
      <c r="AE63" s="90">
        <v>0</v>
      </c>
      <c r="AF63" s="126">
        <v>0</v>
      </c>
      <c r="AG63" s="126">
        <v>0</v>
      </c>
      <c r="AH63" s="90">
        <v>0</v>
      </c>
      <c r="AI63" s="126">
        <v>0</v>
      </c>
      <c r="AJ63" s="126">
        <v>0</v>
      </c>
      <c r="AK63" s="90">
        <v>0</v>
      </c>
      <c r="AL63" s="126">
        <v>0</v>
      </c>
      <c r="AM63" s="135">
        <v>0</v>
      </c>
      <c r="AN63" s="115">
        <v>0</v>
      </c>
      <c r="AO63" s="126">
        <v>0</v>
      </c>
      <c r="AP63" s="135">
        <v>0</v>
      </c>
      <c r="AQ63" s="115">
        <v>0</v>
      </c>
      <c r="AR63" s="313"/>
      <c r="AS63" s="313"/>
    </row>
    <row r="64" spans="1:45" ht="15" customHeight="1">
      <c r="A64" s="310" t="s">
        <v>106</v>
      </c>
      <c r="B64" s="305" t="s">
        <v>133</v>
      </c>
      <c r="C64" s="272" t="s">
        <v>49</v>
      </c>
      <c r="D64" s="122" t="s">
        <v>43</v>
      </c>
      <c r="E64" s="126">
        <f>SUM(E66:E67)</f>
        <v>6162.9000000000005</v>
      </c>
      <c r="F64" s="126">
        <f t="shared" ref="F64:AP64" si="92">SUM(F66:F67)</f>
        <v>1607.2299800000001</v>
      </c>
      <c r="G64" s="90">
        <f>F64/E64*100</f>
        <v>26.079118272241963</v>
      </c>
      <c r="H64" s="126">
        <f t="shared" si="92"/>
        <v>0</v>
      </c>
      <c r="I64" s="90">
        <f t="shared" si="92"/>
        <v>0</v>
      </c>
      <c r="J64" s="90">
        <v>0</v>
      </c>
      <c r="K64" s="90">
        <f t="shared" si="92"/>
        <v>231.9</v>
      </c>
      <c r="L64" s="126">
        <f t="shared" si="92"/>
        <v>231.9</v>
      </c>
      <c r="M64" s="90">
        <f>L64/K64*100</f>
        <v>100</v>
      </c>
      <c r="N64" s="126">
        <f t="shared" si="92"/>
        <v>335.1</v>
      </c>
      <c r="O64" s="90">
        <f>SUM(O66:O67)</f>
        <v>335.1</v>
      </c>
      <c r="P64" s="90">
        <f>O64/N64*100</f>
        <v>100</v>
      </c>
      <c r="Q64" s="126">
        <f t="shared" si="92"/>
        <v>330</v>
      </c>
      <c r="R64" s="126">
        <f t="shared" si="92"/>
        <v>319.79581999999999</v>
      </c>
      <c r="S64" s="90">
        <f>R64/Q64*100</f>
        <v>96.90782424242424</v>
      </c>
      <c r="T64" s="126">
        <f t="shared" si="92"/>
        <v>610.29999999999995</v>
      </c>
      <c r="U64" s="126">
        <f t="shared" si="92"/>
        <v>130.18801999999999</v>
      </c>
      <c r="V64" s="90">
        <f>U64/T64*100</f>
        <v>21.33180730788137</v>
      </c>
      <c r="W64" s="126">
        <f t="shared" si="92"/>
        <v>1050</v>
      </c>
      <c r="X64" s="126">
        <f t="shared" si="92"/>
        <v>590.24613999999997</v>
      </c>
      <c r="Y64" s="90">
        <f>X64/W64*100</f>
        <v>56.213918095238093</v>
      </c>
      <c r="Z64" s="126">
        <f t="shared" si="92"/>
        <v>710</v>
      </c>
      <c r="AA64" s="126">
        <f t="shared" si="92"/>
        <v>0</v>
      </c>
      <c r="AB64" s="90">
        <f>AA64/Z64</f>
        <v>0</v>
      </c>
      <c r="AC64" s="126">
        <f t="shared" si="92"/>
        <v>735</v>
      </c>
      <c r="AD64" s="126">
        <f t="shared" si="92"/>
        <v>0</v>
      </c>
      <c r="AE64" s="90">
        <f>AD64/AC64</f>
        <v>0</v>
      </c>
      <c r="AF64" s="126">
        <f t="shared" si="92"/>
        <v>708</v>
      </c>
      <c r="AG64" s="126">
        <f t="shared" si="92"/>
        <v>0</v>
      </c>
      <c r="AH64" s="90">
        <f>AG64/AF64</f>
        <v>0</v>
      </c>
      <c r="AI64" s="126">
        <f t="shared" si="92"/>
        <v>1030</v>
      </c>
      <c r="AJ64" s="126">
        <f t="shared" si="92"/>
        <v>0</v>
      </c>
      <c r="AK64" s="90">
        <f>AJ64/AI64</f>
        <v>0</v>
      </c>
      <c r="AL64" s="126">
        <f t="shared" si="92"/>
        <v>422.6</v>
      </c>
      <c r="AM64" s="135">
        <f t="shared" si="92"/>
        <v>0</v>
      </c>
      <c r="AN64" s="115">
        <f>AM64/AL64</f>
        <v>0</v>
      </c>
      <c r="AO64" s="126">
        <f t="shared" si="92"/>
        <v>0</v>
      </c>
      <c r="AP64" s="135">
        <f t="shared" si="92"/>
        <v>0</v>
      </c>
      <c r="AQ64" s="115" t="e">
        <f>AP64/AO64</f>
        <v>#DIV/0!</v>
      </c>
      <c r="AR64" s="305" t="s">
        <v>147</v>
      </c>
      <c r="AS64" s="272"/>
    </row>
    <row r="65" spans="1:45" ht="14.25" customHeight="1">
      <c r="A65" s="311"/>
      <c r="B65" s="306"/>
      <c r="C65" s="308"/>
      <c r="D65" s="118" t="s">
        <v>112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90">
        <v>0</v>
      </c>
      <c r="AA65" s="90">
        <v>0</v>
      </c>
      <c r="AB65" s="90">
        <v>0</v>
      </c>
      <c r="AC65" s="90">
        <v>0</v>
      </c>
      <c r="AD65" s="90">
        <v>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115">
        <v>0</v>
      </c>
      <c r="AN65" s="115">
        <v>0</v>
      </c>
      <c r="AO65" s="90">
        <v>0</v>
      </c>
      <c r="AP65" s="115">
        <v>0</v>
      </c>
      <c r="AQ65" s="115">
        <v>0</v>
      </c>
      <c r="AR65" s="306"/>
      <c r="AS65" s="308"/>
    </row>
    <row r="66" spans="1:45" ht="13.95" customHeight="1">
      <c r="A66" s="311"/>
      <c r="B66" s="306"/>
      <c r="C66" s="308"/>
      <c r="D66" s="90" t="s">
        <v>53</v>
      </c>
      <c r="E66" s="90">
        <f>H66+K66+N66+Q66+T66+W66+Z66+AC66+AF66+AI66+AL66+AO66</f>
        <v>0</v>
      </c>
      <c r="F66" s="90">
        <f>I66+L66+O66+R66+U66+X66+AA66+AD66+AG66+AJ66+AM66+AP66</f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0">
        <v>0</v>
      </c>
      <c r="P66" s="90">
        <v>0</v>
      </c>
      <c r="Q66" s="90">
        <v>0</v>
      </c>
      <c r="R66" s="90">
        <v>0</v>
      </c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0">
        <v>0</v>
      </c>
      <c r="Y66" s="90">
        <v>0</v>
      </c>
      <c r="Z66" s="90">
        <v>0</v>
      </c>
      <c r="AA66" s="90">
        <v>0</v>
      </c>
      <c r="AB66" s="90">
        <v>0</v>
      </c>
      <c r="AC66" s="90">
        <v>0</v>
      </c>
      <c r="AD66" s="90">
        <v>0</v>
      </c>
      <c r="AE66" s="90">
        <v>0</v>
      </c>
      <c r="AF66" s="90">
        <v>0</v>
      </c>
      <c r="AG66" s="90">
        <v>0</v>
      </c>
      <c r="AH66" s="90">
        <v>0</v>
      </c>
      <c r="AI66" s="90">
        <v>0</v>
      </c>
      <c r="AJ66" s="90">
        <v>0</v>
      </c>
      <c r="AK66" s="90">
        <v>0</v>
      </c>
      <c r="AL66" s="90">
        <v>0</v>
      </c>
      <c r="AM66" s="115">
        <v>0</v>
      </c>
      <c r="AN66" s="115">
        <v>0</v>
      </c>
      <c r="AO66" s="90">
        <v>0</v>
      </c>
      <c r="AP66" s="115">
        <v>0</v>
      </c>
      <c r="AQ66" s="115">
        <v>0</v>
      </c>
      <c r="AR66" s="306"/>
      <c r="AS66" s="308"/>
    </row>
    <row r="67" spans="1:45" ht="13.95" customHeight="1">
      <c r="A67" s="311"/>
      <c r="B67" s="306"/>
      <c r="C67" s="308"/>
      <c r="D67" s="90" t="s">
        <v>41</v>
      </c>
      <c r="E67" s="90">
        <f>H67+K67+N67+Q67+T67+W67+Z67+AC67+AF67+AI67+AL67+AO67</f>
        <v>6162.9000000000005</v>
      </c>
      <c r="F67" s="90">
        <f>I67+L67+O67+R67+U67+X67+AA67+AD67+AG67+AJ67+AM67+AP67</f>
        <v>1607.2299800000001</v>
      </c>
      <c r="G67" s="90">
        <f>F67/E67*100</f>
        <v>26.079118272241963</v>
      </c>
      <c r="H67" s="136">
        <v>0</v>
      </c>
      <c r="I67" s="121">
        <v>0</v>
      </c>
      <c r="J67" s="90">
        <v>0</v>
      </c>
      <c r="K67" s="136">
        <v>231.9</v>
      </c>
      <c r="L67" s="90">
        <v>231.9</v>
      </c>
      <c r="M67" s="90">
        <f>L67/K67*100</f>
        <v>100</v>
      </c>
      <c r="N67" s="136">
        <v>335.1</v>
      </c>
      <c r="O67" s="90">
        <v>335.1</v>
      </c>
      <c r="P67" s="90">
        <f>O67/N67*100</f>
        <v>100</v>
      </c>
      <c r="Q67" s="136">
        <v>330</v>
      </c>
      <c r="R67" s="121">
        <v>319.79581999999999</v>
      </c>
      <c r="S67" s="90">
        <f>R67/Q67*100</f>
        <v>96.90782424242424</v>
      </c>
      <c r="T67" s="136">
        <f>330+1387.5-1107.2</f>
        <v>610.29999999999995</v>
      </c>
      <c r="U67" s="90">
        <v>130.18801999999999</v>
      </c>
      <c r="V67" s="90">
        <f>U67/T67*100</f>
        <v>21.33180730788137</v>
      </c>
      <c r="W67" s="121">
        <v>1050</v>
      </c>
      <c r="X67" s="90">
        <v>590.24613999999997</v>
      </c>
      <c r="Y67" s="90">
        <f>X67/W67*100</f>
        <v>56.213918095238093</v>
      </c>
      <c r="Z67" s="121">
        <f>960-150-100</f>
        <v>710</v>
      </c>
      <c r="AA67" s="121">
        <v>0</v>
      </c>
      <c r="AB67" s="90">
        <v>0</v>
      </c>
      <c r="AC67" s="121">
        <f>985-150-100</f>
        <v>735</v>
      </c>
      <c r="AD67" s="121">
        <v>0</v>
      </c>
      <c r="AE67" s="90">
        <f>AD67/AC67</f>
        <v>0</v>
      </c>
      <c r="AF67" s="121">
        <f>962-154.1-100+0.1</f>
        <v>708</v>
      </c>
      <c r="AG67" s="121">
        <v>0</v>
      </c>
      <c r="AH67" s="90">
        <f>AG67/AF67</f>
        <v>0</v>
      </c>
      <c r="AI67" s="121">
        <v>1030</v>
      </c>
      <c r="AJ67" s="121">
        <v>0</v>
      </c>
      <c r="AK67" s="90">
        <f>AJ67/AI67</f>
        <v>0</v>
      </c>
      <c r="AL67" s="136">
        <f>690-267.4</f>
        <v>422.6</v>
      </c>
      <c r="AM67" s="132">
        <v>0</v>
      </c>
      <c r="AN67" s="115">
        <f>AM67/AL67</f>
        <v>0</v>
      </c>
      <c r="AO67" s="136">
        <f>666-666</f>
        <v>0</v>
      </c>
      <c r="AP67" s="132">
        <v>0</v>
      </c>
      <c r="AQ67" s="115" t="e">
        <f>AP67/AO67</f>
        <v>#DIV/0!</v>
      </c>
      <c r="AR67" s="306"/>
      <c r="AS67" s="308"/>
    </row>
    <row r="68" spans="1:45" ht="76.650000000000006" customHeight="1">
      <c r="A68" s="312"/>
      <c r="B68" s="307"/>
      <c r="C68" s="313"/>
      <c r="D68" s="120" t="s">
        <v>113</v>
      </c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0</v>
      </c>
      <c r="Z68" s="90">
        <v>0</v>
      </c>
      <c r="AA68" s="90">
        <v>0</v>
      </c>
      <c r="AB68" s="90">
        <v>0</v>
      </c>
      <c r="AC68" s="90">
        <v>0</v>
      </c>
      <c r="AD68" s="90">
        <v>0</v>
      </c>
      <c r="AE68" s="90">
        <v>0</v>
      </c>
      <c r="AF68" s="90">
        <v>0</v>
      </c>
      <c r="AG68" s="90">
        <v>0</v>
      </c>
      <c r="AH68" s="90">
        <v>0</v>
      </c>
      <c r="AI68" s="90">
        <v>0</v>
      </c>
      <c r="AJ68" s="90">
        <v>0</v>
      </c>
      <c r="AK68" s="90">
        <v>0</v>
      </c>
      <c r="AL68" s="90">
        <v>0</v>
      </c>
      <c r="AM68" s="115">
        <v>0</v>
      </c>
      <c r="AN68" s="115">
        <v>0</v>
      </c>
      <c r="AO68" s="90">
        <v>0</v>
      </c>
      <c r="AP68" s="115">
        <v>0</v>
      </c>
      <c r="AQ68" s="115">
        <v>0</v>
      </c>
      <c r="AR68" s="314"/>
      <c r="AS68" s="315"/>
    </row>
    <row r="69" spans="1:45" ht="12.45" customHeight="1">
      <c r="A69" s="280" t="s">
        <v>109</v>
      </c>
      <c r="B69" s="281"/>
      <c r="C69" s="281"/>
      <c r="D69" s="118" t="s">
        <v>56</v>
      </c>
      <c r="E69" s="90">
        <f>SUM(E57+E64)</f>
        <v>14162.900000000001</v>
      </c>
      <c r="F69" s="90">
        <f>SUM(F57+F64)</f>
        <v>5113.9299799999999</v>
      </c>
      <c r="G69" s="90">
        <f>F69/E69*100</f>
        <v>36.107929731905188</v>
      </c>
      <c r="H69" s="90">
        <f>SUM(H57+H64)</f>
        <v>636.70000000000005</v>
      </c>
      <c r="I69" s="90">
        <f>SUM(I57+I64)</f>
        <v>636.70000000000005</v>
      </c>
      <c r="J69" s="90">
        <f>I69/H69*100</f>
        <v>100</v>
      </c>
      <c r="K69" s="90">
        <f>SUM(K57+K64)</f>
        <v>726.9</v>
      </c>
      <c r="L69" s="90">
        <f>SUM(L57+L64)</f>
        <v>726.9</v>
      </c>
      <c r="M69" s="90">
        <f>L69/K69*100</f>
        <v>100</v>
      </c>
      <c r="N69" s="90">
        <f>SUM(N57+N64)</f>
        <v>830.1</v>
      </c>
      <c r="O69" s="90">
        <f>SUM(O57+O64)</f>
        <v>830.1</v>
      </c>
      <c r="P69" s="90">
        <f>O69/N69*100</f>
        <v>100</v>
      </c>
      <c r="Q69" s="90">
        <f>SUM(Q57+Q64)</f>
        <v>825</v>
      </c>
      <c r="R69" s="90">
        <f>SUM(R57+R64)</f>
        <v>814.79582000000005</v>
      </c>
      <c r="S69" s="90">
        <f>R69/Q69*100</f>
        <v>98.763129696969699</v>
      </c>
      <c r="T69" s="90">
        <f>SUM(T57+T64)</f>
        <v>1105.3</v>
      </c>
      <c r="U69" s="90">
        <f>SUM(U57+U64)</f>
        <v>625.18802000000005</v>
      </c>
      <c r="V69" s="90">
        <f>U69/T69*100</f>
        <v>56.562744956120511</v>
      </c>
      <c r="W69" s="90">
        <f>SUM(W57+W64)</f>
        <v>1940</v>
      </c>
      <c r="X69" s="90">
        <f>SUM(X57+X64)</f>
        <v>1480.24614</v>
      </c>
      <c r="Y69" s="90">
        <f>X69/W69*100</f>
        <v>76.301347422680408</v>
      </c>
      <c r="Z69" s="90">
        <f>SUM(Z57+Z64)</f>
        <v>1600</v>
      </c>
      <c r="AA69" s="90">
        <f>SUM(AA57+AA64)</f>
        <v>0</v>
      </c>
      <c r="AB69" s="90">
        <f t="shared" ref="AB69:AB72" si="93">AA69/Z69</f>
        <v>0</v>
      </c>
      <c r="AC69" s="90">
        <f>SUM(AC57+AC64)</f>
        <v>1625</v>
      </c>
      <c r="AD69" s="90">
        <f>SUM(AD57+AD64)</f>
        <v>0</v>
      </c>
      <c r="AE69" s="90">
        <f t="shared" ref="AE69:AE72" si="94">AD69/AC69</f>
        <v>0</v>
      </c>
      <c r="AF69" s="90">
        <f>SUM(AF57+AF64)</f>
        <v>1598</v>
      </c>
      <c r="AG69" s="90">
        <f>SUM(AG57+AG64)</f>
        <v>0</v>
      </c>
      <c r="AH69" s="90">
        <f t="shared" ref="AH69:AH72" si="95">AG69/AF69</f>
        <v>0</v>
      </c>
      <c r="AI69" s="90">
        <f>SUM(AI57+AI64)</f>
        <v>1920</v>
      </c>
      <c r="AJ69" s="90">
        <f>SUM(AJ57+AJ64)</f>
        <v>0</v>
      </c>
      <c r="AK69" s="90">
        <f t="shared" ref="AK69:AK72" si="96">AJ69/AI69</f>
        <v>0</v>
      </c>
      <c r="AL69" s="90">
        <f>SUM(AL57+AL64)</f>
        <v>1002.6</v>
      </c>
      <c r="AM69" s="115">
        <f>SUM(AM57+AM64)</f>
        <v>0</v>
      </c>
      <c r="AN69" s="115">
        <f t="shared" ref="AN69" si="97">AM69/AL69</f>
        <v>0</v>
      </c>
      <c r="AO69" s="90">
        <f>SUM(AO57+AO64)</f>
        <v>353.3</v>
      </c>
      <c r="AP69" s="115">
        <f>SUM(AP57+AP64)</f>
        <v>0</v>
      </c>
      <c r="AQ69" s="130">
        <f t="shared" ref="AQ69" si="98">AP69/AO69</f>
        <v>0</v>
      </c>
      <c r="AR69" s="272"/>
      <c r="AS69" s="272"/>
    </row>
    <row r="70" spans="1:45" ht="12.45" customHeight="1">
      <c r="A70" s="282"/>
      <c r="B70" s="283"/>
      <c r="C70" s="283"/>
      <c r="D70" s="118" t="s">
        <v>112</v>
      </c>
      <c r="E70" s="90">
        <f>E58+E65</f>
        <v>0</v>
      </c>
      <c r="F70" s="90">
        <f>F58+F65</f>
        <v>0</v>
      </c>
      <c r="G70" s="90">
        <v>0</v>
      </c>
      <c r="H70" s="90">
        <f>H58+H65</f>
        <v>0</v>
      </c>
      <c r="I70" s="90">
        <f>I58+I65</f>
        <v>0</v>
      </c>
      <c r="J70" s="90">
        <v>0</v>
      </c>
      <c r="K70" s="90">
        <f>K58+K65</f>
        <v>0</v>
      </c>
      <c r="L70" s="90">
        <f>L58+L65</f>
        <v>0</v>
      </c>
      <c r="M70" s="90">
        <v>0</v>
      </c>
      <c r="N70" s="90">
        <f>N58+N65</f>
        <v>0</v>
      </c>
      <c r="O70" s="90">
        <f>O58+O65</f>
        <v>0</v>
      </c>
      <c r="P70" s="90">
        <v>0</v>
      </c>
      <c r="Q70" s="90">
        <f>Q58+Q65</f>
        <v>0</v>
      </c>
      <c r="R70" s="90">
        <v>0</v>
      </c>
      <c r="S70" s="90">
        <v>0</v>
      </c>
      <c r="T70" s="90">
        <f>T58+T65</f>
        <v>0</v>
      </c>
      <c r="U70" s="90">
        <v>0</v>
      </c>
      <c r="V70" s="90">
        <v>0</v>
      </c>
      <c r="W70" s="90">
        <f>W58+W65</f>
        <v>0</v>
      </c>
      <c r="X70" s="90">
        <v>0</v>
      </c>
      <c r="Y70" s="90">
        <v>0</v>
      </c>
      <c r="Z70" s="90">
        <f>Z58+Z65</f>
        <v>0</v>
      </c>
      <c r="AA70" s="90">
        <v>0</v>
      </c>
      <c r="AB70" s="90">
        <v>0</v>
      </c>
      <c r="AC70" s="90">
        <f>AC58+AC65</f>
        <v>0</v>
      </c>
      <c r="AD70" s="90">
        <v>0</v>
      </c>
      <c r="AE70" s="90">
        <v>0</v>
      </c>
      <c r="AF70" s="90">
        <f>AF58+AF65</f>
        <v>0</v>
      </c>
      <c r="AG70" s="90">
        <v>0</v>
      </c>
      <c r="AH70" s="90">
        <v>0</v>
      </c>
      <c r="AI70" s="90">
        <f>AI58+AI65</f>
        <v>0</v>
      </c>
      <c r="AJ70" s="90">
        <v>0</v>
      </c>
      <c r="AK70" s="90">
        <v>0</v>
      </c>
      <c r="AL70" s="90">
        <f>AL58+AL65</f>
        <v>0</v>
      </c>
      <c r="AM70" s="115">
        <v>0</v>
      </c>
      <c r="AN70" s="115">
        <v>0</v>
      </c>
      <c r="AO70" s="90">
        <f>AO58+AO65</f>
        <v>0</v>
      </c>
      <c r="AP70" s="115">
        <v>0</v>
      </c>
      <c r="AQ70" s="115">
        <v>0</v>
      </c>
      <c r="AR70" s="273"/>
      <c r="AS70" s="273"/>
    </row>
    <row r="71" spans="1:45" ht="12.45" customHeight="1">
      <c r="A71" s="282"/>
      <c r="B71" s="283"/>
      <c r="C71" s="283"/>
      <c r="D71" s="120" t="s">
        <v>53</v>
      </c>
      <c r="E71" s="90">
        <f t="shared" ref="E71:F73" si="99">E59+E66</f>
        <v>0</v>
      </c>
      <c r="F71" s="90">
        <f t="shared" si="99"/>
        <v>0</v>
      </c>
      <c r="G71" s="90">
        <v>0</v>
      </c>
      <c r="H71" s="90">
        <f t="shared" ref="H71:I73" si="100">H59+H66</f>
        <v>0</v>
      </c>
      <c r="I71" s="90">
        <f t="shared" si="100"/>
        <v>0</v>
      </c>
      <c r="J71" s="90">
        <v>0</v>
      </c>
      <c r="K71" s="90">
        <f t="shared" ref="K71:L73" si="101">K59+K66</f>
        <v>0</v>
      </c>
      <c r="L71" s="90">
        <f t="shared" si="101"/>
        <v>0</v>
      </c>
      <c r="M71" s="90">
        <v>0</v>
      </c>
      <c r="N71" s="90">
        <f t="shared" ref="N71:O73" si="102">N59+N66</f>
        <v>0</v>
      </c>
      <c r="O71" s="90">
        <f t="shared" si="102"/>
        <v>0</v>
      </c>
      <c r="P71" s="90">
        <v>0</v>
      </c>
      <c r="Q71" s="90">
        <f t="shared" ref="Q71:Q73" si="103">Q59+Q66</f>
        <v>0</v>
      </c>
      <c r="R71" s="90">
        <f>SUM(R59+R66)</f>
        <v>0</v>
      </c>
      <c r="S71" s="90">
        <v>0</v>
      </c>
      <c r="T71" s="90">
        <f t="shared" ref="T71:T73" si="104">T59+T66</f>
        <v>0</v>
      </c>
      <c r="U71" s="90">
        <f>SUM(U59+U66)</f>
        <v>0</v>
      </c>
      <c r="V71" s="90">
        <v>0</v>
      </c>
      <c r="W71" s="90">
        <f t="shared" ref="W71:W73" si="105">W59+W66</f>
        <v>0</v>
      </c>
      <c r="X71" s="90">
        <f>SUM(X59+X66)</f>
        <v>0</v>
      </c>
      <c r="Y71" s="90">
        <v>0</v>
      </c>
      <c r="Z71" s="90">
        <f t="shared" ref="Z71:Z73" si="106">Z59+Z66</f>
        <v>0</v>
      </c>
      <c r="AA71" s="90">
        <f>SUM(AA59+AA66)</f>
        <v>0</v>
      </c>
      <c r="AB71" s="90">
        <v>0</v>
      </c>
      <c r="AC71" s="90">
        <f t="shared" ref="AC71:AC73" si="107">AC59+AC66</f>
        <v>0</v>
      </c>
      <c r="AD71" s="90">
        <f>SUM(AD59+AD66)</f>
        <v>0</v>
      </c>
      <c r="AE71" s="90">
        <v>0</v>
      </c>
      <c r="AF71" s="90">
        <f t="shared" ref="AF71:AF73" si="108">AF59+AF66</f>
        <v>0</v>
      </c>
      <c r="AG71" s="90">
        <f>SUM(AG59+AG66)</f>
        <v>0</v>
      </c>
      <c r="AH71" s="90">
        <v>0</v>
      </c>
      <c r="AI71" s="90">
        <f t="shared" ref="AI71:AI73" si="109">AI59+AI66</f>
        <v>0</v>
      </c>
      <c r="AJ71" s="90">
        <f>SUM(AJ59+AJ66)</f>
        <v>0</v>
      </c>
      <c r="AK71" s="90">
        <v>0</v>
      </c>
      <c r="AL71" s="90">
        <f t="shared" ref="AL71:AL73" si="110">AL59+AL66</f>
        <v>0</v>
      </c>
      <c r="AM71" s="115">
        <f>SUM(AM59+AM66)</f>
        <v>0</v>
      </c>
      <c r="AN71" s="115">
        <v>0</v>
      </c>
      <c r="AO71" s="90">
        <f t="shared" ref="AO71:AO73" si="111">AO59+AO66</f>
        <v>0</v>
      </c>
      <c r="AP71" s="115">
        <f>SUM(AP59+AP66)</f>
        <v>0</v>
      </c>
      <c r="AQ71" s="130">
        <v>0</v>
      </c>
      <c r="AR71" s="273"/>
      <c r="AS71" s="273"/>
    </row>
    <row r="72" spans="1:45" ht="12.45" customHeight="1">
      <c r="A72" s="282"/>
      <c r="B72" s="283"/>
      <c r="C72" s="283"/>
      <c r="D72" s="120" t="s">
        <v>41</v>
      </c>
      <c r="E72" s="90">
        <f t="shared" si="99"/>
        <v>14162.900000000001</v>
      </c>
      <c r="F72" s="90">
        <f t="shared" si="99"/>
        <v>5113.9299799999999</v>
      </c>
      <c r="G72" s="90">
        <f>F72/E72*100</f>
        <v>36.107929731905188</v>
      </c>
      <c r="H72" s="90">
        <f t="shared" si="100"/>
        <v>636.70000000000005</v>
      </c>
      <c r="I72" s="90">
        <f t="shared" si="100"/>
        <v>636.70000000000005</v>
      </c>
      <c r="J72" s="90">
        <f>I72/H72*100</f>
        <v>100</v>
      </c>
      <c r="K72" s="90">
        <f t="shared" si="101"/>
        <v>726.9</v>
      </c>
      <c r="L72" s="90">
        <f t="shared" si="101"/>
        <v>726.9</v>
      </c>
      <c r="M72" s="90">
        <f>L72/K72*100</f>
        <v>100</v>
      </c>
      <c r="N72" s="90">
        <f t="shared" si="102"/>
        <v>830.1</v>
      </c>
      <c r="O72" s="90">
        <f t="shared" si="102"/>
        <v>830.1</v>
      </c>
      <c r="P72" s="90">
        <f>O72/N72*100</f>
        <v>100</v>
      </c>
      <c r="Q72" s="90">
        <f t="shared" si="103"/>
        <v>825</v>
      </c>
      <c r="R72" s="90">
        <f>SUM(R60+R67)</f>
        <v>814.79582000000005</v>
      </c>
      <c r="S72" s="90">
        <f>R72/Q72*100</f>
        <v>98.763129696969699</v>
      </c>
      <c r="T72" s="90">
        <f t="shared" si="104"/>
        <v>1105.3</v>
      </c>
      <c r="U72" s="90">
        <f>SUM(U60+U67)</f>
        <v>625.18802000000005</v>
      </c>
      <c r="V72" s="90">
        <f>U72/T72*100</f>
        <v>56.562744956120511</v>
      </c>
      <c r="W72" s="90">
        <f t="shared" si="105"/>
        <v>1940</v>
      </c>
      <c r="X72" s="90">
        <f>SUM(X60+X67)</f>
        <v>1480.24614</v>
      </c>
      <c r="Y72" s="90">
        <f>X72/W72*100</f>
        <v>76.301347422680408</v>
      </c>
      <c r="Z72" s="90">
        <f t="shared" si="106"/>
        <v>1600</v>
      </c>
      <c r="AA72" s="90">
        <f>SUM(AA60+AA67)</f>
        <v>0</v>
      </c>
      <c r="AB72" s="90">
        <f t="shared" si="93"/>
        <v>0</v>
      </c>
      <c r="AC72" s="90">
        <f t="shared" si="107"/>
        <v>1625</v>
      </c>
      <c r="AD72" s="90">
        <f>SUM(AD60+AD67)</f>
        <v>0</v>
      </c>
      <c r="AE72" s="90">
        <f t="shared" si="94"/>
        <v>0</v>
      </c>
      <c r="AF72" s="90">
        <f t="shared" si="108"/>
        <v>1598</v>
      </c>
      <c r="AG72" s="90">
        <f>SUM(AG60+AG67)</f>
        <v>0</v>
      </c>
      <c r="AH72" s="90">
        <f t="shared" si="95"/>
        <v>0</v>
      </c>
      <c r="AI72" s="90">
        <f t="shared" si="109"/>
        <v>1920</v>
      </c>
      <c r="AJ72" s="90">
        <f>SUM(AJ60+AJ67)</f>
        <v>0</v>
      </c>
      <c r="AK72" s="90">
        <f t="shared" si="96"/>
        <v>0</v>
      </c>
      <c r="AL72" s="90">
        <f t="shared" si="110"/>
        <v>1002.6</v>
      </c>
      <c r="AM72" s="115">
        <f>SUM(AM60+AM67)</f>
        <v>0</v>
      </c>
      <c r="AN72" s="115">
        <f t="shared" ref="AN72" si="112">AM72/AL72</f>
        <v>0</v>
      </c>
      <c r="AO72" s="90">
        <f t="shared" si="111"/>
        <v>353.3</v>
      </c>
      <c r="AP72" s="115">
        <f>SUM(AP60+AP67)</f>
        <v>0</v>
      </c>
      <c r="AQ72" s="130">
        <f t="shared" ref="AQ72" si="113">AP72/AO72</f>
        <v>0</v>
      </c>
      <c r="AR72" s="273"/>
      <c r="AS72" s="273"/>
    </row>
    <row r="73" spans="1:45" ht="22.95" customHeight="1">
      <c r="A73" s="284"/>
      <c r="B73" s="285"/>
      <c r="C73" s="285"/>
      <c r="D73" s="120" t="s">
        <v>113</v>
      </c>
      <c r="E73" s="90">
        <f t="shared" si="99"/>
        <v>0</v>
      </c>
      <c r="F73" s="90">
        <f t="shared" si="99"/>
        <v>0</v>
      </c>
      <c r="G73" s="90">
        <v>0</v>
      </c>
      <c r="H73" s="90">
        <f t="shared" si="100"/>
        <v>0</v>
      </c>
      <c r="I73" s="90">
        <f t="shared" si="100"/>
        <v>0</v>
      </c>
      <c r="J73" s="90">
        <v>0</v>
      </c>
      <c r="K73" s="90">
        <f t="shared" si="101"/>
        <v>0</v>
      </c>
      <c r="L73" s="90">
        <f t="shared" si="101"/>
        <v>0</v>
      </c>
      <c r="M73" s="90">
        <v>0</v>
      </c>
      <c r="N73" s="90">
        <f t="shared" si="102"/>
        <v>0</v>
      </c>
      <c r="O73" s="90">
        <f t="shared" si="102"/>
        <v>0</v>
      </c>
      <c r="P73" s="90">
        <v>0</v>
      </c>
      <c r="Q73" s="90">
        <f t="shared" si="103"/>
        <v>0</v>
      </c>
      <c r="R73" s="90">
        <v>0</v>
      </c>
      <c r="S73" s="90">
        <v>0</v>
      </c>
      <c r="T73" s="90">
        <f t="shared" si="104"/>
        <v>0</v>
      </c>
      <c r="U73" s="90">
        <v>0</v>
      </c>
      <c r="V73" s="90">
        <v>0</v>
      </c>
      <c r="W73" s="90">
        <f t="shared" si="105"/>
        <v>0</v>
      </c>
      <c r="X73" s="90">
        <v>0</v>
      </c>
      <c r="Y73" s="90">
        <v>0</v>
      </c>
      <c r="Z73" s="90">
        <f t="shared" si="106"/>
        <v>0</v>
      </c>
      <c r="AA73" s="90">
        <v>0</v>
      </c>
      <c r="AB73" s="90">
        <v>0</v>
      </c>
      <c r="AC73" s="90">
        <f t="shared" si="107"/>
        <v>0</v>
      </c>
      <c r="AD73" s="90">
        <v>0</v>
      </c>
      <c r="AE73" s="90">
        <v>0</v>
      </c>
      <c r="AF73" s="90">
        <f t="shared" si="108"/>
        <v>0</v>
      </c>
      <c r="AG73" s="90">
        <v>0</v>
      </c>
      <c r="AH73" s="90">
        <v>0</v>
      </c>
      <c r="AI73" s="90">
        <f t="shared" si="109"/>
        <v>0</v>
      </c>
      <c r="AJ73" s="90">
        <v>0</v>
      </c>
      <c r="AK73" s="90">
        <v>0</v>
      </c>
      <c r="AL73" s="90">
        <f t="shared" si="110"/>
        <v>0</v>
      </c>
      <c r="AM73" s="115">
        <v>0</v>
      </c>
      <c r="AN73" s="115">
        <v>0</v>
      </c>
      <c r="AO73" s="90">
        <f t="shared" si="111"/>
        <v>0</v>
      </c>
      <c r="AP73" s="115">
        <v>0</v>
      </c>
      <c r="AQ73" s="115">
        <v>0</v>
      </c>
      <c r="AR73" s="286"/>
      <c r="AS73" s="286"/>
    </row>
    <row r="74" spans="1:45" ht="13.95" customHeight="1">
      <c r="A74" s="131" t="s">
        <v>117</v>
      </c>
      <c r="B74" s="299" t="s">
        <v>115</v>
      </c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1"/>
    </row>
    <row r="75" spans="1:45" s="163" customFormat="1" ht="16.5" customHeight="1">
      <c r="A75" s="302" t="s">
        <v>116</v>
      </c>
      <c r="B75" s="305" t="s">
        <v>135</v>
      </c>
      <c r="C75" s="272" t="s">
        <v>49</v>
      </c>
      <c r="D75" s="164" t="s">
        <v>43</v>
      </c>
      <c r="E75" s="161">
        <f>SUM(E77:E78)</f>
        <v>1017.3999999999999</v>
      </c>
      <c r="F75" s="161">
        <f>SUM(F77:F78)</f>
        <v>356.9</v>
      </c>
      <c r="G75" s="161">
        <f>F75/E75*100</f>
        <v>35.079614704147829</v>
      </c>
      <c r="H75" s="161">
        <f>SUM(H77:H78)</f>
        <v>1</v>
      </c>
      <c r="I75" s="161">
        <f>SUM(I77:I78)</f>
        <v>0.6</v>
      </c>
      <c r="J75" s="161">
        <f>I75/H75*100</f>
        <v>60</v>
      </c>
      <c r="K75" s="161">
        <f>SUM(K77:K78)</f>
        <v>35</v>
      </c>
      <c r="L75" s="161">
        <f>SUM(L77:L78)</f>
        <v>35</v>
      </c>
      <c r="M75" s="161">
        <f>L75/K75*100</f>
        <v>100</v>
      </c>
      <c r="N75" s="161">
        <f>SUM(N77:N78)</f>
        <v>39.799999999999997</v>
      </c>
      <c r="O75" s="161">
        <f>SUM(O77:O78)</f>
        <v>38.9</v>
      </c>
      <c r="P75" s="161">
        <f>O75/N75*100</f>
        <v>97.738693467336688</v>
      </c>
      <c r="Q75" s="161">
        <f>SUM(Q77:Q78)</f>
        <v>37.9</v>
      </c>
      <c r="R75" s="161">
        <f>SUM(R77:R78)</f>
        <v>37.9</v>
      </c>
      <c r="S75" s="161">
        <f>R75/Q75*100</f>
        <v>100</v>
      </c>
      <c r="T75" s="161">
        <f>SUM(T77:T78)</f>
        <v>431.59999999999997</v>
      </c>
      <c r="U75" s="161">
        <f>SUM(U77:U78)</f>
        <v>37.9</v>
      </c>
      <c r="V75" s="161">
        <f>U75/T75*100</f>
        <v>8.7812789620018545</v>
      </c>
      <c r="W75" s="161">
        <f>SUM(W77:W78)</f>
        <v>206.6</v>
      </c>
      <c r="X75" s="161">
        <f>SUM(X77:X78)</f>
        <v>206.6</v>
      </c>
      <c r="Y75" s="161">
        <f>X75/W75*100</f>
        <v>100</v>
      </c>
      <c r="Z75" s="161">
        <f>SUM(Z77:Z78)</f>
        <v>37.9</v>
      </c>
      <c r="AA75" s="161">
        <f>SUM(AA77:AA78)</f>
        <v>0</v>
      </c>
      <c r="AB75" s="161">
        <v>0</v>
      </c>
      <c r="AC75" s="161">
        <f>SUM(AC77:AC78)</f>
        <v>37.9</v>
      </c>
      <c r="AD75" s="161">
        <f>SUM(AD77:AD78)</f>
        <v>0</v>
      </c>
      <c r="AE75" s="161">
        <v>0</v>
      </c>
      <c r="AF75" s="161">
        <f>SUM(AF77:AF78)</f>
        <v>37.9</v>
      </c>
      <c r="AG75" s="161">
        <f>SUM(AG77:AG78)</f>
        <v>0</v>
      </c>
      <c r="AH75" s="161">
        <v>0</v>
      </c>
      <c r="AI75" s="161">
        <f>SUM(AI77:AI78)</f>
        <v>37.9</v>
      </c>
      <c r="AJ75" s="161">
        <f>SUM(AJ77:AJ78)</f>
        <v>0</v>
      </c>
      <c r="AK75" s="161">
        <v>0</v>
      </c>
      <c r="AL75" s="161">
        <f>SUM(AL77:AL78)</f>
        <v>37.9</v>
      </c>
      <c r="AM75" s="161">
        <f>SUM(AM77:AM78)</f>
        <v>0</v>
      </c>
      <c r="AN75" s="161">
        <v>0</v>
      </c>
      <c r="AO75" s="161">
        <f>SUM(AO77:AO78)</f>
        <v>76</v>
      </c>
      <c r="AP75" s="162">
        <f>SUM(AP77:AP78)</f>
        <v>0</v>
      </c>
      <c r="AQ75" s="162">
        <v>0</v>
      </c>
      <c r="AR75" s="305" t="s">
        <v>148</v>
      </c>
      <c r="AS75" s="272" t="s">
        <v>152</v>
      </c>
    </row>
    <row r="76" spans="1:45" ht="14.25" customHeight="1">
      <c r="A76" s="303"/>
      <c r="B76" s="306"/>
      <c r="C76" s="308"/>
      <c r="D76" s="118" t="s">
        <v>112</v>
      </c>
      <c r="E76" s="90">
        <v>0</v>
      </c>
      <c r="F76" s="90">
        <v>0</v>
      </c>
      <c r="G76" s="90">
        <v>0</v>
      </c>
      <c r="H76" s="90">
        <v>0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0">
        <v>0</v>
      </c>
      <c r="Y76" s="90">
        <v>0</v>
      </c>
      <c r="Z76" s="90">
        <v>0</v>
      </c>
      <c r="AA76" s="90">
        <v>0</v>
      </c>
      <c r="AB76" s="90">
        <v>0</v>
      </c>
      <c r="AC76" s="90">
        <v>0</v>
      </c>
      <c r="AD76" s="90">
        <v>0</v>
      </c>
      <c r="AE76" s="90">
        <v>0</v>
      </c>
      <c r="AF76" s="90">
        <v>0</v>
      </c>
      <c r="AG76" s="90">
        <v>0</v>
      </c>
      <c r="AH76" s="90">
        <v>0</v>
      </c>
      <c r="AI76" s="90">
        <v>0</v>
      </c>
      <c r="AJ76" s="90">
        <v>0</v>
      </c>
      <c r="AK76" s="90">
        <v>0</v>
      </c>
      <c r="AL76" s="90">
        <v>0</v>
      </c>
      <c r="AM76" s="90">
        <v>0</v>
      </c>
      <c r="AN76" s="90">
        <v>0</v>
      </c>
      <c r="AO76" s="90">
        <v>0</v>
      </c>
      <c r="AP76" s="115">
        <v>0</v>
      </c>
      <c r="AQ76" s="115">
        <v>0</v>
      </c>
      <c r="AR76" s="306"/>
      <c r="AS76" s="308"/>
    </row>
    <row r="77" spans="1:45" ht="15.75" customHeight="1">
      <c r="A77" s="303"/>
      <c r="B77" s="306"/>
      <c r="C77" s="308"/>
      <c r="D77" s="90" t="s">
        <v>53</v>
      </c>
      <c r="E77" s="90">
        <f>H77+K77+N77+Q77+T77+W77+Z77+AC77+AF77+AI77+AL77+AO77</f>
        <v>393.7</v>
      </c>
      <c r="F77" s="90">
        <f>I77+L77+O77+R77+U77+X77+AA77+AD77+AG77+AJ77+AM77+AP77</f>
        <v>0</v>
      </c>
      <c r="G77" s="90">
        <v>0</v>
      </c>
      <c r="H77" s="90">
        <v>0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393.7</v>
      </c>
      <c r="U77" s="90">
        <v>0</v>
      </c>
      <c r="V77" s="90">
        <v>0</v>
      </c>
      <c r="W77" s="90">
        <v>0</v>
      </c>
      <c r="X77" s="90">
        <v>0</v>
      </c>
      <c r="Y77" s="90">
        <v>0</v>
      </c>
      <c r="Z77" s="90">
        <v>0</v>
      </c>
      <c r="AA77" s="90">
        <v>0</v>
      </c>
      <c r="AB77" s="90">
        <v>0</v>
      </c>
      <c r="AC77" s="90">
        <v>0</v>
      </c>
      <c r="AD77" s="90">
        <v>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0</v>
      </c>
      <c r="AN77" s="90">
        <v>0</v>
      </c>
      <c r="AO77" s="90">
        <v>0</v>
      </c>
      <c r="AP77" s="115">
        <v>0</v>
      </c>
      <c r="AQ77" s="115">
        <v>0</v>
      </c>
      <c r="AR77" s="306"/>
      <c r="AS77" s="308"/>
    </row>
    <row r="78" spans="1:45" ht="15.75" customHeight="1">
      <c r="A78" s="303"/>
      <c r="B78" s="306"/>
      <c r="C78" s="308"/>
      <c r="D78" s="90" t="s">
        <v>41</v>
      </c>
      <c r="E78" s="90">
        <f>H78+K78+N78+Q78+T78+W78+Z78+AC78+AF78+AI78+AL78+AO78</f>
        <v>623.69999999999993</v>
      </c>
      <c r="F78" s="90">
        <f>I78+L78+O78+R78+U78+X78+AA78+AD78+AG78+AJ78+AM78+AP78</f>
        <v>356.9</v>
      </c>
      <c r="G78" s="90">
        <f>F78/E78*100</f>
        <v>57.223023889690559</v>
      </c>
      <c r="H78" s="165">
        <v>1</v>
      </c>
      <c r="I78" s="165">
        <v>0.6</v>
      </c>
      <c r="J78" s="166">
        <f>I78/H78*100</f>
        <v>60</v>
      </c>
      <c r="K78" s="165">
        <v>35</v>
      </c>
      <c r="L78" s="165">
        <v>35</v>
      </c>
      <c r="M78" s="166">
        <f>L78/K78*100</f>
        <v>100</v>
      </c>
      <c r="N78" s="165">
        <v>39.799999999999997</v>
      </c>
      <c r="O78" s="166">
        <v>38.9</v>
      </c>
      <c r="P78" s="166">
        <f>O78/N78*100</f>
        <v>97.738693467336688</v>
      </c>
      <c r="Q78" s="165">
        <v>37.9</v>
      </c>
      <c r="R78" s="166">
        <v>37.9</v>
      </c>
      <c r="S78" s="166">
        <v>0</v>
      </c>
      <c r="T78" s="165">
        <v>37.9</v>
      </c>
      <c r="U78" s="166">
        <v>37.9</v>
      </c>
      <c r="V78" s="166">
        <v>0</v>
      </c>
      <c r="W78" s="165">
        <v>206.6</v>
      </c>
      <c r="X78" s="166">
        <v>206.6</v>
      </c>
      <c r="Y78" s="166">
        <v>0</v>
      </c>
      <c r="Z78" s="165">
        <v>37.9</v>
      </c>
      <c r="AA78" s="165">
        <v>0</v>
      </c>
      <c r="AB78" s="166">
        <v>0</v>
      </c>
      <c r="AC78" s="165">
        <v>37.9</v>
      </c>
      <c r="AD78" s="165">
        <v>0</v>
      </c>
      <c r="AE78" s="166">
        <v>0</v>
      </c>
      <c r="AF78" s="165">
        <v>37.9</v>
      </c>
      <c r="AG78" s="165">
        <v>0</v>
      </c>
      <c r="AH78" s="166">
        <v>0</v>
      </c>
      <c r="AI78" s="165">
        <v>37.9</v>
      </c>
      <c r="AJ78" s="165">
        <v>0</v>
      </c>
      <c r="AK78" s="166">
        <v>0</v>
      </c>
      <c r="AL78" s="165">
        <v>37.9</v>
      </c>
      <c r="AM78" s="165">
        <v>0</v>
      </c>
      <c r="AN78" s="166">
        <v>0</v>
      </c>
      <c r="AO78" s="165">
        <v>76</v>
      </c>
      <c r="AP78" s="132">
        <v>0</v>
      </c>
      <c r="AQ78" s="115">
        <v>0</v>
      </c>
      <c r="AR78" s="306"/>
      <c r="AS78" s="308"/>
    </row>
    <row r="79" spans="1:45" ht="22.95" customHeight="1">
      <c r="A79" s="304"/>
      <c r="B79" s="307"/>
      <c r="C79" s="286"/>
      <c r="D79" s="120" t="s">
        <v>113</v>
      </c>
      <c r="E79" s="90">
        <v>0</v>
      </c>
      <c r="F79" s="90">
        <v>0</v>
      </c>
      <c r="G79" s="90">
        <v>0</v>
      </c>
      <c r="H79" s="90">
        <v>0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0">
        <v>0</v>
      </c>
      <c r="Q79" s="90">
        <v>0</v>
      </c>
      <c r="R79" s="90">
        <v>0</v>
      </c>
      <c r="S79" s="90">
        <v>0</v>
      </c>
      <c r="T79" s="90">
        <v>0</v>
      </c>
      <c r="U79" s="90">
        <v>0</v>
      </c>
      <c r="V79" s="90">
        <v>0</v>
      </c>
      <c r="W79" s="90">
        <v>0</v>
      </c>
      <c r="X79" s="90">
        <v>0</v>
      </c>
      <c r="Y79" s="90">
        <v>0</v>
      </c>
      <c r="Z79" s="90">
        <v>0</v>
      </c>
      <c r="AA79" s="90">
        <v>0</v>
      </c>
      <c r="AB79" s="90">
        <v>0</v>
      </c>
      <c r="AC79" s="90">
        <v>0</v>
      </c>
      <c r="AD79" s="90">
        <v>0</v>
      </c>
      <c r="AE79" s="90">
        <v>0</v>
      </c>
      <c r="AF79" s="90">
        <v>0</v>
      </c>
      <c r="AG79" s="90">
        <v>0</v>
      </c>
      <c r="AH79" s="90">
        <v>0</v>
      </c>
      <c r="AI79" s="90">
        <v>0</v>
      </c>
      <c r="AJ79" s="90">
        <v>0</v>
      </c>
      <c r="AK79" s="90">
        <v>0</v>
      </c>
      <c r="AL79" s="90">
        <v>0</v>
      </c>
      <c r="AM79" s="90">
        <v>0</v>
      </c>
      <c r="AN79" s="90">
        <v>0</v>
      </c>
      <c r="AO79" s="90">
        <v>0</v>
      </c>
      <c r="AP79" s="115">
        <v>0</v>
      </c>
      <c r="AQ79" s="115">
        <v>0</v>
      </c>
      <c r="AR79" s="309"/>
      <c r="AS79" s="286"/>
    </row>
    <row r="80" spans="1:45" ht="12.45" customHeight="1">
      <c r="A80" s="280" t="s">
        <v>134</v>
      </c>
      <c r="B80" s="281"/>
      <c r="C80" s="281"/>
      <c r="D80" s="118" t="s">
        <v>56</v>
      </c>
      <c r="E80" s="90">
        <f>E81+E82+E83+E84</f>
        <v>1017.3999999999999</v>
      </c>
      <c r="F80" s="90">
        <f>F81+F82+F83+F84</f>
        <v>356.9</v>
      </c>
      <c r="G80" s="90">
        <f>F80/E80*100</f>
        <v>35.079614704147829</v>
      </c>
      <c r="H80" s="90">
        <f>H81+H82+H83+H84</f>
        <v>1</v>
      </c>
      <c r="I80" s="90">
        <f>I81+I82+I83+I84</f>
        <v>0.6</v>
      </c>
      <c r="J80" s="90">
        <f>I80/H80*100</f>
        <v>60</v>
      </c>
      <c r="K80" s="90">
        <f>K81+K82+K83+K84</f>
        <v>35</v>
      </c>
      <c r="L80" s="90">
        <f>L81+L82+L83+L84</f>
        <v>35</v>
      </c>
      <c r="M80" s="90">
        <f>L80/K80*100</f>
        <v>100</v>
      </c>
      <c r="N80" s="90">
        <f>N81+N82+N83+N84</f>
        <v>39.799999999999997</v>
      </c>
      <c r="O80" s="90">
        <f>O81+O82+O83+O84</f>
        <v>38.9</v>
      </c>
      <c r="P80" s="90">
        <f>O80/N80*100</f>
        <v>97.738693467336688</v>
      </c>
      <c r="Q80" s="90">
        <f t="shared" ref="Q80:AO80" si="114">Q81+Q82+Q83+Q84</f>
        <v>37.9</v>
      </c>
      <c r="R80" s="90">
        <f t="shared" si="114"/>
        <v>37.9</v>
      </c>
      <c r="S80" s="90">
        <f t="shared" si="114"/>
        <v>0</v>
      </c>
      <c r="T80" s="90">
        <f t="shared" si="114"/>
        <v>431.59999999999997</v>
      </c>
      <c r="U80" s="90">
        <f t="shared" si="114"/>
        <v>37.9</v>
      </c>
      <c r="V80" s="90">
        <f>U80/T80*100</f>
        <v>8.7812789620018545</v>
      </c>
      <c r="W80" s="90">
        <f t="shared" si="114"/>
        <v>206.6</v>
      </c>
      <c r="X80" s="90">
        <f t="shared" si="114"/>
        <v>206.6</v>
      </c>
      <c r="Y80" s="90">
        <f t="shared" si="114"/>
        <v>0</v>
      </c>
      <c r="Z80" s="90">
        <f t="shared" si="114"/>
        <v>37.9</v>
      </c>
      <c r="AA80" s="90">
        <f t="shared" si="114"/>
        <v>0</v>
      </c>
      <c r="AB80" s="90">
        <f t="shared" si="114"/>
        <v>0</v>
      </c>
      <c r="AC80" s="90">
        <f t="shared" si="114"/>
        <v>37.9</v>
      </c>
      <c r="AD80" s="90">
        <f t="shared" si="114"/>
        <v>0</v>
      </c>
      <c r="AE80" s="90">
        <f t="shared" si="114"/>
        <v>0</v>
      </c>
      <c r="AF80" s="90">
        <f t="shared" si="114"/>
        <v>37.9</v>
      </c>
      <c r="AG80" s="90">
        <f t="shared" si="114"/>
        <v>0</v>
      </c>
      <c r="AH80" s="90">
        <f t="shared" si="114"/>
        <v>0</v>
      </c>
      <c r="AI80" s="90">
        <f t="shared" si="114"/>
        <v>37.9</v>
      </c>
      <c r="AJ80" s="90">
        <f t="shared" si="114"/>
        <v>0</v>
      </c>
      <c r="AK80" s="90">
        <f t="shared" si="114"/>
        <v>0</v>
      </c>
      <c r="AL80" s="90">
        <f t="shared" si="114"/>
        <v>37.9</v>
      </c>
      <c r="AM80" s="90">
        <f t="shared" si="114"/>
        <v>0</v>
      </c>
      <c r="AN80" s="90">
        <f t="shared" si="114"/>
        <v>0</v>
      </c>
      <c r="AO80" s="90">
        <f t="shared" si="114"/>
        <v>76</v>
      </c>
      <c r="AP80" s="115">
        <f>SUM(AP69+AP76)</f>
        <v>0</v>
      </c>
      <c r="AQ80" s="130">
        <f t="shared" ref="AQ80" si="115">AP80/AO80</f>
        <v>0</v>
      </c>
      <c r="AR80" s="272"/>
      <c r="AS80" s="272"/>
    </row>
    <row r="81" spans="1:45" ht="12.45" customHeight="1">
      <c r="A81" s="282"/>
      <c r="B81" s="283"/>
      <c r="C81" s="283"/>
      <c r="D81" s="118" t="s">
        <v>112</v>
      </c>
      <c r="E81" s="90">
        <f>E76</f>
        <v>0</v>
      </c>
      <c r="F81" s="90">
        <f>F76</f>
        <v>0</v>
      </c>
      <c r="G81" s="90">
        <v>0</v>
      </c>
      <c r="H81" s="90">
        <f>H76</f>
        <v>0</v>
      </c>
      <c r="I81" s="90">
        <f>I76</f>
        <v>0</v>
      </c>
      <c r="J81" s="90">
        <v>0</v>
      </c>
      <c r="K81" s="90">
        <f>K76</f>
        <v>0</v>
      </c>
      <c r="L81" s="90">
        <f>L76</f>
        <v>0</v>
      </c>
      <c r="M81" s="90">
        <v>0</v>
      </c>
      <c r="N81" s="90">
        <f>N76</f>
        <v>0</v>
      </c>
      <c r="O81" s="90">
        <f>O76</f>
        <v>0</v>
      </c>
      <c r="P81" s="90">
        <v>0</v>
      </c>
      <c r="Q81" s="90">
        <f t="shared" ref="Q81:AO84" si="116">Q76</f>
        <v>0</v>
      </c>
      <c r="R81" s="90">
        <f t="shared" si="116"/>
        <v>0</v>
      </c>
      <c r="S81" s="90">
        <f t="shared" si="116"/>
        <v>0</v>
      </c>
      <c r="T81" s="90">
        <f t="shared" si="116"/>
        <v>0</v>
      </c>
      <c r="U81" s="90">
        <f t="shared" si="116"/>
        <v>0</v>
      </c>
      <c r="V81" s="90">
        <f t="shared" si="116"/>
        <v>0</v>
      </c>
      <c r="W81" s="90">
        <f t="shared" si="116"/>
        <v>0</v>
      </c>
      <c r="X81" s="90">
        <f t="shared" si="116"/>
        <v>0</v>
      </c>
      <c r="Y81" s="90">
        <f t="shared" si="116"/>
        <v>0</v>
      </c>
      <c r="Z81" s="90">
        <f t="shared" si="116"/>
        <v>0</v>
      </c>
      <c r="AA81" s="90">
        <f t="shared" si="116"/>
        <v>0</v>
      </c>
      <c r="AB81" s="90">
        <f t="shared" si="116"/>
        <v>0</v>
      </c>
      <c r="AC81" s="90">
        <f t="shared" si="116"/>
        <v>0</v>
      </c>
      <c r="AD81" s="90">
        <f t="shared" si="116"/>
        <v>0</v>
      </c>
      <c r="AE81" s="90">
        <f t="shared" si="116"/>
        <v>0</v>
      </c>
      <c r="AF81" s="90">
        <f t="shared" si="116"/>
        <v>0</v>
      </c>
      <c r="AG81" s="90">
        <f t="shared" si="116"/>
        <v>0</v>
      </c>
      <c r="AH81" s="90">
        <f t="shared" si="116"/>
        <v>0</v>
      </c>
      <c r="AI81" s="90">
        <f t="shared" si="116"/>
        <v>0</v>
      </c>
      <c r="AJ81" s="90">
        <f t="shared" si="116"/>
        <v>0</v>
      </c>
      <c r="AK81" s="90">
        <f t="shared" si="116"/>
        <v>0</v>
      </c>
      <c r="AL81" s="90">
        <f t="shared" si="116"/>
        <v>0</v>
      </c>
      <c r="AM81" s="90">
        <f t="shared" si="116"/>
        <v>0</v>
      </c>
      <c r="AN81" s="90">
        <f t="shared" si="116"/>
        <v>0</v>
      </c>
      <c r="AO81" s="90">
        <f t="shared" si="116"/>
        <v>0</v>
      </c>
      <c r="AP81" s="115">
        <v>0</v>
      </c>
      <c r="AQ81" s="115">
        <v>0</v>
      </c>
      <c r="AR81" s="273"/>
      <c r="AS81" s="273"/>
    </row>
    <row r="82" spans="1:45" ht="12.45" customHeight="1">
      <c r="A82" s="282"/>
      <c r="B82" s="283"/>
      <c r="C82" s="283"/>
      <c r="D82" s="120" t="s">
        <v>53</v>
      </c>
      <c r="E82" s="90">
        <f t="shared" ref="E82:F83" si="117">E77</f>
        <v>393.7</v>
      </c>
      <c r="F82" s="90">
        <f t="shared" si="117"/>
        <v>0</v>
      </c>
      <c r="G82" s="90">
        <v>0</v>
      </c>
      <c r="H82" s="90">
        <f t="shared" ref="H82:I83" si="118">H77</f>
        <v>0</v>
      </c>
      <c r="I82" s="90">
        <f t="shared" si="118"/>
        <v>0</v>
      </c>
      <c r="J82" s="90">
        <v>0</v>
      </c>
      <c r="K82" s="90">
        <f t="shared" ref="K82:L83" si="119">K77</f>
        <v>0</v>
      </c>
      <c r="L82" s="90">
        <f t="shared" si="119"/>
        <v>0</v>
      </c>
      <c r="M82" s="90">
        <v>0</v>
      </c>
      <c r="N82" s="90">
        <f t="shared" ref="N82:O84" si="120">N77</f>
        <v>0</v>
      </c>
      <c r="O82" s="90">
        <f t="shared" si="120"/>
        <v>0</v>
      </c>
      <c r="P82" s="90">
        <v>0</v>
      </c>
      <c r="Q82" s="90">
        <f t="shared" si="116"/>
        <v>0</v>
      </c>
      <c r="R82" s="90">
        <f t="shared" si="116"/>
        <v>0</v>
      </c>
      <c r="S82" s="90">
        <f t="shared" si="116"/>
        <v>0</v>
      </c>
      <c r="T82" s="90">
        <f t="shared" si="116"/>
        <v>393.7</v>
      </c>
      <c r="U82" s="90">
        <f t="shared" si="116"/>
        <v>0</v>
      </c>
      <c r="V82" s="90">
        <f t="shared" si="116"/>
        <v>0</v>
      </c>
      <c r="W82" s="90">
        <f t="shared" si="116"/>
        <v>0</v>
      </c>
      <c r="X82" s="90">
        <f t="shared" si="116"/>
        <v>0</v>
      </c>
      <c r="Y82" s="90">
        <f t="shared" si="116"/>
        <v>0</v>
      </c>
      <c r="Z82" s="90">
        <f t="shared" si="116"/>
        <v>0</v>
      </c>
      <c r="AA82" s="90">
        <f t="shared" si="116"/>
        <v>0</v>
      </c>
      <c r="AB82" s="90">
        <f t="shared" si="116"/>
        <v>0</v>
      </c>
      <c r="AC82" s="90">
        <f t="shared" si="116"/>
        <v>0</v>
      </c>
      <c r="AD82" s="90">
        <f t="shared" si="116"/>
        <v>0</v>
      </c>
      <c r="AE82" s="90">
        <f t="shared" si="116"/>
        <v>0</v>
      </c>
      <c r="AF82" s="90">
        <f t="shared" si="116"/>
        <v>0</v>
      </c>
      <c r="AG82" s="90">
        <f t="shared" si="116"/>
        <v>0</v>
      </c>
      <c r="AH82" s="90">
        <f t="shared" si="116"/>
        <v>0</v>
      </c>
      <c r="AI82" s="90">
        <f t="shared" si="116"/>
        <v>0</v>
      </c>
      <c r="AJ82" s="90">
        <f t="shared" si="116"/>
        <v>0</v>
      </c>
      <c r="AK82" s="90">
        <f t="shared" si="116"/>
        <v>0</v>
      </c>
      <c r="AL82" s="90">
        <f t="shared" si="116"/>
        <v>0</v>
      </c>
      <c r="AM82" s="90">
        <f t="shared" si="116"/>
        <v>0</v>
      </c>
      <c r="AN82" s="90">
        <f t="shared" si="116"/>
        <v>0</v>
      </c>
      <c r="AO82" s="90">
        <f t="shared" si="116"/>
        <v>0</v>
      </c>
      <c r="AP82" s="115">
        <f>SUM(AP71+AP78)</f>
        <v>0</v>
      </c>
      <c r="AQ82" s="130">
        <v>0</v>
      </c>
      <c r="AR82" s="273"/>
      <c r="AS82" s="273"/>
    </row>
    <row r="83" spans="1:45" ht="12.45" customHeight="1">
      <c r="A83" s="282"/>
      <c r="B83" s="283"/>
      <c r="C83" s="283"/>
      <c r="D83" s="120" t="s">
        <v>41</v>
      </c>
      <c r="E83" s="90">
        <f t="shared" si="117"/>
        <v>623.69999999999993</v>
      </c>
      <c r="F83" s="90">
        <f t="shared" si="117"/>
        <v>356.9</v>
      </c>
      <c r="G83" s="90">
        <f>F83/E83*100</f>
        <v>57.223023889690559</v>
      </c>
      <c r="H83" s="90">
        <f t="shared" si="118"/>
        <v>1</v>
      </c>
      <c r="I83" s="90">
        <f t="shared" si="118"/>
        <v>0.6</v>
      </c>
      <c r="J83" s="90">
        <f>I83/H83*100</f>
        <v>60</v>
      </c>
      <c r="K83" s="90">
        <f t="shared" si="119"/>
        <v>35</v>
      </c>
      <c r="L83" s="90">
        <f t="shared" si="119"/>
        <v>35</v>
      </c>
      <c r="M83" s="90">
        <f>L83/K83*100</f>
        <v>100</v>
      </c>
      <c r="N83" s="90">
        <f t="shared" si="120"/>
        <v>39.799999999999997</v>
      </c>
      <c r="O83" s="90">
        <f t="shared" si="120"/>
        <v>38.9</v>
      </c>
      <c r="P83" s="90">
        <f>O83/N83*100</f>
        <v>97.738693467336688</v>
      </c>
      <c r="Q83" s="90">
        <f t="shared" si="116"/>
        <v>37.9</v>
      </c>
      <c r="R83" s="90">
        <f t="shared" si="116"/>
        <v>37.9</v>
      </c>
      <c r="S83" s="90">
        <f t="shared" si="116"/>
        <v>0</v>
      </c>
      <c r="T83" s="90">
        <f t="shared" si="116"/>
        <v>37.9</v>
      </c>
      <c r="U83" s="90">
        <f t="shared" si="116"/>
        <v>37.9</v>
      </c>
      <c r="V83" s="90">
        <f>U83/T83*100</f>
        <v>100</v>
      </c>
      <c r="W83" s="90">
        <f>W78</f>
        <v>206.6</v>
      </c>
      <c r="X83" s="90">
        <f t="shared" si="116"/>
        <v>206.6</v>
      </c>
      <c r="Y83" s="90">
        <f t="shared" si="116"/>
        <v>0</v>
      </c>
      <c r="Z83" s="90">
        <f t="shared" si="116"/>
        <v>37.9</v>
      </c>
      <c r="AA83" s="90">
        <f t="shared" si="116"/>
        <v>0</v>
      </c>
      <c r="AB83" s="90">
        <f t="shared" si="116"/>
        <v>0</v>
      </c>
      <c r="AC83" s="90">
        <f t="shared" si="116"/>
        <v>37.9</v>
      </c>
      <c r="AD83" s="90">
        <f t="shared" si="116"/>
        <v>0</v>
      </c>
      <c r="AE83" s="90">
        <f t="shared" si="116"/>
        <v>0</v>
      </c>
      <c r="AF83" s="90">
        <f t="shared" si="116"/>
        <v>37.9</v>
      </c>
      <c r="AG83" s="90">
        <f t="shared" si="116"/>
        <v>0</v>
      </c>
      <c r="AH83" s="90">
        <f t="shared" si="116"/>
        <v>0</v>
      </c>
      <c r="AI83" s="90">
        <f t="shared" si="116"/>
        <v>37.9</v>
      </c>
      <c r="AJ83" s="90">
        <f t="shared" si="116"/>
        <v>0</v>
      </c>
      <c r="AK83" s="90">
        <f t="shared" si="116"/>
        <v>0</v>
      </c>
      <c r="AL83" s="90">
        <f t="shared" si="116"/>
        <v>37.9</v>
      </c>
      <c r="AM83" s="90">
        <f t="shared" si="116"/>
        <v>0</v>
      </c>
      <c r="AN83" s="90">
        <f t="shared" si="116"/>
        <v>0</v>
      </c>
      <c r="AO83" s="90">
        <f t="shared" si="116"/>
        <v>76</v>
      </c>
      <c r="AP83" s="115" t="e">
        <f>SUM(AP72+#REF!)</f>
        <v>#REF!</v>
      </c>
      <c r="AQ83" s="130" t="e">
        <f t="shared" ref="AQ83" si="121">AP83/AO83</f>
        <v>#REF!</v>
      </c>
      <c r="AR83" s="273"/>
      <c r="AS83" s="273"/>
    </row>
    <row r="84" spans="1:45" ht="22.95" customHeight="1">
      <c r="A84" s="284"/>
      <c r="B84" s="285"/>
      <c r="C84" s="285"/>
      <c r="D84" s="120" t="s">
        <v>113</v>
      </c>
      <c r="E84" s="90">
        <f>E79</f>
        <v>0</v>
      </c>
      <c r="F84" s="90">
        <f>F79</f>
        <v>0</v>
      </c>
      <c r="G84" s="90">
        <v>0</v>
      </c>
      <c r="H84" s="90">
        <f>H79</f>
        <v>0</v>
      </c>
      <c r="I84" s="90">
        <f>I79</f>
        <v>0</v>
      </c>
      <c r="J84" s="90">
        <v>0</v>
      </c>
      <c r="K84" s="90">
        <f>K79</f>
        <v>0</v>
      </c>
      <c r="L84" s="90">
        <f>L79</f>
        <v>0</v>
      </c>
      <c r="M84" s="90">
        <v>0</v>
      </c>
      <c r="N84" s="90">
        <f t="shared" si="120"/>
        <v>0</v>
      </c>
      <c r="O84" s="90">
        <f t="shared" si="120"/>
        <v>0</v>
      </c>
      <c r="P84" s="90">
        <v>0</v>
      </c>
      <c r="Q84" s="90">
        <f t="shared" si="116"/>
        <v>0</v>
      </c>
      <c r="R84" s="90">
        <f t="shared" si="116"/>
        <v>0</v>
      </c>
      <c r="S84" s="90">
        <f t="shared" si="116"/>
        <v>0</v>
      </c>
      <c r="T84" s="90">
        <f t="shared" si="116"/>
        <v>0</v>
      </c>
      <c r="U84" s="90">
        <f t="shared" si="116"/>
        <v>0</v>
      </c>
      <c r="V84" s="90">
        <f t="shared" si="116"/>
        <v>0</v>
      </c>
      <c r="W84" s="90">
        <f t="shared" si="116"/>
        <v>0</v>
      </c>
      <c r="X84" s="90">
        <f t="shared" si="116"/>
        <v>0</v>
      </c>
      <c r="Y84" s="90">
        <f t="shared" si="116"/>
        <v>0</v>
      </c>
      <c r="Z84" s="90">
        <f t="shared" si="116"/>
        <v>0</v>
      </c>
      <c r="AA84" s="90">
        <f t="shared" si="116"/>
        <v>0</v>
      </c>
      <c r="AB84" s="90">
        <f t="shared" si="116"/>
        <v>0</v>
      </c>
      <c r="AC84" s="90">
        <f t="shared" si="116"/>
        <v>0</v>
      </c>
      <c r="AD84" s="90">
        <f t="shared" si="116"/>
        <v>0</v>
      </c>
      <c r="AE84" s="90">
        <f t="shared" si="116"/>
        <v>0</v>
      </c>
      <c r="AF84" s="90">
        <f t="shared" si="116"/>
        <v>0</v>
      </c>
      <c r="AG84" s="90">
        <f t="shared" si="116"/>
        <v>0</v>
      </c>
      <c r="AH84" s="90">
        <f t="shared" si="116"/>
        <v>0</v>
      </c>
      <c r="AI84" s="90">
        <f t="shared" si="116"/>
        <v>0</v>
      </c>
      <c r="AJ84" s="90">
        <f t="shared" si="116"/>
        <v>0</v>
      </c>
      <c r="AK84" s="90">
        <f t="shared" si="116"/>
        <v>0</v>
      </c>
      <c r="AL84" s="90">
        <f t="shared" si="116"/>
        <v>0</v>
      </c>
      <c r="AM84" s="90">
        <f t="shared" si="116"/>
        <v>0</v>
      </c>
      <c r="AN84" s="90">
        <f t="shared" si="116"/>
        <v>0</v>
      </c>
      <c r="AO84" s="90">
        <f t="shared" si="116"/>
        <v>0</v>
      </c>
      <c r="AP84" s="115">
        <v>0</v>
      </c>
      <c r="AQ84" s="115">
        <v>0</v>
      </c>
      <c r="AR84" s="286"/>
      <c r="AS84" s="286"/>
    </row>
    <row r="85" spans="1:45" s="140" customFormat="1" ht="12.75" customHeight="1">
      <c r="A85" s="287" t="s">
        <v>110</v>
      </c>
      <c r="B85" s="288"/>
      <c r="C85" s="289"/>
      <c r="D85" s="137" t="s">
        <v>56</v>
      </c>
      <c r="E85" s="138">
        <f>E86+E87+E88</f>
        <v>40999.804000000004</v>
      </c>
      <c r="F85" s="138">
        <f>F86+F87+F88</f>
        <v>6071.0119799999993</v>
      </c>
      <c r="G85" s="138">
        <f>F85/E85*100</f>
        <v>14.807417079359695</v>
      </c>
      <c r="H85" s="138">
        <f>H86+H87+H88</f>
        <v>637.70000000000005</v>
      </c>
      <c r="I85" s="138">
        <f>I86+I87+I88</f>
        <v>637.30000000000007</v>
      </c>
      <c r="J85" s="138">
        <f>I85/H85*100</f>
        <v>99.937274580523763</v>
      </c>
      <c r="K85" s="138">
        <f>K86+K87+K88</f>
        <v>911.7</v>
      </c>
      <c r="L85" s="138">
        <f>L86+L87+L88</f>
        <v>911.65</v>
      </c>
      <c r="M85" s="138">
        <f>L85/K85*100</f>
        <v>99.994515739826696</v>
      </c>
      <c r="N85" s="138">
        <f>N86+N87+N88</f>
        <v>1019.5999999999999</v>
      </c>
      <c r="O85" s="138">
        <f>O86+O87+O88</f>
        <v>1018.7</v>
      </c>
      <c r="P85" s="138">
        <f>O85/N85*100</f>
        <v>99.911730090231472</v>
      </c>
      <c r="Q85" s="138">
        <f t="shared" ref="Q85:AO85" si="122">Q86+Q87+Q88</f>
        <v>1012.5999999999999</v>
      </c>
      <c r="R85" s="138">
        <f t="shared" si="122"/>
        <v>956.41582000000005</v>
      </c>
      <c r="S85" s="90">
        <f>R85/Q85*100</f>
        <v>94.451493185858197</v>
      </c>
      <c r="T85" s="138">
        <f t="shared" si="122"/>
        <v>1676.95</v>
      </c>
      <c r="U85" s="138">
        <f t="shared" si="122"/>
        <v>803.10002000000009</v>
      </c>
      <c r="V85" s="90">
        <f>U85/T85*100</f>
        <v>47.890516711887656</v>
      </c>
      <c r="W85" s="138">
        <f t="shared" si="122"/>
        <v>2805.2</v>
      </c>
      <c r="X85" s="138">
        <f t="shared" si="122"/>
        <v>1743.8461399999999</v>
      </c>
      <c r="Y85" s="90">
        <f>X85/W85*100</f>
        <v>62.164770426351055</v>
      </c>
      <c r="Z85" s="138">
        <f t="shared" si="122"/>
        <v>18703.300000000003</v>
      </c>
      <c r="AA85" s="138">
        <f t="shared" si="122"/>
        <v>0</v>
      </c>
      <c r="AB85" s="138">
        <f t="shared" si="122"/>
        <v>0</v>
      </c>
      <c r="AC85" s="138">
        <f t="shared" si="122"/>
        <v>8539.7999999999993</v>
      </c>
      <c r="AD85" s="138">
        <f t="shared" si="122"/>
        <v>0</v>
      </c>
      <c r="AE85" s="138">
        <f t="shared" si="122"/>
        <v>0</v>
      </c>
      <c r="AF85" s="138">
        <f t="shared" si="122"/>
        <v>1765.9</v>
      </c>
      <c r="AG85" s="138">
        <f t="shared" si="122"/>
        <v>0</v>
      </c>
      <c r="AH85" s="138">
        <f t="shared" si="122"/>
        <v>0</v>
      </c>
      <c r="AI85" s="138">
        <f t="shared" si="122"/>
        <v>2088.8000000000002</v>
      </c>
      <c r="AJ85" s="138">
        <f t="shared" si="122"/>
        <v>0</v>
      </c>
      <c r="AK85" s="138">
        <f t="shared" si="122"/>
        <v>0</v>
      </c>
      <c r="AL85" s="138">
        <f t="shared" si="122"/>
        <v>1228.4000000000001</v>
      </c>
      <c r="AM85" s="138">
        <f t="shared" si="122"/>
        <v>0</v>
      </c>
      <c r="AN85" s="138">
        <f t="shared" si="122"/>
        <v>0</v>
      </c>
      <c r="AO85" s="138">
        <f t="shared" si="122"/>
        <v>609.85400000000004</v>
      </c>
      <c r="AP85" s="139">
        <f>SUM(AP75+AP69+AP51)</f>
        <v>0</v>
      </c>
      <c r="AQ85" s="139">
        <f t="shared" ref="AQ85:AQ88" si="123">AP85/AO85</f>
        <v>0</v>
      </c>
      <c r="AR85" s="296"/>
      <c r="AS85" s="296"/>
    </row>
    <row r="86" spans="1:45" s="140" customFormat="1" ht="12.75" customHeight="1">
      <c r="A86" s="290"/>
      <c r="B86" s="291"/>
      <c r="C86" s="292"/>
      <c r="D86" s="137" t="s">
        <v>112</v>
      </c>
      <c r="E86" s="138">
        <f>E76+E70+E52</f>
        <v>0</v>
      </c>
      <c r="F86" s="138">
        <f>F76+F70+F52</f>
        <v>0</v>
      </c>
      <c r="G86" s="138">
        <v>0</v>
      </c>
      <c r="H86" s="138">
        <f>H76+H70+H52</f>
        <v>0</v>
      </c>
      <c r="I86" s="138">
        <f>I76+I70+I52</f>
        <v>0</v>
      </c>
      <c r="J86" s="138">
        <v>0</v>
      </c>
      <c r="K86" s="138">
        <f>K76+K70+K52</f>
        <v>0</v>
      </c>
      <c r="L86" s="138">
        <f>L76+L70+L52</f>
        <v>0</v>
      </c>
      <c r="M86" s="138">
        <v>0</v>
      </c>
      <c r="N86" s="138">
        <f>N76+N70+N52</f>
        <v>0</v>
      </c>
      <c r="O86" s="138">
        <f>O76+O70+O52</f>
        <v>0</v>
      </c>
      <c r="P86" s="138">
        <v>0</v>
      </c>
      <c r="Q86" s="138">
        <f t="shared" ref="Q86:AO87" si="124">Q76+Q70+Q52</f>
        <v>0</v>
      </c>
      <c r="R86" s="138">
        <f t="shared" si="124"/>
        <v>0</v>
      </c>
      <c r="S86" s="138">
        <f t="shared" si="124"/>
        <v>0</v>
      </c>
      <c r="T86" s="138">
        <f t="shared" si="124"/>
        <v>0</v>
      </c>
      <c r="U86" s="138">
        <f t="shared" si="124"/>
        <v>0</v>
      </c>
      <c r="V86" s="138">
        <f t="shared" si="124"/>
        <v>0</v>
      </c>
      <c r="W86" s="138">
        <f t="shared" si="124"/>
        <v>0</v>
      </c>
      <c r="X86" s="138">
        <f t="shared" si="124"/>
        <v>0</v>
      </c>
      <c r="Y86" s="138">
        <f t="shared" si="124"/>
        <v>0</v>
      </c>
      <c r="Z86" s="138">
        <f t="shared" si="124"/>
        <v>0</v>
      </c>
      <c r="AA86" s="138">
        <f t="shared" si="124"/>
        <v>0</v>
      </c>
      <c r="AB86" s="138">
        <f t="shared" si="124"/>
        <v>0</v>
      </c>
      <c r="AC86" s="138">
        <f t="shared" si="124"/>
        <v>0</v>
      </c>
      <c r="AD86" s="138">
        <f t="shared" si="124"/>
        <v>0</v>
      </c>
      <c r="AE86" s="138">
        <f t="shared" si="124"/>
        <v>0</v>
      </c>
      <c r="AF86" s="138">
        <f t="shared" si="124"/>
        <v>0</v>
      </c>
      <c r="AG86" s="138">
        <f t="shared" si="124"/>
        <v>0</v>
      </c>
      <c r="AH86" s="138">
        <f t="shared" si="124"/>
        <v>0</v>
      </c>
      <c r="AI86" s="138">
        <f t="shared" si="124"/>
        <v>0</v>
      </c>
      <c r="AJ86" s="138">
        <f t="shared" si="124"/>
        <v>0</v>
      </c>
      <c r="AK86" s="138">
        <f t="shared" si="124"/>
        <v>0</v>
      </c>
      <c r="AL86" s="138">
        <f t="shared" si="124"/>
        <v>0</v>
      </c>
      <c r="AM86" s="138">
        <f t="shared" si="124"/>
        <v>0</v>
      </c>
      <c r="AN86" s="138">
        <f t="shared" si="124"/>
        <v>0</v>
      </c>
      <c r="AO86" s="138">
        <f t="shared" si="124"/>
        <v>0</v>
      </c>
      <c r="AP86" s="139">
        <f>SUM(AP76+AP70+AP52)</f>
        <v>0</v>
      </c>
      <c r="AQ86" s="139">
        <v>0</v>
      </c>
      <c r="AR86" s="297"/>
      <c r="AS86" s="297"/>
    </row>
    <row r="87" spans="1:45" s="140" customFormat="1" ht="12.75" customHeight="1">
      <c r="A87" s="290"/>
      <c r="B87" s="291"/>
      <c r="C87" s="292"/>
      <c r="D87" s="141" t="s">
        <v>53</v>
      </c>
      <c r="E87" s="138">
        <f>E77+E71+E53</f>
        <v>393.7</v>
      </c>
      <c r="F87" s="138">
        <f>F77+F71+F53</f>
        <v>0</v>
      </c>
      <c r="G87" s="138">
        <v>0</v>
      </c>
      <c r="H87" s="138">
        <f>H77+H71+H53</f>
        <v>0</v>
      </c>
      <c r="I87" s="138">
        <f>I77+I71+I53</f>
        <v>0</v>
      </c>
      <c r="J87" s="138">
        <v>0</v>
      </c>
      <c r="K87" s="138">
        <f>K77+K71+K53</f>
        <v>0</v>
      </c>
      <c r="L87" s="138">
        <f>L77+L71+L53</f>
        <v>0</v>
      </c>
      <c r="M87" s="138">
        <v>0</v>
      </c>
      <c r="N87" s="138">
        <f>N77+N71+N53</f>
        <v>0</v>
      </c>
      <c r="O87" s="138">
        <f>O77+O71+O53</f>
        <v>0</v>
      </c>
      <c r="P87" s="138">
        <v>0</v>
      </c>
      <c r="Q87" s="138">
        <f t="shared" si="124"/>
        <v>0</v>
      </c>
      <c r="R87" s="138">
        <f t="shared" si="124"/>
        <v>0</v>
      </c>
      <c r="S87" s="138">
        <f t="shared" si="124"/>
        <v>0</v>
      </c>
      <c r="T87" s="138">
        <f t="shared" si="124"/>
        <v>393.7</v>
      </c>
      <c r="U87" s="138">
        <f t="shared" si="124"/>
        <v>0</v>
      </c>
      <c r="V87" s="90">
        <f>U87/T87*100</f>
        <v>0</v>
      </c>
      <c r="W87" s="138">
        <f t="shared" si="124"/>
        <v>0</v>
      </c>
      <c r="X87" s="138">
        <f t="shared" si="124"/>
        <v>0</v>
      </c>
      <c r="Y87" s="138">
        <f t="shared" si="124"/>
        <v>0</v>
      </c>
      <c r="Z87" s="138">
        <f t="shared" si="124"/>
        <v>0</v>
      </c>
      <c r="AA87" s="138">
        <f t="shared" si="124"/>
        <v>0</v>
      </c>
      <c r="AB87" s="138">
        <f t="shared" si="124"/>
        <v>0</v>
      </c>
      <c r="AC87" s="138">
        <f t="shared" si="124"/>
        <v>0</v>
      </c>
      <c r="AD87" s="138">
        <f t="shared" si="124"/>
        <v>0</v>
      </c>
      <c r="AE87" s="138">
        <f t="shared" si="124"/>
        <v>0</v>
      </c>
      <c r="AF87" s="138">
        <f t="shared" si="124"/>
        <v>0</v>
      </c>
      <c r="AG87" s="138">
        <f t="shared" si="124"/>
        <v>0</v>
      </c>
      <c r="AH87" s="138">
        <f t="shared" si="124"/>
        <v>0</v>
      </c>
      <c r="AI87" s="138">
        <f t="shared" si="124"/>
        <v>0</v>
      </c>
      <c r="AJ87" s="138">
        <f t="shared" si="124"/>
        <v>0</v>
      </c>
      <c r="AK87" s="138">
        <f t="shared" si="124"/>
        <v>0</v>
      </c>
      <c r="AL87" s="138">
        <f t="shared" si="124"/>
        <v>0</v>
      </c>
      <c r="AM87" s="138">
        <f t="shared" si="124"/>
        <v>0</v>
      </c>
      <c r="AN87" s="138">
        <f t="shared" si="124"/>
        <v>0</v>
      </c>
      <c r="AO87" s="138">
        <f t="shared" si="124"/>
        <v>0</v>
      </c>
      <c r="AP87" s="139">
        <f>SUM(AP77+AP71+AP53)</f>
        <v>0</v>
      </c>
      <c r="AQ87" s="139">
        <v>0</v>
      </c>
      <c r="AR87" s="297"/>
      <c r="AS87" s="297"/>
    </row>
    <row r="88" spans="1:45" s="140" customFormat="1" ht="12.75" customHeight="1">
      <c r="A88" s="290"/>
      <c r="B88" s="291"/>
      <c r="C88" s="292"/>
      <c r="D88" s="141" t="s">
        <v>41</v>
      </c>
      <c r="E88" s="138">
        <f>E83+E72+E54</f>
        <v>40606.104000000007</v>
      </c>
      <c r="F88" s="138">
        <f>F83+F72+F54</f>
        <v>6071.0119799999993</v>
      </c>
      <c r="G88" s="138">
        <f>F88/E88*100</f>
        <v>14.950983674769681</v>
      </c>
      <c r="H88" s="138">
        <f>H83+H72+H54</f>
        <v>637.70000000000005</v>
      </c>
      <c r="I88" s="138">
        <f>I83+I72+I54</f>
        <v>637.30000000000007</v>
      </c>
      <c r="J88" s="138">
        <f>I88/H88*100</f>
        <v>99.937274580523763</v>
      </c>
      <c r="K88" s="138">
        <f>K83+K72+K54</f>
        <v>911.7</v>
      </c>
      <c r="L88" s="138">
        <f>L83+L72+L54</f>
        <v>911.65</v>
      </c>
      <c r="M88" s="138">
        <f>L88/K88*100</f>
        <v>99.994515739826696</v>
      </c>
      <c r="N88" s="138">
        <f>N83+N72+N54</f>
        <v>1019.5999999999999</v>
      </c>
      <c r="O88" s="138">
        <f>O83+O72+O54</f>
        <v>1018.7</v>
      </c>
      <c r="P88" s="138">
        <f>O88/N88*100</f>
        <v>99.911730090231472</v>
      </c>
      <c r="Q88" s="138">
        <f t="shared" ref="Q88:AO89" si="125">Q83+Q72+Q54</f>
        <v>1012.5999999999999</v>
      </c>
      <c r="R88" s="138">
        <f t="shared" si="125"/>
        <v>956.41582000000005</v>
      </c>
      <c r="S88" s="90">
        <f>R88/Q88*100</f>
        <v>94.451493185858197</v>
      </c>
      <c r="T88" s="138">
        <f t="shared" si="125"/>
        <v>1283.25</v>
      </c>
      <c r="U88" s="138">
        <f t="shared" si="125"/>
        <v>803.10002000000009</v>
      </c>
      <c r="V88" s="90">
        <f>U88/T88*100</f>
        <v>62.583286187414778</v>
      </c>
      <c r="W88" s="138">
        <f>W83+W72+W54</f>
        <v>2805.2</v>
      </c>
      <c r="X88" s="138">
        <f t="shared" si="125"/>
        <v>1743.8461399999999</v>
      </c>
      <c r="Y88" s="90">
        <f>X88/W88*100</f>
        <v>62.164770426351055</v>
      </c>
      <c r="Z88" s="138">
        <f t="shared" si="125"/>
        <v>18703.300000000003</v>
      </c>
      <c r="AA88" s="138">
        <f t="shared" si="125"/>
        <v>0</v>
      </c>
      <c r="AB88" s="138">
        <f t="shared" si="125"/>
        <v>0</v>
      </c>
      <c r="AC88" s="138">
        <f t="shared" si="125"/>
        <v>8539.7999999999993</v>
      </c>
      <c r="AD88" s="138">
        <f t="shared" si="125"/>
        <v>0</v>
      </c>
      <c r="AE88" s="138">
        <f t="shared" si="125"/>
        <v>0</v>
      </c>
      <c r="AF88" s="138">
        <f t="shared" si="125"/>
        <v>1765.9</v>
      </c>
      <c r="AG88" s="138">
        <f t="shared" si="125"/>
        <v>0</v>
      </c>
      <c r="AH88" s="138">
        <f t="shared" si="125"/>
        <v>0</v>
      </c>
      <c r="AI88" s="138">
        <f t="shared" si="125"/>
        <v>2088.8000000000002</v>
      </c>
      <c r="AJ88" s="138">
        <f t="shared" si="125"/>
        <v>0</v>
      </c>
      <c r="AK88" s="138">
        <f t="shared" si="125"/>
        <v>0</v>
      </c>
      <c r="AL88" s="138">
        <f t="shared" si="125"/>
        <v>1228.4000000000001</v>
      </c>
      <c r="AM88" s="138">
        <f t="shared" si="125"/>
        <v>0</v>
      </c>
      <c r="AN88" s="138">
        <f t="shared" si="125"/>
        <v>0</v>
      </c>
      <c r="AO88" s="138">
        <f t="shared" si="125"/>
        <v>609.85400000000004</v>
      </c>
      <c r="AP88" s="139">
        <f>SUM(AP78+AP72+AP54)</f>
        <v>0</v>
      </c>
      <c r="AQ88" s="139">
        <f t="shared" si="123"/>
        <v>0</v>
      </c>
      <c r="AR88" s="297"/>
      <c r="AS88" s="297"/>
    </row>
    <row r="89" spans="1:45" s="140" customFormat="1" ht="24.75" customHeight="1">
      <c r="A89" s="290"/>
      <c r="B89" s="291"/>
      <c r="C89" s="292"/>
      <c r="D89" s="142" t="s">
        <v>113</v>
      </c>
      <c r="E89" s="143">
        <f>E84+E73+E55</f>
        <v>0</v>
      </c>
      <c r="F89" s="143">
        <f>F84+F73+F55</f>
        <v>0</v>
      </c>
      <c r="G89" s="143">
        <v>0</v>
      </c>
      <c r="H89" s="143">
        <f t="shared" ref="H89:I89" si="126">H84+H73+H55</f>
        <v>0</v>
      </c>
      <c r="I89" s="143">
        <f t="shared" si="126"/>
        <v>0</v>
      </c>
      <c r="J89" s="143">
        <v>0</v>
      </c>
      <c r="K89" s="143">
        <f t="shared" ref="K89:L89" si="127">K84+K73+K55</f>
        <v>0</v>
      </c>
      <c r="L89" s="143">
        <f t="shared" si="127"/>
        <v>0</v>
      </c>
      <c r="M89" s="143">
        <v>0</v>
      </c>
      <c r="N89" s="143">
        <f t="shared" ref="N89:O89" si="128">N84+N73+N55</f>
        <v>0</v>
      </c>
      <c r="O89" s="143">
        <f t="shared" si="128"/>
        <v>0</v>
      </c>
      <c r="P89" s="143">
        <v>0</v>
      </c>
      <c r="Q89" s="143">
        <f t="shared" si="125"/>
        <v>0</v>
      </c>
      <c r="R89" s="143">
        <f t="shared" si="125"/>
        <v>0</v>
      </c>
      <c r="S89" s="143">
        <f t="shared" si="125"/>
        <v>0</v>
      </c>
      <c r="T89" s="143">
        <f t="shared" si="125"/>
        <v>0</v>
      </c>
      <c r="U89" s="143">
        <f t="shared" si="125"/>
        <v>0</v>
      </c>
      <c r="V89" s="143">
        <f t="shared" si="125"/>
        <v>0</v>
      </c>
      <c r="W89" s="143">
        <f t="shared" si="125"/>
        <v>0</v>
      </c>
      <c r="X89" s="143">
        <f t="shared" si="125"/>
        <v>0</v>
      </c>
      <c r="Y89" s="143">
        <f t="shared" si="125"/>
        <v>0</v>
      </c>
      <c r="Z89" s="143">
        <f t="shared" si="125"/>
        <v>0</v>
      </c>
      <c r="AA89" s="143">
        <f t="shared" si="125"/>
        <v>0</v>
      </c>
      <c r="AB89" s="143">
        <f t="shared" si="125"/>
        <v>0</v>
      </c>
      <c r="AC89" s="143">
        <f t="shared" si="125"/>
        <v>0</v>
      </c>
      <c r="AD89" s="143">
        <f t="shared" si="125"/>
        <v>0</v>
      </c>
      <c r="AE89" s="143">
        <f t="shared" si="125"/>
        <v>0</v>
      </c>
      <c r="AF89" s="143">
        <f t="shared" si="125"/>
        <v>0</v>
      </c>
      <c r="AG89" s="143">
        <f t="shared" si="125"/>
        <v>0</v>
      </c>
      <c r="AH89" s="143">
        <f t="shared" si="125"/>
        <v>0</v>
      </c>
      <c r="AI89" s="143">
        <f t="shared" si="125"/>
        <v>0</v>
      </c>
      <c r="AJ89" s="143">
        <f t="shared" si="125"/>
        <v>0</v>
      </c>
      <c r="AK89" s="143">
        <f t="shared" si="125"/>
        <v>0</v>
      </c>
      <c r="AL89" s="143">
        <f t="shared" si="125"/>
        <v>0</v>
      </c>
      <c r="AM89" s="143">
        <f t="shared" si="125"/>
        <v>0</v>
      </c>
      <c r="AN89" s="143">
        <f t="shared" si="125"/>
        <v>0</v>
      </c>
      <c r="AO89" s="143">
        <f t="shared" si="125"/>
        <v>0</v>
      </c>
      <c r="AP89" s="144" t="e">
        <f>SUM(#REF!+AP73+AP55)</f>
        <v>#REF!</v>
      </c>
      <c r="AQ89" s="144">
        <v>0</v>
      </c>
      <c r="AR89" s="297"/>
      <c r="AS89" s="297"/>
    </row>
    <row r="90" spans="1:45" s="140" customFormat="1" ht="52.5" customHeight="1">
      <c r="A90" s="293"/>
      <c r="B90" s="294"/>
      <c r="C90" s="295"/>
      <c r="D90" s="138" t="str">
        <f>D63</f>
        <v>кроме того, местный бюджет, за счёт остатков прошлых лет</v>
      </c>
      <c r="E90" s="139">
        <f t="shared" ref="E90:AQ90" si="129">E63</f>
        <v>0</v>
      </c>
      <c r="F90" s="139">
        <f t="shared" si="129"/>
        <v>0</v>
      </c>
      <c r="G90" s="139">
        <f t="shared" si="129"/>
        <v>0</v>
      </c>
      <c r="H90" s="139">
        <f t="shared" si="129"/>
        <v>0</v>
      </c>
      <c r="I90" s="139">
        <f t="shared" si="129"/>
        <v>0</v>
      </c>
      <c r="J90" s="138">
        <f t="shared" si="129"/>
        <v>0</v>
      </c>
      <c r="K90" s="139">
        <f t="shared" si="129"/>
        <v>0</v>
      </c>
      <c r="L90" s="139">
        <f t="shared" si="129"/>
        <v>0</v>
      </c>
      <c r="M90" s="138">
        <f t="shared" si="129"/>
        <v>0</v>
      </c>
      <c r="N90" s="139">
        <f t="shared" si="129"/>
        <v>0</v>
      </c>
      <c r="O90" s="139">
        <f t="shared" si="129"/>
        <v>0</v>
      </c>
      <c r="P90" s="138">
        <f t="shared" si="129"/>
        <v>0</v>
      </c>
      <c r="Q90" s="139">
        <f t="shared" si="129"/>
        <v>0</v>
      </c>
      <c r="R90" s="139">
        <f t="shared" si="129"/>
        <v>0</v>
      </c>
      <c r="S90" s="138">
        <f t="shared" si="129"/>
        <v>0</v>
      </c>
      <c r="T90" s="139">
        <f t="shared" si="129"/>
        <v>0</v>
      </c>
      <c r="U90" s="139">
        <f t="shared" si="129"/>
        <v>0</v>
      </c>
      <c r="V90" s="138">
        <f t="shared" si="129"/>
        <v>0</v>
      </c>
      <c r="W90" s="139">
        <f t="shared" si="129"/>
        <v>0</v>
      </c>
      <c r="X90" s="139">
        <f t="shared" si="129"/>
        <v>0</v>
      </c>
      <c r="Y90" s="138">
        <f t="shared" si="129"/>
        <v>0</v>
      </c>
      <c r="Z90" s="139">
        <f t="shared" si="129"/>
        <v>0</v>
      </c>
      <c r="AA90" s="139">
        <f t="shared" si="129"/>
        <v>0</v>
      </c>
      <c r="AB90" s="139">
        <f t="shared" si="129"/>
        <v>0</v>
      </c>
      <c r="AC90" s="139">
        <f t="shared" si="129"/>
        <v>0</v>
      </c>
      <c r="AD90" s="139">
        <f t="shared" si="129"/>
        <v>0</v>
      </c>
      <c r="AE90" s="139">
        <f t="shared" si="129"/>
        <v>0</v>
      </c>
      <c r="AF90" s="139">
        <f t="shared" si="129"/>
        <v>0</v>
      </c>
      <c r="AG90" s="139">
        <f t="shared" si="129"/>
        <v>0</v>
      </c>
      <c r="AH90" s="139">
        <f t="shared" si="129"/>
        <v>0</v>
      </c>
      <c r="AI90" s="139">
        <f t="shared" si="129"/>
        <v>0</v>
      </c>
      <c r="AJ90" s="139">
        <f t="shared" si="129"/>
        <v>0</v>
      </c>
      <c r="AK90" s="139">
        <f t="shared" si="129"/>
        <v>0</v>
      </c>
      <c r="AL90" s="139">
        <f t="shared" si="129"/>
        <v>0</v>
      </c>
      <c r="AM90" s="139">
        <f t="shared" si="129"/>
        <v>0</v>
      </c>
      <c r="AN90" s="139">
        <f t="shared" si="129"/>
        <v>0</v>
      </c>
      <c r="AO90" s="139">
        <f t="shared" si="129"/>
        <v>0</v>
      </c>
      <c r="AP90" s="139">
        <f t="shared" si="129"/>
        <v>0</v>
      </c>
      <c r="AQ90" s="139">
        <f t="shared" si="129"/>
        <v>0</v>
      </c>
      <c r="AR90" s="298"/>
      <c r="AS90" s="298"/>
    </row>
    <row r="91" spans="1:45" ht="12.75" customHeight="1">
      <c r="A91" s="275" t="s">
        <v>136</v>
      </c>
      <c r="B91" s="274"/>
      <c r="C91" s="276"/>
      <c r="D91" s="118" t="s">
        <v>56</v>
      </c>
      <c r="E91" s="90">
        <f>E92+E93+E94</f>
        <v>0</v>
      </c>
      <c r="F91" s="90">
        <f>F92+F93+F94</f>
        <v>0</v>
      </c>
      <c r="G91" s="90">
        <v>0</v>
      </c>
      <c r="H91" s="90">
        <f>H92+H93+H94</f>
        <v>0</v>
      </c>
      <c r="I91" s="90">
        <f>I92+I93+I94</f>
        <v>0</v>
      </c>
      <c r="J91" s="90">
        <v>0</v>
      </c>
      <c r="K91" s="90">
        <f>K92+K93+K94</f>
        <v>0</v>
      </c>
      <c r="L91" s="90">
        <f>L92+L93+L94</f>
        <v>0</v>
      </c>
      <c r="M91" s="90">
        <v>0</v>
      </c>
      <c r="N91" s="90">
        <f>N92+N93+N94</f>
        <v>0</v>
      </c>
      <c r="O91" s="90">
        <f>O92+O93+O94</f>
        <v>0</v>
      </c>
      <c r="P91" s="90">
        <v>0</v>
      </c>
      <c r="Q91" s="90">
        <f t="shared" ref="Q91:AO91" si="130">Q92+Q93+Q94</f>
        <v>0</v>
      </c>
      <c r="R91" s="90">
        <f t="shared" si="130"/>
        <v>0</v>
      </c>
      <c r="S91" s="90">
        <f t="shared" si="130"/>
        <v>0</v>
      </c>
      <c r="T91" s="90">
        <f t="shared" si="130"/>
        <v>0</v>
      </c>
      <c r="U91" s="90">
        <f t="shared" si="130"/>
        <v>0</v>
      </c>
      <c r="V91" s="90">
        <f t="shared" si="130"/>
        <v>0</v>
      </c>
      <c r="W91" s="90">
        <f t="shared" si="130"/>
        <v>0</v>
      </c>
      <c r="X91" s="90">
        <f t="shared" si="130"/>
        <v>0</v>
      </c>
      <c r="Y91" s="90">
        <f t="shared" si="130"/>
        <v>0</v>
      </c>
      <c r="Z91" s="90">
        <f t="shared" si="130"/>
        <v>0</v>
      </c>
      <c r="AA91" s="90">
        <f t="shared" si="130"/>
        <v>0</v>
      </c>
      <c r="AB91" s="90">
        <f t="shared" si="130"/>
        <v>0</v>
      </c>
      <c r="AC91" s="90">
        <f t="shared" si="130"/>
        <v>0</v>
      </c>
      <c r="AD91" s="90">
        <f t="shared" si="130"/>
        <v>0</v>
      </c>
      <c r="AE91" s="90">
        <f t="shared" si="130"/>
        <v>0</v>
      </c>
      <c r="AF91" s="90">
        <f t="shared" si="130"/>
        <v>0</v>
      </c>
      <c r="AG91" s="90">
        <f t="shared" si="130"/>
        <v>0</v>
      </c>
      <c r="AH91" s="90">
        <f t="shared" si="130"/>
        <v>0</v>
      </c>
      <c r="AI91" s="90">
        <f t="shared" si="130"/>
        <v>0</v>
      </c>
      <c r="AJ91" s="90">
        <f t="shared" si="130"/>
        <v>0</v>
      </c>
      <c r="AK91" s="90">
        <f t="shared" si="130"/>
        <v>0</v>
      </c>
      <c r="AL91" s="90">
        <f t="shared" si="130"/>
        <v>0</v>
      </c>
      <c r="AM91" s="90">
        <f t="shared" si="130"/>
        <v>0</v>
      </c>
      <c r="AN91" s="90">
        <f t="shared" si="130"/>
        <v>0</v>
      </c>
      <c r="AO91" s="90">
        <f t="shared" si="130"/>
        <v>0</v>
      </c>
      <c r="AP91" s="115">
        <f>SUM(AP80+AP75+AP57)</f>
        <v>0</v>
      </c>
      <c r="AQ91" s="115" t="e">
        <f t="shared" ref="AQ91" si="131">AP91/AO91</f>
        <v>#DIV/0!</v>
      </c>
      <c r="AR91" s="272"/>
      <c r="AS91" s="272"/>
    </row>
    <row r="92" spans="1:45" ht="12.75" customHeight="1">
      <c r="A92" s="277"/>
      <c r="B92" s="278"/>
      <c r="C92" s="279"/>
      <c r="D92" s="118" t="s">
        <v>112</v>
      </c>
      <c r="E92" s="90">
        <v>0</v>
      </c>
      <c r="F92" s="90">
        <v>0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0">
        <v>0</v>
      </c>
      <c r="Q92" s="90">
        <v>0</v>
      </c>
      <c r="R92" s="90">
        <v>0</v>
      </c>
      <c r="S92" s="90">
        <v>0</v>
      </c>
      <c r="T92" s="90">
        <v>0</v>
      </c>
      <c r="U92" s="90">
        <v>0</v>
      </c>
      <c r="V92" s="90">
        <v>0</v>
      </c>
      <c r="W92" s="90">
        <v>0</v>
      </c>
      <c r="X92" s="90">
        <v>0</v>
      </c>
      <c r="Y92" s="90">
        <v>0</v>
      </c>
      <c r="Z92" s="90">
        <v>0</v>
      </c>
      <c r="AA92" s="90">
        <v>0</v>
      </c>
      <c r="AB92" s="90">
        <v>0</v>
      </c>
      <c r="AC92" s="90">
        <v>0</v>
      </c>
      <c r="AD92" s="90">
        <v>0</v>
      </c>
      <c r="AE92" s="90">
        <v>0</v>
      </c>
      <c r="AF92" s="90">
        <v>0</v>
      </c>
      <c r="AG92" s="90">
        <v>0</v>
      </c>
      <c r="AH92" s="90">
        <v>0</v>
      </c>
      <c r="AI92" s="90">
        <v>0</v>
      </c>
      <c r="AJ92" s="90">
        <v>0</v>
      </c>
      <c r="AK92" s="90">
        <v>0</v>
      </c>
      <c r="AL92" s="90">
        <v>0</v>
      </c>
      <c r="AM92" s="90">
        <v>0</v>
      </c>
      <c r="AN92" s="90">
        <v>0</v>
      </c>
      <c r="AO92" s="90">
        <v>0</v>
      </c>
      <c r="AP92" s="115">
        <f>SUM(AP81+AP76+AP58)</f>
        <v>0</v>
      </c>
      <c r="AQ92" s="115">
        <v>0</v>
      </c>
      <c r="AR92" s="273"/>
      <c r="AS92" s="273"/>
    </row>
    <row r="93" spans="1:45" ht="12.75" customHeight="1">
      <c r="A93" s="277"/>
      <c r="B93" s="278"/>
      <c r="C93" s="279"/>
      <c r="D93" s="120" t="s">
        <v>53</v>
      </c>
      <c r="E93" s="90">
        <v>0</v>
      </c>
      <c r="F93" s="90">
        <v>0</v>
      </c>
      <c r="G93" s="90">
        <v>0</v>
      </c>
      <c r="H93" s="90">
        <v>0</v>
      </c>
      <c r="I93" s="90">
        <v>0</v>
      </c>
      <c r="J93" s="90">
        <v>0</v>
      </c>
      <c r="K93" s="90">
        <v>0</v>
      </c>
      <c r="L93" s="90">
        <v>0</v>
      </c>
      <c r="M93" s="90">
        <v>0</v>
      </c>
      <c r="N93" s="90">
        <v>0</v>
      </c>
      <c r="O93" s="90">
        <v>0</v>
      </c>
      <c r="P93" s="90">
        <v>0</v>
      </c>
      <c r="Q93" s="90">
        <v>0</v>
      </c>
      <c r="R93" s="90">
        <v>0</v>
      </c>
      <c r="S93" s="90">
        <v>0</v>
      </c>
      <c r="T93" s="90">
        <v>0</v>
      </c>
      <c r="U93" s="90">
        <v>0</v>
      </c>
      <c r="V93" s="90">
        <v>0</v>
      </c>
      <c r="W93" s="90">
        <v>0</v>
      </c>
      <c r="X93" s="90">
        <v>0</v>
      </c>
      <c r="Y93" s="90">
        <v>0</v>
      </c>
      <c r="Z93" s="90">
        <v>0</v>
      </c>
      <c r="AA93" s="90">
        <v>0</v>
      </c>
      <c r="AB93" s="90">
        <v>0</v>
      </c>
      <c r="AC93" s="90">
        <v>0</v>
      </c>
      <c r="AD93" s="90">
        <v>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0</v>
      </c>
      <c r="AN93" s="90">
        <v>0</v>
      </c>
      <c r="AO93" s="90">
        <v>0</v>
      </c>
      <c r="AP93" s="115">
        <f>SUM(AP82+AP77+AP59)</f>
        <v>0</v>
      </c>
      <c r="AQ93" s="115">
        <v>0</v>
      </c>
      <c r="AR93" s="273"/>
      <c r="AS93" s="273"/>
    </row>
    <row r="94" spans="1:45" ht="12.75" customHeight="1">
      <c r="A94" s="277"/>
      <c r="B94" s="278"/>
      <c r="C94" s="279"/>
      <c r="D94" s="120" t="s">
        <v>41</v>
      </c>
      <c r="E94" s="90">
        <v>0</v>
      </c>
      <c r="F94" s="90">
        <v>0</v>
      </c>
      <c r="G94" s="90">
        <v>0</v>
      </c>
      <c r="H94" s="90">
        <v>0</v>
      </c>
      <c r="I94" s="90">
        <v>0</v>
      </c>
      <c r="J94" s="90">
        <v>0</v>
      </c>
      <c r="K94" s="90">
        <v>0</v>
      </c>
      <c r="L94" s="90">
        <v>0</v>
      </c>
      <c r="M94" s="90">
        <v>0</v>
      </c>
      <c r="N94" s="90">
        <v>0</v>
      </c>
      <c r="O94" s="90">
        <v>0</v>
      </c>
      <c r="P94" s="90">
        <v>0</v>
      </c>
      <c r="Q94" s="90">
        <v>0</v>
      </c>
      <c r="R94" s="90">
        <v>0</v>
      </c>
      <c r="S94" s="90">
        <v>0</v>
      </c>
      <c r="T94" s="90">
        <v>0</v>
      </c>
      <c r="U94" s="90">
        <v>0</v>
      </c>
      <c r="V94" s="90">
        <v>0</v>
      </c>
      <c r="W94" s="90">
        <v>0</v>
      </c>
      <c r="X94" s="90">
        <v>0</v>
      </c>
      <c r="Y94" s="90">
        <v>0</v>
      </c>
      <c r="Z94" s="90">
        <v>0</v>
      </c>
      <c r="AA94" s="90">
        <v>0</v>
      </c>
      <c r="AB94" s="90">
        <v>0</v>
      </c>
      <c r="AC94" s="90">
        <v>0</v>
      </c>
      <c r="AD94" s="90">
        <v>0</v>
      </c>
      <c r="AE94" s="90">
        <v>0</v>
      </c>
      <c r="AF94" s="90">
        <v>0</v>
      </c>
      <c r="AG94" s="90">
        <v>0</v>
      </c>
      <c r="AH94" s="90">
        <v>0</v>
      </c>
      <c r="AI94" s="90">
        <v>0</v>
      </c>
      <c r="AJ94" s="90">
        <v>0</v>
      </c>
      <c r="AK94" s="90">
        <v>0</v>
      </c>
      <c r="AL94" s="90">
        <v>0</v>
      </c>
      <c r="AM94" s="90">
        <v>0</v>
      </c>
      <c r="AN94" s="90">
        <v>0</v>
      </c>
      <c r="AO94" s="90">
        <v>0</v>
      </c>
      <c r="AP94" s="115" t="e">
        <f>SUM(AP83+AP78+AP60)</f>
        <v>#REF!</v>
      </c>
      <c r="AQ94" s="115" t="e">
        <f t="shared" ref="AQ94" si="132">AP94/AO94</f>
        <v>#REF!</v>
      </c>
      <c r="AR94" s="273"/>
      <c r="AS94" s="273"/>
    </row>
    <row r="95" spans="1:45" ht="24.75" customHeight="1">
      <c r="A95" s="277"/>
      <c r="B95" s="278"/>
      <c r="C95" s="279"/>
      <c r="D95" s="145" t="s">
        <v>113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0">
        <v>0</v>
      </c>
      <c r="Q95" s="90">
        <v>0</v>
      </c>
      <c r="R95" s="90">
        <v>0</v>
      </c>
      <c r="S95" s="90">
        <v>0</v>
      </c>
      <c r="T95" s="90">
        <v>0</v>
      </c>
      <c r="U95" s="90">
        <v>0</v>
      </c>
      <c r="V95" s="90">
        <v>0</v>
      </c>
      <c r="W95" s="90">
        <v>0</v>
      </c>
      <c r="X95" s="90">
        <v>0</v>
      </c>
      <c r="Y95" s="90">
        <v>0</v>
      </c>
      <c r="Z95" s="90">
        <v>0</v>
      </c>
      <c r="AA95" s="90">
        <v>0</v>
      </c>
      <c r="AB95" s="90">
        <v>0</v>
      </c>
      <c r="AC95" s="90">
        <v>0</v>
      </c>
      <c r="AD95" s="90">
        <v>0</v>
      </c>
      <c r="AE95" s="90">
        <v>0</v>
      </c>
      <c r="AF95" s="90">
        <v>0</v>
      </c>
      <c r="AG95" s="90">
        <v>0</v>
      </c>
      <c r="AH95" s="90">
        <v>0</v>
      </c>
      <c r="AI95" s="90">
        <v>0</v>
      </c>
      <c r="AJ95" s="90">
        <v>0</v>
      </c>
      <c r="AK95" s="90">
        <v>0</v>
      </c>
      <c r="AL95" s="90">
        <v>0</v>
      </c>
      <c r="AM95" s="90">
        <v>0</v>
      </c>
      <c r="AN95" s="90">
        <v>0</v>
      </c>
      <c r="AO95" s="90">
        <v>0</v>
      </c>
      <c r="AP95" s="146" t="e">
        <f>SUM(AP84+#REF!+AP61)</f>
        <v>#REF!</v>
      </c>
      <c r="AQ95" s="146">
        <v>0</v>
      </c>
      <c r="AR95" s="273"/>
      <c r="AS95" s="273"/>
    </row>
    <row r="96" spans="1:45" ht="12.75" customHeight="1">
      <c r="A96" s="271" t="s">
        <v>137</v>
      </c>
      <c r="B96" s="271"/>
      <c r="C96" s="271"/>
      <c r="D96" s="122" t="s">
        <v>56</v>
      </c>
      <c r="E96" s="90">
        <f>E97+E98+E99</f>
        <v>40999.804000000004</v>
      </c>
      <c r="F96" s="90">
        <f>F97+F98+F99</f>
        <v>6071.0119799999993</v>
      </c>
      <c r="G96" s="90">
        <f>F96/E96*100</f>
        <v>14.807417079359695</v>
      </c>
      <c r="H96" s="90">
        <f>H97+H98+H99</f>
        <v>637.70000000000005</v>
      </c>
      <c r="I96" s="90">
        <f>I97+I98+I99</f>
        <v>637.30000000000007</v>
      </c>
      <c r="J96" s="90">
        <f>I96/H96*100</f>
        <v>99.937274580523763</v>
      </c>
      <c r="K96" s="90">
        <f>K97+K98+K99</f>
        <v>911.7</v>
      </c>
      <c r="L96" s="90">
        <f>L97+L98+L99</f>
        <v>911.65</v>
      </c>
      <c r="M96" s="90">
        <f>L96/K96*100</f>
        <v>99.994515739826696</v>
      </c>
      <c r="N96" s="90">
        <f>N97+N98+N99</f>
        <v>1019.5999999999999</v>
      </c>
      <c r="O96" s="90">
        <f>O97+O98+O99</f>
        <v>1018.7</v>
      </c>
      <c r="P96" s="90">
        <f>O96/N96*100</f>
        <v>99.911730090231472</v>
      </c>
      <c r="Q96" s="90">
        <f t="shared" ref="Q96:AO96" si="133">Q97+Q98+Q99</f>
        <v>1012.5999999999999</v>
      </c>
      <c r="R96" s="90">
        <f t="shared" si="133"/>
        <v>956.41582000000005</v>
      </c>
      <c r="S96" s="90">
        <f t="shared" si="133"/>
        <v>94.451493185858197</v>
      </c>
      <c r="T96" s="90">
        <f t="shared" si="133"/>
        <v>1676.95</v>
      </c>
      <c r="U96" s="90">
        <f t="shared" si="133"/>
        <v>803.10002000000009</v>
      </c>
      <c r="V96" s="90">
        <f t="shared" si="133"/>
        <v>62.583286187414778</v>
      </c>
      <c r="W96" s="90">
        <f t="shared" si="133"/>
        <v>2805.2</v>
      </c>
      <c r="X96" s="90">
        <f t="shared" si="133"/>
        <v>1743.8461399999999</v>
      </c>
      <c r="Y96" s="90">
        <f>X96/W96*100</f>
        <v>62.164770426351055</v>
      </c>
      <c r="Z96" s="90">
        <f t="shared" si="133"/>
        <v>18703.300000000003</v>
      </c>
      <c r="AA96" s="90">
        <f t="shared" si="133"/>
        <v>0</v>
      </c>
      <c r="AB96" s="90">
        <f t="shared" si="133"/>
        <v>0</v>
      </c>
      <c r="AC96" s="90">
        <f t="shared" si="133"/>
        <v>8539.7999999999993</v>
      </c>
      <c r="AD96" s="90">
        <f t="shared" si="133"/>
        <v>0</v>
      </c>
      <c r="AE96" s="90">
        <f t="shared" si="133"/>
        <v>0</v>
      </c>
      <c r="AF96" s="90">
        <f t="shared" si="133"/>
        <v>1765.9</v>
      </c>
      <c r="AG96" s="90">
        <f t="shared" si="133"/>
        <v>0</v>
      </c>
      <c r="AH96" s="90">
        <f t="shared" si="133"/>
        <v>0</v>
      </c>
      <c r="AI96" s="90">
        <f t="shared" si="133"/>
        <v>2088.8000000000002</v>
      </c>
      <c r="AJ96" s="90">
        <f t="shared" si="133"/>
        <v>0</v>
      </c>
      <c r="AK96" s="90">
        <f t="shared" si="133"/>
        <v>0</v>
      </c>
      <c r="AL96" s="90">
        <f t="shared" si="133"/>
        <v>1228.4000000000001</v>
      </c>
      <c r="AM96" s="90">
        <f t="shared" si="133"/>
        <v>0</v>
      </c>
      <c r="AN96" s="90">
        <f t="shared" si="133"/>
        <v>0</v>
      </c>
      <c r="AO96" s="90">
        <f t="shared" si="133"/>
        <v>609.85400000000004</v>
      </c>
      <c r="AP96" s="115">
        <f>SUM(AP86+AP80+AP63)</f>
        <v>0</v>
      </c>
      <c r="AQ96" s="115">
        <f t="shared" ref="AQ96" si="134">AP96/AO96</f>
        <v>0</v>
      </c>
      <c r="AR96" s="272"/>
      <c r="AS96" s="272"/>
    </row>
    <row r="97" spans="1:45" ht="27.75" customHeight="1">
      <c r="A97" s="271"/>
      <c r="B97" s="271"/>
      <c r="C97" s="271"/>
      <c r="D97" s="122" t="s">
        <v>112</v>
      </c>
      <c r="E97" s="90">
        <f t="shared" ref="E97:F100" si="135">E86</f>
        <v>0</v>
      </c>
      <c r="F97" s="90">
        <f t="shared" si="135"/>
        <v>0</v>
      </c>
      <c r="G97" s="90">
        <v>0</v>
      </c>
      <c r="H97" s="90">
        <f t="shared" ref="H97:I100" si="136">H86</f>
        <v>0</v>
      </c>
      <c r="I97" s="90">
        <f t="shared" si="136"/>
        <v>0</v>
      </c>
      <c r="J97" s="90">
        <v>0</v>
      </c>
      <c r="K97" s="90">
        <f t="shared" ref="K97:L100" si="137">K86</f>
        <v>0</v>
      </c>
      <c r="L97" s="90">
        <f t="shared" si="137"/>
        <v>0</v>
      </c>
      <c r="M97" s="90">
        <v>0</v>
      </c>
      <c r="N97" s="90">
        <f t="shared" ref="N97:O100" si="138">N86</f>
        <v>0</v>
      </c>
      <c r="O97" s="90">
        <f t="shared" si="138"/>
        <v>0</v>
      </c>
      <c r="P97" s="90">
        <v>0</v>
      </c>
      <c r="Q97" s="90">
        <f t="shared" ref="Q97:AO100" si="139">Q86</f>
        <v>0</v>
      </c>
      <c r="R97" s="90">
        <f t="shared" si="139"/>
        <v>0</v>
      </c>
      <c r="S97" s="90">
        <f t="shared" si="139"/>
        <v>0</v>
      </c>
      <c r="T97" s="90">
        <f t="shared" si="139"/>
        <v>0</v>
      </c>
      <c r="U97" s="90">
        <f t="shared" si="139"/>
        <v>0</v>
      </c>
      <c r="V97" s="90">
        <f t="shared" si="139"/>
        <v>0</v>
      </c>
      <c r="W97" s="90">
        <f t="shared" si="139"/>
        <v>0</v>
      </c>
      <c r="X97" s="90">
        <f t="shared" si="139"/>
        <v>0</v>
      </c>
      <c r="Y97" s="90">
        <f t="shared" si="139"/>
        <v>0</v>
      </c>
      <c r="Z97" s="90">
        <f t="shared" si="139"/>
        <v>0</v>
      </c>
      <c r="AA97" s="90">
        <f t="shared" si="139"/>
        <v>0</v>
      </c>
      <c r="AB97" s="90">
        <f t="shared" si="139"/>
        <v>0</v>
      </c>
      <c r="AC97" s="90">
        <f t="shared" si="139"/>
        <v>0</v>
      </c>
      <c r="AD97" s="90">
        <f t="shared" si="139"/>
        <v>0</v>
      </c>
      <c r="AE97" s="90">
        <f t="shared" si="139"/>
        <v>0</v>
      </c>
      <c r="AF97" s="90">
        <f t="shared" si="139"/>
        <v>0</v>
      </c>
      <c r="AG97" s="90">
        <f t="shared" si="139"/>
        <v>0</v>
      </c>
      <c r="AH97" s="90">
        <f t="shared" si="139"/>
        <v>0</v>
      </c>
      <c r="AI97" s="90">
        <f t="shared" si="139"/>
        <v>0</v>
      </c>
      <c r="AJ97" s="90">
        <f t="shared" si="139"/>
        <v>0</v>
      </c>
      <c r="AK97" s="90">
        <f t="shared" si="139"/>
        <v>0</v>
      </c>
      <c r="AL97" s="90">
        <f t="shared" si="139"/>
        <v>0</v>
      </c>
      <c r="AM97" s="90">
        <f t="shared" si="139"/>
        <v>0</v>
      </c>
      <c r="AN97" s="90">
        <f t="shared" si="139"/>
        <v>0</v>
      </c>
      <c r="AO97" s="90">
        <f t="shared" si="139"/>
        <v>0</v>
      </c>
      <c r="AP97" s="115">
        <f>SUM(AP87+AP81+AP64)</f>
        <v>0</v>
      </c>
      <c r="AQ97" s="115">
        <v>0</v>
      </c>
      <c r="AR97" s="273"/>
      <c r="AS97" s="273"/>
    </row>
    <row r="98" spans="1:45" ht="12.75" customHeight="1">
      <c r="A98" s="271"/>
      <c r="B98" s="271"/>
      <c r="C98" s="271"/>
      <c r="D98" s="90" t="s">
        <v>53</v>
      </c>
      <c r="E98" s="90">
        <f t="shared" si="135"/>
        <v>393.7</v>
      </c>
      <c r="F98" s="90">
        <f t="shared" si="135"/>
        <v>0</v>
      </c>
      <c r="G98" s="90">
        <v>0</v>
      </c>
      <c r="H98" s="90">
        <f t="shared" si="136"/>
        <v>0</v>
      </c>
      <c r="I98" s="90">
        <f t="shared" si="136"/>
        <v>0</v>
      </c>
      <c r="J98" s="90">
        <v>0</v>
      </c>
      <c r="K98" s="90">
        <f t="shared" si="137"/>
        <v>0</v>
      </c>
      <c r="L98" s="90">
        <f t="shared" si="137"/>
        <v>0</v>
      </c>
      <c r="M98" s="90">
        <v>0</v>
      </c>
      <c r="N98" s="90">
        <f t="shared" si="138"/>
        <v>0</v>
      </c>
      <c r="O98" s="90">
        <f t="shared" si="138"/>
        <v>0</v>
      </c>
      <c r="P98" s="90">
        <v>0</v>
      </c>
      <c r="Q98" s="90">
        <f t="shared" si="139"/>
        <v>0</v>
      </c>
      <c r="R98" s="90">
        <f t="shared" si="139"/>
        <v>0</v>
      </c>
      <c r="S98" s="90">
        <f t="shared" si="139"/>
        <v>0</v>
      </c>
      <c r="T98" s="90">
        <f t="shared" si="139"/>
        <v>393.7</v>
      </c>
      <c r="U98" s="90">
        <f t="shared" si="139"/>
        <v>0</v>
      </c>
      <c r="V98" s="90">
        <f t="shared" si="139"/>
        <v>0</v>
      </c>
      <c r="W98" s="90">
        <f t="shared" si="139"/>
        <v>0</v>
      </c>
      <c r="X98" s="90">
        <f t="shared" si="139"/>
        <v>0</v>
      </c>
      <c r="Y98" s="90">
        <f t="shared" si="139"/>
        <v>0</v>
      </c>
      <c r="Z98" s="90">
        <f t="shared" si="139"/>
        <v>0</v>
      </c>
      <c r="AA98" s="90">
        <f t="shared" si="139"/>
        <v>0</v>
      </c>
      <c r="AB98" s="90">
        <f t="shared" si="139"/>
        <v>0</v>
      </c>
      <c r="AC98" s="90">
        <f t="shared" si="139"/>
        <v>0</v>
      </c>
      <c r="AD98" s="90">
        <f t="shared" si="139"/>
        <v>0</v>
      </c>
      <c r="AE98" s="90">
        <f t="shared" si="139"/>
        <v>0</v>
      </c>
      <c r="AF98" s="90">
        <f t="shared" si="139"/>
        <v>0</v>
      </c>
      <c r="AG98" s="90">
        <f t="shared" si="139"/>
        <v>0</v>
      </c>
      <c r="AH98" s="90">
        <f t="shared" si="139"/>
        <v>0</v>
      </c>
      <c r="AI98" s="90">
        <f t="shared" si="139"/>
        <v>0</v>
      </c>
      <c r="AJ98" s="90">
        <f t="shared" si="139"/>
        <v>0</v>
      </c>
      <c r="AK98" s="90">
        <f t="shared" si="139"/>
        <v>0</v>
      </c>
      <c r="AL98" s="90">
        <f t="shared" si="139"/>
        <v>0</v>
      </c>
      <c r="AM98" s="90">
        <f t="shared" si="139"/>
        <v>0</v>
      </c>
      <c r="AN98" s="90">
        <f t="shared" si="139"/>
        <v>0</v>
      </c>
      <c r="AO98" s="90">
        <f t="shared" si="139"/>
        <v>0</v>
      </c>
      <c r="AP98" s="115">
        <f>SUM(AP88+AP82+AP65)</f>
        <v>0</v>
      </c>
      <c r="AQ98" s="115">
        <v>0</v>
      </c>
      <c r="AR98" s="273"/>
      <c r="AS98" s="273"/>
    </row>
    <row r="99" spans="1:45" ht="12.75" customHeight="1">
      <c r="A99" s="271"/>
      <c r="B99" s="271"/>
      <c r="C99" s="271"/>
      <c r="D99" s="90" t="s">
        <v>41</v>
      </c>
      <c r="E99" s="90">
        <f t="shared" si="135"/>
        <v>40606.104000000007</v>
      </c>
      <c r="F99" s="90">
        <f t="shared" si="135"/>
        <v>6071.0119799999993</v>
      </c>
      <c r="G99" s="90">
        <f>F99/E99*100</f>
        <v>14.950983674769681</v>
      </c>
      <c r="H99" s="90">
        <f t="shared" si="136"/>
        <v>637.70000000000005</v>
      </c>
      <c r="I99" s="90">
        <f t="shared" si="136"/>
        <v>637.30000000000007</v>
      </c>
      <c r="J99" s="90">
        <f>I99/H99*100</f>
        <v>99.937274580523763</v>
      </c>
      <c r="K99" s="90">
        <f t="shared" si="137"/>
        <v>911.7</v>
      </c>
      <c r="L99" s="90">
        <f t="shared" si="137"/>
        <v>911.65</v>
      </c>
      <c r="M99" s="90">
        <f>L99/K99*100</f>
        <v>99.994515739826696</v>
      </c>
      <c r="N99" s="90">
        <f t="shared" si="138"/>
        <v>1019.5999999999999</v>
      </c>
      <c r="O99" s="90">
        <f t="shared" si="138"/>
        <v>1018.7</v>
      </c>
      <c r="P99" s="90">
        <f>O99/N99*100</f>
        <v>99.911730090231472</v>
      </c>
      <c r="Q99" s="90">
        <f t="shared" si="139"/>
        <v>1012.5999999999999</v>
      </c>
      <c r="R99" s="90">
        <f t="shared" si="139"/>
        <v>956.41582000000005</v>
      </c>
      <c r="S99" s="90">
        <f t="shared" si="139"/>
        <v>94.451493185858197</v>
      </c>
      <c r="T99" s="90">
        <f t="shared" si="139"/>
        <v>1283.25</v>
      </c>
      <c r="U99" s="90">
        <f t="shared" si="139"/>
        <v>803.10002000000009</v>
      </c>
      <c r="V99" s="90">
        <f t="shared" si="139"/>
        <v>62.583286187414778</v>
      </c>
      <c r="W99" s="90">
        <f t="shared" si="139"/>
        <v>2805.2</v>
      </c>
      <c r="X99" s="90">
        <f t="shared" si="139"/>
        <v>1743.8461399999999</v>
      </c>
      <c r="Y99" s="90">
        <f t="shared" si="139"/>
        <v>62.164770426351055</v>
      </c>
      <c r="Z99" s="90">
        <f>Z88</f>
        <v>18703.300000000003</v>
      </c>
      <c r="AA99" s="90">
        <f t="shared" si="139"/>
        <v>0</v>
      </c>
      <c r="AB99" s="90">
        <f t="shared" si="139"/>
        <v>0</v>
      </c>
      <c r="AC99" s="90">
        <f t="shared" si="139"/>
        <v>8539.7999999999993</v>
      </c>
      <c r="AD99" s="90">
        <f t="shared" si="139"/>
        <v>0</v>
      </c>
      <c r="AE99" s="90">
        <f t="shared" si="139"/>
        <v>0</v>
      </c>
      <c r="AF99" s="90">
        <f t="shared" si="139"/>
        <v>1765.9</v>
      </c>
      <c r="AG99" s="90">
        <f t="shared" si="139"/>
        <v>0</v>
      </c>
      <c r="AH99" s="90">
        <f t="shared" si="139"/>
        <v>0</v>
      </c>
      <c r="AI99" s="90">
        <f t="shared" si="139"/>
        <v>2088.8000000000002</v>
      </c>
      <c r="AJ99" s="90">
        <f t="shared" si="139"/>
        <v>0</v>
      </c>
      <c r="AK99" s="90">
        <f t="shared" si="139"/>
        <v>0</v>
      </c>
      <c r="AL99" s="90">
        <f t="shared" si="139"/>
        <v>1228.4000000000001</v>
      </c>
      <c r="AM99" s="90">
        <f t="shared" si="139"/>
        <v>0</v>
      </c>
      <c r="AN99" s="90">
        <f t="shared" si="139"/>
        <v>0</v>
      </c>
      <c r="AO99" s="90">
        <f t="shared" si="139"/>
        <v>609.85400000000004</v>
      </c>
      <c r="AP99" s="115" t="e">
        <f>SUM(AP89+AP83+AP66)</f>
        <v>#REF!</v>
      </c>
      <c r="AQ99" s="115" t="e">
        <f t="shared" ref="AQ99" si="140">AP99/AO99</f>
        <v>#REF!</v>
      </c>
      <c r="AR99" s="273"/>
      <c r="AS99" s="273"/>
    </row>
    <row r="100" spans="1:45" ht="24.75" customHeight="1">
      <c r="A100" s="271"/>
      <c r="B100" s="271"/>
      <c r="C100" s="271"/>
      <c r="D100" s="90" t="s">
        <v>113</v>
      </c>
      <c r="E100" s="90">
        <f t="shared" si="135"/>
        <v>0</v>
      </c>
      <c r="F100" s="90">
        <f t="shared" si="135"/>
        <v>0</v>
      </c>
      <c r="G100" s="90">
        <v>0</v>
      </c>
      <c r="H100" s="90">
        <f t="shared" si="136"/>
        <v>0</v>
      </c>
      <c r="I100" s="90">
        <f t="shared" si="136"/>
        <v>0</v>
      </c>
      <c r="J100" s="90">
        <v>0</v>
      </c>
      <c r="K100" s="90">
        <f t="shared" si="137"/>
        <v>0</v>
      </c>
      <c r="L100" s="90">
        <f t="shared" si="137"/>
        <v>0</v>
      </c>
      <c r="M100" s="90">
        <v>0</v>
      </c>
      <c r="N100" s="90">
        <f t="shared" si="138"/>
        <v>0</v>
      </c>
      <c r="O100" s="90">
        <f t="shared" si="138"/>
        <v>0</v>
      </c>
      <c r="P100" s="90">
        <v>0</v>
      </c>
      <c r="Q100" s="90">
        <f t="shared" si="139"/>
        <v>0</v>
      </c>
      <c r="R100" s="90">
        <f t="shared" si="139"/>
        <v>0</v>
      </c>
      <c r="S100" s="90">
        <f t="shared" si="139"/>
        <v>0</v>
      </c>
      <c r="T100" s="90">
        <f t="shared" si="139"/>
        <v>0</v>
      </c>
      <c r="U100" s="90">
        <f t="shared" si="139"/>
        <v>0</v>
      </c>
      <c r="V100" s="90">
        <f t="shared" si="139"/>
        <v>0</v>
      </c>
      <c r="W100" s="90">
        <f t="shared" si="139"/>
        <v>0</v>
      </c>
      <c r="X100" s="90">
        <f t="shared" si="139"/>
        <v>0</v>
      </c>
      <c r="Y100" s="90">
        <f t="shared" si="139"/>
        <v>0</v>
      </c>
      <c r="Z100" s="90">
        <f t="shared" si="139"/>
        <v>0</v>
      </c>
      <c r="AA100" s="90">
        <f t="shared" si="139"/>
        <v>0</v>
      </c>
      <c r="AB100" s="90">
        <f t="shared" si="139"/>
        <v>0</v>
      </c>
      <c r="AC100" s="90">
        <f t="shared" si="139"/>
        <v>0</v>
      </c>
      <c r="AD100" s="90">
        <f t="shared" si="139"/>
        <v>0</v>
      </c>
      <c r="AE100" s="90">
        <f t="shared" si="139"/>
        <v>0</v>
      </c>
      <c r="AF100" s="90">
        <f t="shared" si="139"/>
        <v>0</v>
      </c>
      <c r="AG100" s="90">
        <f t="shared" si="139"/>
        <v>0</v>
      </c>
      <c r="AH100" s="90">
        <f t="shared" si="139"/>
        <v>0</v>
      </c>
      <c r="AI100" s="90">
        <f t="shared" si="139"/>
        <v>0</v>
      </c>
      <c r="AJ100" s="90">
        <f t="shared" si="139"/>
        <v>0</v>
      </c>
      <c r="AK100" s="90">
        <f t="shared" si="139"/>
        <v>0</v>
      </c>
      <c r="AL100" s="90">
        <f t="shared" si="139"/>
        <v>0</v>
      </c>
      <c r="AM100" s="90">
        <f t="shared" si="139"/>
        <v>0</v>
      </c>
      <c r="AN100" s="90">
        <f t="shared" si="139"/>
        <v>0</v>
      </c>
      <c r="AO100" s="90">
        <f t="shared" si="139"/>
        <v>0</v>
      </c>
      <c r="AP100" s="146">
        <f>SUM(AP90+AP84+AP67)</f>
        <v>0</v>
      </c>
      <c r="AQ100" s="146">
        <v>0</v>
      </c>
      <c r="AR100" s="273"/>
      <c r="AS100" s="273"/>
    </row>
    <row r="101" spans="1:45" ht="19.5" customHeight="1">
      <c r="A101" s="274" t="s">
        <v>5</v>
      </c>
      <c r="B101" s="274"/>
      <c r="C101" s="274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8"/>
      <c r="AQ101" s="148"/>
      <c r="AR101" s="149"/>
      <c r="AS101" s="149"/>
    </row>
    <row r="102" spans="1:45" ht="12.75" customHeight="1">
      <c r="A102" s="271" t="s">
        <v>138</v>
      </c>
      <c r="B102" s="271"/>
      <c r="C102" s="271"/>
      <c r="D102" s="122" t="s">
        <v>56</v>
      </c>
      <c r="E102" s="90">
        <f>E103+E104+E105</f>
        <v>14725.300000000001</v>
      </c>
      <c r="F102" s="90">
        <f>F103+F104+F105</f>
        <v>5282.6299799999997</v>
      </c>
      <c r="G102" s="90">
        <f>F102/E102*100</f>
        <v>35.874515154190398</v>
      </c>
      <c r="H102" s="90">
        <f>H103+H104+H105</f>
        <v>636.70000000000005</v>
      </c>
      <c r="I102" s="90">
        <f>I103+I104+I105</f>
        <v>636.70000000000005</v>
      </c>
      <c r="J102" s="90">
        <f>I102/H102*100</f>
        <v>100</v>
      </c>
      <c r="K102" s="90">
        <f>K103+K104+K105</f>
        <v>726.9</v>
      </c>
      <c r="L102" s="90">
        <f>L103+L104+L105</f>
        <v>726.9</v>
      </c>
      <c r="M102" s="90">
        <f>L102/K102*100</f>
        <v>100</v>
      </c>
      <c r="N102" s="90">
        <f>N103+N104+N105</f>
        <v>830.1</v>
      </c>
      <c r="O102" s="90">
        <f>O103+O104+O105</f>
        <v>830.1</v>
      </c>
      <c r="P102" s="90">
        <f>O102/N102*100</f>
        <v>100</v>
      </c>
      <c r="Q102" s="90">
        <f t="shared" ref="Q102:AO102" si="141">Q103+Q104+Q105</f>
        <v>825</v>
      </c>
      <c r="R102" s="90">
        <f t="shared" si="141"/>
        <v>814.79582000000005</v>
      </c>
      <c r="S102" s="90">
        <f>R102/Q102*100</f>
        <v>98.763129696969699</v>
      </c>
      <c r="T102" s="90">
        <f t="shared" si="141"/>
        <v>1499</v>
      </c>
      <c r="U102" s="90">
        <f t="shared" si="141"/>
        <v>625.18802000000005</v>
      </c>
      <c r="V102" s="90">
        <f>U102/T102*100</f>
        <v>41.707006004002672</v>
      </c>
      <c r="W102" s="90">
        <f t="shared" si="141"/>
        <v>2108.6999999999998</v>
      </c>
      <c r="X102" s="90">
        <f t="shared" si="141"/>
        <v>1648.9461399999998</v>
      </c>
      <c r="Y102" s="90">
        <f>X102/W102*100</f>
        <v>78.197284582918385</v>
      </c>
      <c r="Z102" s="90">
        <f t="shared" si="141"/>
        <v>1600</v>
      </c>
      <c r="AA102" s="90">
        <f t="shared" si="141"/>
        <v>0</v>
      </c>
      <c r="AB102" s="90">
        <f t="shared" si="141"/>
        <v>0</v>
      </c>
      <c r="AC102" s="90">
        <f t="shared" si="141"/>
        <v>1625</v>
      </c>
      <c r="AD102" s="90">
        <f t="shared" si="141"/>
        <v>0</v>
      </c>
      <c r="AE102" s="90">
        <f t="shared" si="141"/>
        <v>0</v>
      </c>
      <c r="AF102" s="90">
        <f t="shared" si="141"/>
        <v>1598</v>
      </c>
      <c r="AG102" s="90">
        <f t="shared" si="141"/>
        <v>0</v>
      </c>
      <c r="AH102" s="90">
        <f t="shared" si="141"/>
        <v>0</v>
      </c>
      <c r="AI102" s="90">
        <f t="shared" si="141"/>
        <v>1920</v>
      </c>
      <c r="AJ102" s="90">
        <f t="shared" si="141"/>
        <v>0</v>
      </c>
      <c r="AK102" s="90">
        <f t="shared" si="141"/>
        <v>0</v>
      </c>
      <c r="AL102" s="90">
        <f t="shared" si="141"/>
        <v>1002.6</v>
      </c>
      <c r="AM102" s="90">
        <f t="shared" si="141"/>
        <v>0</v>
      </c>
      <c r="AN102" s="90">
        <f t="shared" si="141"/>
        <v>0</v>
      </c>
      <c r="AO102" s="90">
        <f t="shared" si="141"/>
        <v>353.3</v>
      </c>
      <c r="AP102" s="115">
        <f t="shared" ref="AP102:AP111" si="142">SUM(AP92+AP86+AP69)</f>
        <v>0</v>
      </c>
      <c r="AQ102" s="115">
        <f t="shared" ref="AQ102" si="143">AP102/AO102</f>
        <v>0</v>
      </c>
      <c r="AR102" s="272"/>
      <c r="AS102" s="272"/>
    </row>
    <row r="103" spans="1:45" ht="27.75" customHeight="1">
      <c r="A103" s="271"/>
      <c r="B103" s="271"/>
      <c r="C103" s="271"/>
      <c r="D103" s="122" t="s">
        <v>112</v>
      </c>
      <c r="E103" s="90">
        <f>E58+E65+E76</f>
        <v>0</v>
      </c>
      <c r="F103" s="90">
        <f>F58+F65+F76</f>
        <v>0</v>
      </c>
      <c r="G103" s="90">
        <v>0</v>
      </c>
      <c r="H103" s="90">
        <f t="shared" ref="H103:I104" si="144">H58+H65+H76</f>
        <v>0</v>
      </c>
      <c r="I103" s="90">
        <f t="shared" si="144"/>
        <v>0</v>
      </c>
      <c r="J103" s="90">
        <v>0</v>
      </c>
      <c r="K103" s="90">
        <f t="shared" ref="K103:L104" si="145">K58+K65+K76</f>
        <v>0</v>
      </c>
      <c r="L103" s="90">
        <f t="shared" si="145"/>
        <v>0</v>
      </c>
      <c r="M103" s="90">
        <v>0</v>
      </c>
      <c r="N103" s="90">
        <f t="shared" ref="N103:O104" si="146">N58+N65+N76</f>
        <v>0</v>
      </c>
      <c r="O103" s="90">
        <f t="shared" si="146"/>
        <v>0</v>
      </c>
      <c r="P103" s="90">
        <v>0</v>
      </c>
      <c r="Q103" s="90">
        <f t="shared" ref="Q103:AO104" si="147">Q58+Q65+Q76</f>
        <v>0</v>
      </c>
      <c r="R103" s="90">
        <f t="shared" si="147"/>
        <v>0</v>
      </c>
      <c r="S103" s="90">
        <f t="shared" si="147"/>
        <v>0</v>
      </c>
      <c r="T103" s="90">
        <f t="shared" si="147"/>
        <v>0</v>
      </c>
      <c r="U103" s="90">
        <f t="shared" si="147"/>
        <v>0</v>
      </c>
      <c r="V103" s="90">
        <f t="shared" si="147"/>
        <v>0</v>
      </c>
      <c r="W103" s="90">
        <f t="shared" si="147"/>
        <v>0</v>
      </c>
      <c r="X103" s="90">
        <f t="shared" si="147"/>
        <v>0</v>
      </c>
      <c r="Y103" s="90">
        <f t="shared" si="147"/>
        <v>0</v>
      </c>
      <c r="Z103" s="90">
        <f t="shared" si="147"/>
        <v>0</v>
      </c>
      <c r="AA103" s="90">
        <f t="shared" si="147"/>
        <v>0</v>
      </c>
      <c r="AB103" s="90">
        <f t="shared" si="147"/>
        <v>0</v>
      </c>
      <c r="AC103" s="90">
        <f t="shared" si="147"/>
        <v>0</v>
      </c>
      <c r="AD103" s="90">
        <f t="shared" si="147"/>
        <v>0</v>
      </c>
      <c r="AE103" s="90">
        <f t="shared" si="147"/>
        <v>0</v>
      </c>
      <c r="AF103" s="90">
        <f t="shared" si="147"/>
        <v>0</v>
      </c>
      <c r="AG103" s="90">
        <f t="shared" si="147"/>
        <v>0</v>
      </c>
      <c r="AH103" s="90">
        <f t="shared" si="147"/>
        <v>0</v>
      </c>
      <c r="AI103" s="90">
        <f t="shared" si="147"/>
        <v>0</v>
      </c>
      <c r="AJ103" s="90">
        <f t="shared" si="147"/>
        <v>0</v>
      </c>
      <c r="AK103" s="90">
        <f t="shared" si="147"/>
        <v>0</v>
      </c>
      <c r="AL103" s="90">
        <f t="shared" si="147"/>
        <v>0</v>
      </c>
      <c r="AM103" s="90">
        <f t="shared" si="147"/>
        <v>0</v>
      </c>
      <c r="AN103" s="90">
        <f t="shared" si="147"/>
        <v>0</v>
      </c>
      <c r="AO103" s="90">
        <f t="shared" si="147"/>
        <v>0</v>
      </c>
      <c r="AP103" s="115">
        <f t="shared" si="142"/>
        <v>0</v>
      </c>
      <c r="AQ103" s="115">
        <v>0</v>
      </c>
      <c r="AR103" s="273"/>
      <c r="AS103" s="273"/>
    </row>
    <row r="104" spans="1:45" ht="12.75" customHeight="1">
      <c r="A104" s="271"/>
      <c r="B104" s="271"/>
      <c r="C104" s="271"/>
      <c r="D104" s="90" t="s">
        <v>53</v>
      </c>
      <c r="E104" s="90">
        <f>H104+K104+N104+Q104+T104+W104+Z104+AC104+AF104+AI104+AL104+AO104</f>
        <v>393.7</v>
      </c>
      <c r="F104" s="90">
        <f>I104+L104+O104</f>
        <v>0</v>
      </c>
      <c r="G104" s="90">
        <v>0</v>
      </c>
      <c r="H104" s="90">
        <f t="shared" si="144"/>
        <v>0</v>
      </c>
      <c r="I104" s="90">
        <f t="shared" si="144"/>
        <v>0</v>
      </c>
      <c r="J104" s="90">
        <v>0</v>
      </c>
      <c r="K104" s="90">
        <f t="shared" si="145"/>
        <v>0</v>
      </c>
      <c r="L104" s="90">
        <f t="shared" si="145"/>
        <v>0</v>
      </c>
      <c r="M104" s="90">
        <v>0</v>
      </c>
      <c r="N104" s="90">
        <f t="shared" si="146"/>
        <v>0</v>
      </c>
      <c r="O104" s="90">
        <f t="shared" si="146"/>
        <v>0</v>
      </c>
      <c r="P104" s="90">
        <v>0</v>
      </c>
      <c r="Q104" s="90">
        <f t="shared" si="147"/>
        <v>0</v>
      </c>
      <c r="R104" s="90">
        <f t="shared" si="147"/>
        <v>0</v>
      </c>
      <c r="S104" s="90">
        <f t="shared" si="147"/>
        <v>0</v>
      </c>
      <c r="T104" s="90">
        <f>T59+T66+T77</f>
        <v>393.7</v>
      </c>
      <c r="U104" s="90">
        <f t="shared" si="147"/>
        <v>0</v>
      </c>
      <c r="V104" s="90">
        <f t="shared" si="147"/>
        <v>0</v>
      </c>
      <c r="W104" s="90">
        <f t="shared" si="147"/>
        <v>0</v>
      </c>
      <c r="X104" s="90">
        <f t="shared" si="147"/>
        <v>0</v>
      </c>
      <c r="Y104" s="90">
        <f t="shared" si="147"/>
        <v>0</v>
      </c>
      <c r="Z104" s="90">
        <f t="shared" si="147"/>
        <v>0</v>
      </c>
      <c r="AA104" s="90">
        <f t="shared" si="147"/>
        <v>0</v>
      </c>
      <c r="AB104" s="90">
        <f t="shared" si="147"/>
        <v>0</v>
      </c>
      <c r="AC104" s="90">
        <f t="shared" si="147"/>
        <v>0</v>
      </c>
      <c r="AD104" s="90">
        <f t="shared" si="147"/>
        <v>0</v>
      </c>
      <c r="AE104" s="90">
        <f t="shared" si="147"/>
        <v>0</v>
      </c>
      <c r="AF104" s="90">
        <f t="shared" si="147"/>
        <v>0</v>
      </c>
      <c r="AG104" s="90">
        <f t="shared" si="147"/>
        <v>0</v>
      </c>
      <c r="AH104" s="90">
        <f t="shared" si="147"/>
        <v>0</v>
      </c>
      <c r="AI104" s="90">
        <f t="shared" si="147"/>
        <v>0</v>
      </c>
      <c r="AJ104" s="90">
        <f t="shared" si="147"/>
        <v>0</v>
      </c>
      <c r="AK104" s="90">
        <f t="shared" si="147"/>
        <v>0</v>
      </c>
      <c r="AL104" s="90">
        <f t="shared" si="147"/>
        <v>0</v>
      </c>
      <c r="AM104" s="90">
        <f t="shared" si="147"/>
        <v>0</v>
      </c>
      <c r="AN104" s="90">
        <f t="shared" si="147"/>
        <v>0</v>
      </c>
      <c r="AO104" s="90">
        <f t="shared" si="147"/>
        <v>0</v>
      </c>
      <c r="AP104" s="115" t="e">
        <f t="shared" si="142"/>
        <v>#REF!</v>
      </c>
      <c r="AQ104" s="115">
        <v>0</v>
      </c>
      <c r="AR104" s="273"/>
      <c r="AS104" s="273"/>
    </row>
    <row r="105" spans="1:45" ht="12.75" customHeight="1">
      <c r="A105" s="271"/>
      <c r="B105" s="271"/>
      <c r="C105" s="271"/>
      <c r="D105" s="90" t="s">
        <v>41</v>
      </c>
      <c r="E105" s="90">
        <f>H105+K105+N105+Q105+T105+W105+Z105+AC105+AF105+AI105+AL105+AO105</f>
        <v>14331.6</v>
      </c>
      <c r="F105" s="90">
        <f>I105+L105+O105+R105+U105+X105</f>
        <v>5282.6299799999997</v>
      </c>
      <c r="G105" s="90">
        <f>F105/E105*100</f>
        <v>36.860015490245331</v>
      </c>
      <c r="H105" s="90">
        <f>H60+H67+H78-H110</f>
        <v>636.70000000000005</v>
      </c>
      <c r="I105" s="90">
        <f>I60+I67+I78-I110</f>
        <v>636.70000000000005</v>
      </c>
      <c r="J105" s="90">
        <f>I105/H105*100</f>
        <v>100</v>
      </c>
      <c r="K105" s="90">
        <f t="shared" ref="K105:L105" si="148">K60+K67+K78-K110</f>
        <v>726.9</v>
      </c>
      <c r="L105" s="90">
        <f t="shared" si="148"/>
        <v>726.9</v>
      </c>
      <c r="M105" s="90">
        <f>L105/K105*100</f>
        <v>100</v>
      </c>
      <c r="N105" s="90">
        <f t="shared" ref="N105:O105" si="149">N60+N67+N78-N110</f>
        <v>830.1</v>
      </c>
      <c r="O105" s="90">
        <f t="shared" si="149"/>
        <v>830.1</v>
      </c>
      <c r="P105" s="90">
        <f>O105/N105*100</f>
        <v>100</v>
      </c>
      <c r="Q105" s="90">
        <f t="shared" ref="Q105:AO105" si="150">Q60+Q67+Q78-Q110</f>
        <v>825</v>
      </c>
      <c r="R105" s="90">
        <f t="shared" si="150"/>
        <v>814.79582000000005</v>
      </c>
      <c r="S105" s="90">
        <f>R105/Q105*100</f>
        <v>98.763129696969699</v>
      </c>
      <c r="T105" s="90">
        <f t="shared" si="150"/>
        <v>1105.3</v>
      </c>
      <c r="U105" s="90">
        <f t="shared" si="150"/>
        <v>625.18802000000005</v>
      </c>
      <c r="V105" s="90">
        <f>U105/T105*100</f>
        <v>56.562744956120511</v>
      </c>
      <c r="W105" s="90">
        <f t="shared" si="150"/>
        <v>2108.6999999999998</v>
      </c>
      <c r="X105" s="90">
        <f t="shared" si="150"/>
        <v>1648.9461399999998</v>
      </c>
      <c r="Y105" s="90">
        <f>X105/W105*100</f>
        <v>78.197284582918385</v>
      </c>
      <c r="Z105" s="90">
        <f t="shared" si="150"/>
        <v>1600</v>
      </c>
      <c r="AA105" s="90">
        <f t="shared" si="150"/>
        <v>0</v>
      </c>
      <c r="AB105" s="90">
        <f t="shared" si="150"/>
        <v>0</v>
      </c>
      <c r="AC105" s="90">
        <f t="shared" si="150"/>
        <v>1625</v>
      </c>
      <c r="AD105" s="90">
        <f t="shared" si="150"/>
        <v>0</v>
      </c>
      <c r="AE105" s="90">
        <f t="shared" si="150"/>
        <v>0</v>
      </c>
      <c r="AF105" s="90">
        <f t="shared" si="150"/>
        <v>1598</v>
      </c>
      <c r="AG105" s="90">
        <f t="shared" si="150"/>
        <v>0</v>
      </c>
      <c r="AH105" s="90">
        <f t="shared" si="150"/>
        <v>0</v>
      </c>
      <c r="AI105" s="90">
        <f t="shared" si="150"/>
        <v>1920</v>
      </c>
      <c r="AJ105" s="90">
        <f t="shared" si="150"/>
        <v>0</v>
      </c>
      <c r="AK105" s="90">
        <f t="shared" si="150"/>
        <v>0</v>
      </c>
      <c r="AL105" s="90">
        <f t="shared" si="150"/>
        <v>1002.6</v>
      </c>
      <c r="AM105" s="90">
        <f t="shared" si="150"/>
        <v>0</v>
      </c>
      <c r="AN105" s="90">
        <f t="shared" si="150"/>
        <v>0</v>
      </c>
      <c r="AO105" s="90">
        <f t="shared" si="150"/>
        <v>353.3</v>
      </c>
      <c r="AP105" s="115" t="e">
        <f t="shared" si="142"/>
        <v>#REF!</v>
      </c>
      <c r="AQ105" s="115" t="e">
        <f t="shared" ref="AQ105" si="151">AP105/AO105</f>
        <v>#REF!</v>
      </c>
      <c r="AR105" s="273"/>
      <c r="AS105" s="273"/>
    </row>
    <row r="106" spans="1:45" ht="24.75" customHeight="1">
      <c r="A106" s="271"/>
      <c r="B106" s="271"/>
      <c r="C106" s="271"/>
      <c r="D106" s="90" t="s">
        <v>113</v>
      </c>
      <c r="E106" s="90">
        <f>E62+E68+E79</f>
        <v>0</v>
      </c>
      <c r="F106" s="90">
        <f>F62+F68+F79</f>
        <v>0</v>
      </c>
      <c r="G106" s="90">
        <v>0</v>
      </c>
      <c r="H106" s="90">
        <f t="shared" ref="H106:I106" si="152">H62+H68+H79</f>
        <v>0</v>
      </c>
      <c r="I106" s="90">
        <f t="shared" si="152"/>
        <v>0</v>
      </c>
      <c r="J106" s="90">
        <v>0</v>
      </c>
      <c r="K106" s="90">
        <f t="shared" ref="K106:L106" si="153">K62+K68+K79</f>
        <v>0</v>
      </c>
      <c r="L106" s="90">
        <f t="shared" si="153"/>
        <v>0</v>
      </c>
      <c r="M106" s="90">
        <v>0</v>
      </c>
      <c r="N106" s="90">
        <f t="shared" ref="N106:O106" si="154">N62+N68+N79</f>
        <v>0</v>
      </c>
      <c r="O106" s="90">
        <f t="shared" si="154"/>
        <v>0</v>
      </c>
      <c r="P106" s="90">
        <v>0</v>
      </c>
      <c r="Q106" s="90">
        <f t="shared" ref="Q106:AO106" si="155">Q62+Q68+Q79</f>
        <v>0</v>
      </c>
      <c r="R106" s="90">
        <f t="shared" si="155"/>
        <v>0</v>
      </c>
      <c r="S106" s="90">
        <f t="shared" si="155"/>
        <v>0</v>
      </c>
      <c r="T106" s="90">
        <f t="shared" si="155"/>
        <v>0</v>
      </c>
      <c r="U106" s="90">
        <f t="shared" si="155"/>
        <v>0</v>
      </c>
      <c r="V106" s="90">
        <f t="shared" si="155"/>
        <v>0</v>
      </c>
      <c r="W106" s="90">
        <f t="shared" si="155"/>
        <v>0</v>
      </c>
      <c r="X106" s="90">
        <f t="shared" si="155"/>
        <v>0</v>
      </c>
      <c r="Y106" s="90">
        <f t="shared" si="155"/>
        <v>0</v>
      </c>
      <c r="Z106" s="90">
        <f t="shared" si="155"/>
        <v>0</v>
      </c>
      <c r="AA106" s="90">
        <f t="shared" si="155"/>
        <v>0</v>
      </c>
      <c r="AB106" s="90">
        <f t="shared" si="155"/>
        <v>0</v>
      </c>
      <c r="AC106" s="90">
        <f t="shared" si="155"/>
        <v>0</v>
      </c>
      <c r="AD106" s="90">
        <f t="shared" si="155"/>
        <v>0</v>
      </c>
      <c r="AE106" s="90">
        <f t="shared" si="155"/>
        <v>0</v>
      </c>
      <c r="AF106" s="90">
        <f t="shared" si="155"/>
        <v>0</v>
      </c>
      <c r="AG106" s="90">
        <f t="shared" si="155"/>
        <v>0</v>
      </c>
      <c r="AH106" s="90">
        <f t="shared" si="155"/>
        <v>0</v>
      </c>
      <c r="AI106" s="90">
        <f t="shared" si="155"/>
        <v>0</v>
      </c>
      <c r="AJ106" s="90">
        <f t="shared" si="155"/>
        <v>0</v>
      </c>
      <c r="AK106" s="90">
        <f t="shared" si="155"/>
        <v>0</v>
      </c>
      <c r="AL106" s="90">
        <f t="shared" si="155"/>
        <v>0</v>
      </c>
      <c r="AM106" s="90">
        <f t="shared" si="155"/>
        <v>0</v>
      </c>
      <c r="AN106" s="90">
        <f t="shared" si="155"/>
        <v>0</v>
      </c>
      <c r="AO106" s="90">
        <f t="shared" si="155"/>
        <v>0</v>
      </c>
      <c r="AP106" s="146">
        <f t="shared" si="142"/>
        <v>0</v>
      </c>
      <c r="AQ106" s="146">
        <v>0</v>
      </c>
      <c r="AR106" s="273"/>
      <c r="AS106" s="273"/>
    </row>
    <row r="107" spans="1:45" ht="12.75" customHeight="1">
      <c r="A107" s="271" t="s">
        <v>139</v>
      </c>
      <c r="B107" s="271"/>
      <c r="C107" s="271"/>
      <c r="D107" s="122" t="s">
        <v>56</v>
      </c>
      <c r="E107" s="90">
        <f>E108+E109+E110</f>
        <v>454.99999999999994</v>
      </c>
      <c r="F107" s="90">
        <f>F108+F109+F110</f>
        <v>188.20000000000002</v>
      </c>
      <c r="G107" s="90">
        <f>F107/E107*100</f>
        <v>41.362637362637372</v>
      </c>
      <c r="H107" s="90">
        <f>H108+H109+H110</f>
        <v>1</v>
      </c>
      <c r="I107" s="90">
        <f>I108+I109+I110</f>
        <v>0.6</v>
      </c>
      <c r="J107" s="90">
        <f>I107/H107*100</f>
        <v>60</v>
      </c>
      <c r="K107" s="90">
        <f>K108+K109+K110</f>
        <v>35</v>
      </c>
      <c r="L107" s="90">
        <f>L108+L109+L110</f>
        <v>35</v>
      </c>
      <c r="M107" s="90">
        <f>L107/K107*100</f>
        <v>100</v>
      </c>
      <c r="N107" s="90">
        <f>N108+N109+N110</f>
        <v>39.799999999999997</v>
      </c>
      <c r="O107" s="90">
        <f>O108+O109+O110</f>
        <v>38.9</v>
      </c>
      <c r="P107" s="90">
        <f>O107/N107*100</f>
        <v>97.738693467336688</v>
      </c>
      <c r="Q107" s="90">
        <f t="shared" ref="Q107:AO107" si="156">Q108+Q109+Q110</f>
        <v>37.9</v>
      </c>
      <c r="R107" s="90">
        <f t="shared" si="156"/>
        <v>37.9</v>
      </c>
      <c r="S107" s="90">
        <f t="shared" si="156"/>
        <v>0</v>
      </c>
      <c r="T107" s="90">
        <f t="shared" si="156"/>
        <v>37.9</v>
      </c>
      <c r="U107" s="90">
        <f t="shared" si="156"/>
        <v>37.9</v>
      </c>
      <c r="V107" s="90">
        <f>U107/T107*100</f>
        <v>100</v>
      </c>
      <c r="W107" s="90">
        <f t="shared" si="156"/>
        <v>37.900000000000006</v>
      </c>
      <c r="X107" s="90">
        <f>X108+X109+X110</f>
        <v>37.900000000000006</v>
      </c>
      <c r="Y107" s="90">
        <f>X107/W107*100</f>
        <v>100</v>
      </c>
      <c r="Z107" s="90">
        <f t="shared" si="156"/>
        <v>37.9</v>
      </c>
      <c r="AA107" s="90">
        <f t="shared" si="156"/>
        <v>0</v>
      </c>
      <c r="AB107" s="90">
        <f t="shared" si="156"/>
        <v>0</v>
      </c>
      <c r="AC107" s="90">
        <f t="shared" si="156"/>
        <v>37.9</v>
      </c>
      <c r="AD107" s="90">
        <f t="shared" si="156"/>
        <v>0</v>
      </c>
      <c r="AE107" s="90">
        <f t="shared" si="156"/>
        <v>0</v>
      </c>
      <c r="AF107" s="90">
        <f t="shared" si="156"/>
        <v>37.9</v>
      </c>
      <c r="AG107" s="90">
        <f t="shared" si="156"/>
        <v>0</v>
      </c>
      <c r="AH107" s="90">
        <f t="shared" si="156"/>
        <v>0</v>
      </c>
      <c r="AI107" s="90">
        <f t="shared" si="156"/>
        <v>37.9</v>
      </c>
      <c r="AJ107" s="90">
        <f t="shared" si="156"/>
        <v>0</v>
      </c>
      <c r="AK107" s="90">
        <f t="shared" si="156"/>
        <v>0</v>
      </c>
      <c r="AL107" s="90">
        <f t="shared" si="156"/>
        <v>37.9</v>
      </c>
      <c r="AM107" s="90">
        <f t="shared" si="156"/>
        <v>0</v>
      </c>
      <c r="AN107" s="90">
        <f t="shared" si="156"/>
        <v>0</v>
      </c>
      <c r="AO107" s="90">
        <f t="shared" si="156"/>
        <v>76</v>
      </c>
      <c r="AP107" s="115">
        <f t="shared" si="142"/>
        <v>0</v>
      </c>
      <c r="AQ107" s="115">
        <f t="shared" ref="AQ107" si="157">AP107/AO107</f>
        <v>0</v>
      </c>
      <c r="AR107" s="272"/>
      <c r="AS107" s="272"/>
    </row>
    <row r="108" spans="1:45" ht="27.75" customHeight="1">
      <c r="A108" s="271"/>
      <c r="B108" s="271"/>
      <c r="C108" s="271"/>
      <c r="D108" s="122" t="s">
        <v>112</v>
      </c>
      <c r="E108" s="90">
        <v>0</v>
      </c>
      <c r="F108" s="90">
        <v>0</v>
      </c>
      <c r="G108" s="90">
        <v>0</v>
      </c>
      <c r="H108" s="90">
        <v>0</v>
      </c>
      <c r="I108" s="90">
        <v>0</v>
      </c>
      <c r="J108" s="90">
        <v>0</v>
      </c>
      <c r="K108" s="90">
        <v>0</v>
      </c>
      <c r="L108" s="90">
        <v>0</v>
      </c>
      <c r="M108" s="90">
        <v>0</v>
      </c>
      <c r="N108" s="90">
        <v>0</v>
      </c>
      <c r="O108" s="90">
        <v>0</v>
      </c>
      <c r="P108" s="90">
        <v>0</v>
      </c>
      <c r="Q108" s="90">
        <v>0</v>
      </c>
      <c r="R108" s="90">
        <f t="shared" ref="R108:AG109" si="158">R97</f>
        <v>0</v>
      </c>
      <c r="S108" s="90">
        <f t="shared" si="158"/>
        <v>0</v>
      </c>
      <c r="T108" s="90">
        <v>0</v>
      </c>
      <c r="U108" s="90">
        <f t="shared" si="158"/>
        <v>0</v>
      </c>
      <c r="V108" s="90">
        <f t="shared" si="158"/>
        <v>0</v>
      </c>
      <c r="W108" s="90">
        <v>0</v>
      </c>
      <c r="X108" s="90">
        <v>0</v>
      </c>
      <c r="Y108" s="90">
        <v>0</v>
      </c>
      <c r="Z108" s="90">
        <v>0</v>
      </c>
      <c r="AA108" s="90">
        <v>0</v>
      </c>
      <c r="AB108" s="90">
        <v>0</v>
      </c>
      <c r="AC108" s="90">
        <v>0</v>
      </c>
      <c r="AD108" s="90">
        <v>0</v>
      </c>
      <c r="AE108" s="90">
        <v>0</v>
      </c>
      <c r="AF108" s="90">
        <v>0</v>
      </c>
      <c r="AG108" s="90">
        <v>0</v>
      </c>
      <c r="AH108" s="90">
        <v>0</v>
      </c>
      <c r="AI108" s="90">
        <v>0</v>
      </c>
      <c r="AJ108" s="90">
        <v>0</v>
      </c>
      <c r="AK108" s="90">
        <v>0</v>
      </c>
      <c r="AL108" s="90">
        <v>0</v>
      </c>
      <c r="AM108" s="90">
        <v>0</v>
      </c>
      <c r="AN108" s="90">
        <v>0</v>
      </c>
      <c r="AO108" s="90">
        <v>0</v>
      </c>
      <c r="AP108" s="115">
        <f t="shared" si="142"/>
        <v>0</v>
      </c>
      <c r="AQ108" s="115">
        <v>0</v>
      </c>
      <c r="AR108" s="273"/>
      <c r="AS108" s="273"/>
    </row>
    <row r="109" spans="1:45" ht="12.75" customHeight="1">
      <c r="A109" s="271"/>
      <c r="B109" s="271"/>
      <c r="C109" s="271"/>
      <c r="D109" s="90" t="s">
        <v>53</v>
      </c>
      <c r="E109" s="90">
        <f>H109+K109+N109+Q109+T109+W109+Z109+AC109+AF109+AI109+AL109+AO109</f>
        <v>0</v>
      </c>
      <c r="F109" s="90">
        <v>0</v>
      </c>
      <c r="G109" s="90">
        <v>0</v>
      </c>
      <c r="H109" s="90">
        <v>0</v>
      </c>
      <c r="I109" s="90">
        <v>0</v>
      </c>
      <c r="J109" s="90">
        <v>0</v>
      </c>
      <c r="K109" s="90">
        <v>0</v>
      </c>
      <c r="L109" s="90">
        <v>0</v>
      </c>
      <c r="M109" s="90">
        <v>0</v>
      </c>
      <c r="N109" s="90">
        <v>0</v>
      </c>
      <c r="O109" s="90">
        <v>0</v>
      </c>
      <c r="P109" s="90">
        <v>0</v>
      </c>
      <c r="Q109" s="90">
        <v>0</v>
      </c>
      <c r="R109" s="90">
        <f t="shared" si="158"/>
        <v>0</v>
      </c>
      <c r="S109" s="90">
        <f t="shared" si="158"/>
        <v>0</v>
      </c>
      <c r="T109" s="90">
        <v>0</v>
      </c>
      <c r="U109" s="90">
        <f t="shared" si="158"/>
        <v>0</v>
      </c>
      <c r="V109" s="90">
        <f t="shared" si="158"/>
        <v>0</v>
      </c>
      <c r="W109" s="90">
        <v>0</v>
      </c>
      <c r="X109" s="90">
        <f t="shared" si="158"/>
        <v>0</v>
      </c>
      <c r="Y109" s="90">
        <f t="shared" si="158"/>
        <v>0</v>
      </c>
      <c r="Z109" s="90">
        <v>0</v>
      </c>
      <c r="AA109" s="90">
        <f t="shared" si="158"/>
        <v>0</v>
      </c>
      <c r="AB109" s="90">
        <f t="shared" si="158"/>
        <v>0</v>
      </c>
      <c r="AC109" s="90">
        <v>0</v>
      </c>
      <c r="AD109" s="90">
        <f t="shared" si="158"/>
        <v>0</v>
      </c>
      <c r="AE109" s="90">
        <f t="shared" si="158"/>
        <v>0</v>
      </c>
      <c r="AF109" s="90">
        <v>0</v>
      </c>
      <c r="AG109" s="90">
        <f t="shared" si="158"/>
        <v>0</v>
      </c>
      <c r="AH109" s="90">
        <f t="shared" ref="AH109:AN109" si="159">AH98</f>
        <v>0</v>
      </c>
      <c r="AI109" s="90">
        <v>0</v>
      </c>
      <c r="AJ109" s="90">
        <f t="shared" si="159"/>
        <v>0</v>
      </c>
      <c r="AK109" s="90">
        <f t="shared" si="159"/>
        <v>0</v>
      </c>
      <c r="AL109" s="90">
        <f t="shared" si="159"/>
        <v>0</v>
      </c>
      <c r="AM109" s="90">
        <f t="shared" si="159"/>
        <v>0</v>
      </c>
      <c r="AN109" s="90">
        <f t="shared" si="159"/>
        <v>0</v>
      </c>
      <c r="AO109" s="90">
        <v>0</v>
      </c>
      <c r="AP109" s="115" t="e">
        <f t="shared" si="142"/>
        <v>#REF!</v>
      </c>
      <c r="AQ109" s="115">
        <v>0</v>
      </c>
      <c r="AR109" s="273"/>
      <c r="AS109" s="273"/>
    </row>
    <row r="110" spans="1:45" ht="12.75" customHeight="1">
      <c r="A110" s="271"/>
      <c r="B110" s="271"/>
      <c r="C110" s="271"/>
      <c r="D110" s="90" t="s">
        <v>41</v>
      </c>
      <c r="E110" s="90">
        <f>H110+K110+N110+Q110+T110+W110+Z110+AC110+AF110+AI110+AL110+AO110</f>
        <v>454.99999999999994</v>
      </c>
      <c r="F110" s="90">
        <f>I110+L110+O110+R110+U110+X110</f>
        <v>188.20000000000002</v>
      </c>
      <c r="G110" s="90">
        <f>F110/E110*100</f>
        <v>41.362637362637372</v>
      </c>
      <c r="H110" s="90">
        <f>H78</f>
        <v>1</v>
      </c>
      <c r="I110" s="90">
        <f>I78</f>
        <v>0.6</v>
      </c>
      <c r="J110" s="90">
        <f>I110/H110*100</f>
        <v>60</v>
      </c>
      <c r="K110" s="90">
        <f>K78</f>
        <v>35</v>
      </c>
      <c r="L110" s="90">
        <f>L78</f>
        <v>35</v>
      </c>
      <c r="M110" s="90">
        <f>L110/K110*100</f>
        <v>100</v>
      </c>
      <c r="N110" s="90">
        <f>N78</f>
        <v>39.799999999999997</v>
      </c>
      <c r="O110" s="90">
        <f>O78</f>
        <v>38.9</v>
      </c>
      <c r="P110" s="90">
        <f>O110/N110*100</f>
        <v>97.738693467336688</v>
      </c>
      <c r="Q110" s="90">
        <f t="shared" ref="Q110:AO110" si="160">Q78</f>
        <v>37.9</v>
      </c>
      <c r="R110" s="90">
        <f t="shared" si="160"/>
        <v>37.9</v>
      </c>
      <c r="S110" s="90">
        <f t="shared" si="160"/>
        <v>0</v>
      </c>
      <c r="T110" s="90">
        <f t="shared" si="160"/>
        <v>37.9</v>
      </c>
      <c r="U110" s="90">
        <f t="shared" si="160"/>
        <v>37.9</v>
      </c>
      <c r="V110" s="90">
        <f t="shared" si="160"/>
        <v>0</v>
      </c>
      <c r="W110" s="90">
        <f>W78-168.7</f>
        <v>37.900000000000006</v>
      </c>
      <c r="X110" s="90">
        <f>X78-168.7</f>
        <v>37.900000000000006</v>
      </c>
      <c r="Y110" s="90">
        <f t="shared" si="160"/>
        <v>0</v>
      </c>
      <c r="Z110" s="90">
        <f t="shared" si="160"/>
        <v>37.9</v>
      </c>
      <c r="AA110" s="90">
        <f t="shared" si="160"/>
        <v>0</v>
      </c>
      <c r="AB110" s="90">
        <f t="shared" si="160"/>
        <v>0</v>
      </c>
      <c r="AC110" s="90">
        <f t="shared" si="160"/>
        <v>37.9</v>
      </c>
      <c r="AD110" s="90">
        <f t="shared" si="160"/>
        <v>0</v>
      </c>
      <c r="AE110" s="90">
        <f t="shared" si="160"/>
        <v>0</v>
      </c>
      <c r="AF110" s="90">
        <f t="shared" si="160"/>
        <v>37.9</v>
      </c>
      <c r="AG110" s="90">
        <f t="shared" si="160"/>
        <v>0</v>
      </c>
      <c r="AH110" s="90">
        <f t="shared" si="160"/>
        <v>0</v>
      </c>
      <c r="AI110" s="90">
        <f t="shared" si="160"/>
        <v>37.9</v>
      </c>
      <c r="AJ110" s="90">
        <f t="shared" si="160"/>
        <v>0</v>
      </c>
      <c r="AK110" s="90">
        <f t="shared" si="160"/>
        <v>0</v>
      </c>
      <c r="AL110" s="90">
        <f t="shared" si="160"/>
        <v>37.9</v>
      </c>
      <c r="AM110" s="90">
        <f t="shared" si="160"/>
        <v>0</v>
      </c>
      <c r="AN110" s="90">
        <f t="shared" si="160"/>
        <v>0</v>
      </c>
      <c r="AO110" s="90">
        <f t="shared" si="160"/>
        <v>76</v>
      </c>
      <c r="AP110" s="115" t="e">
        <f t="shared" si="142"/>
        <v>#REF!</v>
      </c>
      <c r="AQ110" s="115" t="e">
        <f t="shared" ref="AQ110" si="161">AP110/AO110</f>
        <v>#REF!</v>
      </c>
      <c r="AR110" s="273"/>
      <c r="AS110" s="273"/>
    </row>
    <row r="111" spans="1:45" ht="24.75" customHeight="1">
      <c r="A111" s="271"/>
      <c r="B111" s="271"/>
      <c r="C111" s="271"/>
      <c r="D111" s="90" t="s">
        <v>113</v>
      </c>
      <c r="E111" s="90">
        <v>0</v>
      </c>
      <c r="F111" s="90">
        <v>0</v>
      </c>
      <c r="G111" s="90">
        <v>0</v>
      </c>
      <c r="H111" s="90">
        <v>0</v>
      </c>
      <c r="I111" s="90">
        <v>0</v>
      </c>
      <c r="J111" s="90">
        <v>0</v>
      </c>
      <c r="K111" s="90">
        <v>0</v>
      </c>
      <c r="L111" s="90">
        <v>0</v>
      </c>
      <c r="M111" s="90">
        <v>0</v>
      </c>
      <c r="N111" s="90">
        <v>0</v>
      </c>
      <c r="O111" s="90">
        <v>0</v>
      </c>
      <c r="P111" s="90">
        <v>0</v>
      </c>
      <c r="Q111" s="90">
        <v>0</v>
      </c>
      <c r="R111" s="90">
        <f t="shared" ref="R111:V111" si="162">R100</f>
        <v>0</v>
      </c>
      <c r="S111" s="90">
        <f t="shared" si="162"/>
        <v>0</v>
      </c>
      <c r="T111" s="90">
        <v>0</v>
      </c>
      <c r="U111" s="90">
        <f t="shared" si="162"/>
        <v>0</v>
      </c>
      <c r="V111" s="90">
        <f t="shared" si="162"/>
        <v>0</v>
      </c>
      <c r="W111" s="90">
        <v>0</v>
      </c>
      <c r="X111" s="90">
        <v>0</v>
      </c>
      <c r="Y111" s="90">
        <v>0</v>
      </c>
      <c r="Z111" s="90">
        <v>0</v>
      </c>
      <c r="AA111" s="90">
        <v>0</v>
      </c>
      <c r="AB111" s="90">
        <v>0</v>
      </c>
      <c r="AC111" s="90">
        <v>0</v>
      </c>
      <c r="AD111" s="90">
        <v>0</v>
      </c>
      <c r="AE111" s="90">
        <v>0</v>
      </c>
      <c r="AF111" s="90">
        <v>0</v>
      </c>
      <c r="AG111" s="90">
        <v>0</v>
      </c>
      <c r="AH111" s="90">
        <v>0</v>
      </c>
      <c r="AI111" s="90">
        <v>0</v>
      </c>
      <c r="AJ111" s="90">
        <v>0</v>
      </c>
      <c r="AK111" s="90">
        <v>0</v>
      </c>
      <c r="AL111" s="90">
        <v>0</v>
      </c>
      <c r="AM111" s="90">
        <v>0</v>
      </c>
      <c r="AN111" s="90">
        <v>0</v>
      </c>
      <c r="AO111" s="90">
        <v>0</v>
      </c>
      <c r="AP111" s="146" t="e">
        <f t="shared" si="142"/>
        <v>#REF!</v>
      </c>
      <c r="AQ111" s="146">
        <v>0</v>
      </c>
      <c r="AR111" s="273"/>
      <c r="AS111" s="273"/>
    </row>
    <row r="112" spans="1:45" ht="12.75" customHeight="1">
      <c r="A112" s="271" t="s">
        <v>140</v>
      </c>
      <c r="B112" s="271"/>
      <c r="C112" s="271"/>
      <c r="D112" s="122" t="s">
        <v>56</v>
      </c>
      <c r="E112" s="90">
        <f>E113+E114+E115</f>
        <v>2245.904</v>
      </c>
      <c r="F112" s="90">
        <f>F113+F114+F115</f>
        <v>543.18200000000002</v>
      </c>
      <c r="G112" s="90">
        <f>F112/E112*100</f>
        <v>24.185450491205323</v>
      </c>
      <c r="H112" s="90">
        <f t="shared" ref="H112:I112" si="163">H113+H114+H115</f>
        <v>0</v>
      </c>
      <c r="I112" s="90">
        <f t="shared" si="163"/>
        <v>0</v>
      </c>
      <c r="J112" s="90">
        <v>0</v>
      </c>
      <c r="K112" s="90">
        <f t="shared" ref="K112:L112" si="164">K113+K114+K115</f>
        <v>149.80000000000001</v>
      </c>
      <c r="L112" s="90">
        <f t="shared" si="164"/>
        <v>149.75</v>
      </c>
      <c r="M112" s="90">
        <f>L112/K112*100</f>
        <v>99.966622162883837</v>
      </c>
      <c r="N112" s="90">
        <f t="shared" ref="N112:O112" si="165">N113+N114+N115</f>
        <v>149.69999999999999</v>
      </c>
      <c r="O112" s="90">
        <f t="shared" si="165"/>
        <v>149.69999999999999</v>
      </c>
      <c r="P112" s="90">
        <f>O112/N112*100</f>
        <v>100</v>
      </c>
      <c r="Q112" s="90">
        <f t="shared" ref="Q112:AO112" si="166">Q113+Q114+Q115</f>
        <v>149.69999999999999</v>
      </c>
      <c r="R112" s="90">
        <f t="shared" si="166"/>
        <v>103.72</v>
      </c>
      <c r="S112" s="90">
        <f>R112/Q112*100</f>
        <v>69.285237140948567</v>
      </c>
      <c r="T112" s="90">
        <f t="shared" si="166"/>
        <v>140.04999999999995</v>
      </c>
      <c r="U112" s="90">
        <f t="shared" si="166"/>
        <v>140.012</v>
      </c>
      <c r="V112" s="90">
        <f t="shared" si="166"/>
        <v>99.972866833273869</v>
      </c>
      <c r="W112" s="90">
        <f t="shared" si="166"/>
        <v>559.6</v>
      </c>
      <c r="X112" s="90">
        <f t="shared" si="166"/>
        <v>0</v>
      </c>
      <c r="Y112" s="90">
        <f t="shared" si="166"/>
        <v>0</v>
      </c>
      <c r="Z112" s="90">
        <f t="shared" si="166"/>
        <v>130</v>
      </c>
      <c r="AA112" s="90">
        <f t="shared" si="166"/>
        <v>0</v>
      </c>
      <c r="AB112" s="90">
        <f t="shared" si="166"/>
        <v>0</v>
      </c>
      <c r="AC112" s="90">
        <f t="shared" si="166"/>
        <v>337.7</v>
      </c>
      <c r="AD112" s="90">
        <f t="shared" si="166"/>
        <v>0</v>
      </c>
      <c r="AE112" s="90">
        <f t="shared" si="166"/>
        <v>0</v>
      </c>
      <c r="AF112" s="90">
        <f t="shared" si="166"/>
        <v>130</v>
      </c>
      <c r="AG112" s="90">
        <f t="shared" si="166"/>
        <v>0</v>
      </c>
      <c r="AH112" s="90">
        <f t="shared" si="166"/>
        <v>0</v>
      </c>
      <c r="AI112" s="90">
        <f t="shared" si="166"/>
        <v>130.9</v>
      </c>
      <c r="AJ112" s="90">
        <f t="shared" si="166"/>
        <v>0</v>
      </c>
      <c r="AK112" s="90">
        <f t="shared" si="166"/>
        <v>0</v>
      </c>
      <c r="AL112" s="90">
        <f t="shared" si="166"/>
        <v>187.9</v>
      </c>
      <c r="AM112" s="90">
        <f t="shared" si="166"/>
        <v>0</v>
      </c>
      <c r="AN112" s="90">
        <f t="shared" si="166"/>
        <v>0</v>
      </c>
      <c r="AO112" s="90">
        <f t="shared" si="166"/>
        <v>180.55400000000003</v>
      </c>
      <c r="AP112" s="115" t="e">
        <f>SUM(AP102+AP96+#REF!)</f>
        <v>#REF!</v>
      </c>
      <c r="AQ112" s="115" t="e">
        <f t="shared" ref="AQ112" si="167">AP112/AO112</f>
        <v>#REF!</v>
      </c>
      <c r="AR112" s="272"/>
      <c r="AS112" s="272"/>
    </row>
    <row r="113" spans="1:45" ht="27.75" customHeight="1">
      <c r="A113" s="271"/>
      <c r="B113" s="271"/>
      <c r="C113" s="271"/>
      <c r="D113" s="122" t="s">
        <v>112</v>
      </c>
      <c r="E113" s="90">
        <f t="shared" ref="E113:F116" si="168">E24</f>
        <v>0</v>
      </c>
      <c r="F113" s="90">
        <f t="shared" si="168"/>
        <v>0</v>
      </c>
      <c r="G113" s="90">
        <v>0</v>
      </c>
      <c r="H113" s="90">
        <f t="shared" ref="H113:I116" si="169">H24</f>
        <v>0</v>
      </c>
      <c r="I113" s="90">
        <f t="shared" si="169"/>
        <v>0</v>
      </c>
      <c r="J113" s="90">
        <v>0</v>
      </c>
      <c r="K113" s="90">
        <f t="shared" ref="K113:L116" si="170">K24</f>
        <v>0</v>
      </c>
      <c r="L113" s="90">
        <f t="shared" si="170"/>
        <v>0</v>
      </c>
      <c r="M113" s="90">
        <v>0</v>
      </c>
      <c r="N113" s="90">
        <f t="shared" ref="N113:O116" si="171">N24</f>
        <v>0</v>
      </c>
      <c r="O113" s="90">
        <f t="shared" si="171"/>
        <v>0</v>
      </c>
      <c r="P113" s="90">
        <v>0</v>
      </c>
      <c r="Q113" s="90">
        <f t="shared" ref="Q113:AO116" si="172">Q24</f>
        <v>0</v>
      </c>
      <c r="R113" s="90">
        <f t="shared" si="172"/>
        <v>0</v>
      </c>
      <c r="S113" s="90">
        <f t="shared" si="172"/>
        <v>0</v>
      </c>
      <c r="T113" s="90">
        <f t="shared" si="172"/>
        <v>0</v>
      </c>
      <c r="U113" s="90">
        <f t="shared" si="172"/>
        <v>0</v>
      </c>
      <c r="V113" s="90">
        <f t="shared" si="172"/>
        <v>0</v>
      </c>
      <c r="W113" s="90">
        <f t="shared" si="172"/>
        <v>0</v>
      </c>
      <c r="X113" s="90">
        <f t="shared" si="172"/>
        <v>0</v>
      </c>
      <c r="Y113" s="90">
        <f t="shared" si="172"/>
        <v>0</v>
      </c>
      <c r="Z113" s="90">
        <f t="shared" si="172"/>
        <v>0</v>
      </c>
      <c r="AA113" s="90">
        <f t="shared" si="172"/>
        <v>0</v>
      </c>
      <c r="AB113" s="90">
        <f t="shared" si="172"/>
        <v>0</v>
      </c>
      <c r="AC113" s="90">
        <f t="shared" si="172"/>
        <v>0</v>
      </c>
      <c r="AD113" s="90">
        <f t="shared" si="172"/>
        <v>0</v>
      </c>
      <c r="AE113" s="90">
        <f t="shared" si="172"/>
        <v>0</v>
      </c>
      <c r="AF113" s="90">
        <f t="shared" si="172"/>
        <v>0</v>
      </c>
      <c r="AG113" s="90">
        <f t="shared" si="172"/>
        <v>0</v>
      </c>
      <c r="AH113" s="90">
        <f t="shared" si="172"/>
        <v>0</v>
      </c>
      <c r="AI113" s="90">
        <f t="shared" si="172"/>
        <v>0</v>
      </c>
      <c r="AJ113" s="90">
        <f t="shared" si="172"/>
        <v>0</v>
      </c>
      <c r="AK113" s="90">
        <f t="shared" si="172"/>
        <v>0</v>
      </c>
      <c r="AL113" s="90">
        <f t="shared" si="172"/>
        <v>0</v>
      </c>
      <c r="AM113" s="90">
        <f t="shared" si="172"/>
        <v>0</v>
      </c>
      <c r="AN113" s="90">
        <f t="shared" si="172"/>
        <v>0</v>
      </c>
      <c r="AO113" s="90">
        <f t="shared" si="172"/>
        <v>0</v>
      </c>
      <c r="AP113" s="115">
        <f t="shared" ref="AP113:AP121" si="173">SUM(AP103+AP97+AP79)</f>
        <v>0</v>
      </c>
      <c r="AQ113" s="115">
        <v>0</v>
      </c>
      <c r="AR113" s="273"/>
      <c r="AS113" s="273"/>
    </row>
    <row r="114" spans="1:45" ht="12.75" customHeight="1">
      <c r="A114" s="271"/>
      <c r="B114" s="271"/>
      <c r="C114" s="271"/>
      <c r="D114" s="90" t="s">
        <v>53</v>
      </c>
      <c r="E114" s="90">
        <f t="shared" si="168"/>
        <v>0</v>
      </c>
      <c r="F114" s="90">
        <f t="shared" si="168"/>
        <v>0</v>
      </c>
      <c r="G114" s="90">
        <v>0</v>
      </c>
      <c r="H114" s="90">
        <f t="shared" si="169"/>
        <v>0</v>
      </c>
      <c r="I114" s="90">
        <f t="shared" si="169"/>
        <v>0</v>
      </c>
      <c r="J114" s="90">
        <v>0</v>
      </c>
      <c r="K114" s="90">
        <f t="shared" si="170"/>
        <v>0</v>
      </c>
      <c r="L114" s="90">
        <f t="shared" si="170"/>
        <v>0</v>
      </c>
      <c r="M114" s="90">
        <v>0</v>
      </c>
      <c r="N114" s="90">
        <f t="shared" si="171"/>
        <v>0</v>
      </c>
      <c r="O114" s="90">
        <f t="shared" si="171"/>
        <v>0</v>
      </c>
      <c r="P114" s="90">
        <v>0</v>
      </c>
      <c r="Q114" s="90">
        <f t="shared" si="172"/>
        <v>0</v>
      </c>
      <c r="R114" s="90">
        <f t="shared" si="172"/>
        <v>0</v>
      </c>
      <c r="S114" s="90">
        <f t="shared" si="172"/>
        <v>0</v>
      </c>
      <c r="T114" s="90">
        <f t="shared" si="172"/>
        <v>0</v>
      </c>
      <c r="U114" s="90">
        <f t="shared" si="172"/>
        <v>0</v>
      </c>
      <c r="V114" s="90">
        <f t="shared" si="172"/>
        <v>0</v>
      </c>
      <c r="W114" s="90">
        <f t="shared" si="172"/>
        <v>0</v>
      </c>
      <c r="X114" s="90">
        <f t="shared" si="172"/>
        <v>0</v>
      </c>
      <c r="Y114" s="90">
        <f t="shared" si="172"/>
        <v>0</v>
      </c>
      <c r="Z114" s="90">
        <f t="shared" si="172"/>
        <v>0</v>
      </c>
      <c r="AA114" s="90">
        <f t="shared" si="172"/>
        <v>0</v>
      </c>
      <c r="AB114" s="90">
        <f t="shared" si="172"/>
        <v>0</v>
      </c>
      <c r="AC114" s="90">
        <f t="shared" si="172"/>
        <v>0</v>
      </c>
      <c r="AD114" s="90">
        <f t="shared" si="172"/>
        <v>0</v>
      </c>
      <c r="AE114" s="90">
        <f t="shared" si="172"/>
        <v>0</v>
      </c>
      <c r="AF114" s="90">
        <f t="shared" si="172"/>
        <v>0</v>
      </c>
      <c r="AG114" s="90">
        <f t="shared" si="172"/>
        <v>0</v>
      </c>
      <c r="AH114" s="90">
        <f t="shared" si="172"/>
        <v>0</v>
      </c>
      <c r="AI114" s="90">
        <f t="shared" si="172"/>
        <v>0</v>
      </c>
      <c r="AJ114" s="90">
        <f t="shared" si="172"/>
        <v>0</v>
      </c>
      <c r="AK114" s="90">
        <f t="shared" si="172"/>
        <v>0</v>
      </c>
      <c r="AL114" s="90">
        <f t="shared" si="172"/>
        <v>0</v>
      </c>
      <c r="AM114" s="90">
        <f t="shared" si="172"/>
        <v>0</v>
      </c>
      <c r="AN114" s="90">
        <f t="shared" si="172"/>
        <v>0</v>
      </c>
      <c r="AO114" s="90">
        <f t="shared" si="172"/>
        <v>0</v>
      </c>
      <c r="AP114" s="115" t="e">
        <f t="shared" si="173"/>
        <v>#REF!</v>
      </c>
      <c r="AQ114" s="115">
        <v>0</v>
      </c>
      <c r="AR114" s="273"/>
      <c r="AS114" s="273"/>
    </row>
    <row r="115" spans="1:45" ht="12.75" customHeight="1">
      <c r="A115" s="271"/>
      <c r="B115" s="271"/>
      <c r="C115" s="271"/>
      <c r="D115" s="90" t="s">
        <v>41</v>
      </c>
      <c r="E115" s="90">
        <f t="shared" si="168"/>
        <v>2245.904</v>
      </c>
      <c r="F115" s="90">
        <f t="shared" si="168"/>
        <v>543.18200000000002</v>
      </c>
      <c r="G115" s="90">
        <f>F115/E115*100</f>
        <v>24.185450491205323</v>
      </c>
      <c r="H115" s="90">
        <f t="shared" si="169"/>
        <v>0</v>
      </c>
      <c r="I115" s="90">
        <f t="shared" si="169"/>
        <v>0</v>
      </c>
      <c r="J115" s="90">
        <v>0</v>
      </c>
      <c r="K115" s="90">
        <f t="shared" si="170"/>
        <v>149.80000000000001</v>
      </c>
      <c r="L115" s="90">
        <f t="shared" si="170"/>
        <v>149.75</v>
      </c>
      <c r="M115" s="90">
        <f>L115/K115*100</f>
        <v>99.966622162883837</v>
      </c>
      <c r="N115" s="90">
        <f t="shared" si="171"/>
        <v>149.69999999999999</v>
      </c>
      <c r="O115" s="90">
        <f t="shared" si="171"/>
        <v>149.69999999999999</v>
      </c>
      <c r="P115" s="90">
        <f>O115/N115*100</f>
        <v>100</v>
      </c>
      <c r="Q115" s="90">
        <f t="shared" si="172"/>
        <v>149.69999999999999</v>
      </c>
      <c r="R115" s="90">
        <f t="shared" si="172"/>
        <v>103.72</v>
      </c>
      <c r="S115" s="90">
        <f>R115/Q115*100</f>
        <v>69.285237140948567</v>
      </c>
      <c r="T115" s="90">
        <f t="shared" si="172"/>
        <v>140.04999999999995</v>
      </c>
      <c r="U115" s="90">
        <f t="shared" si="172"/>
        <v>140.012</v>
      </c>
      <c r="V115" s="90">
        <f t="shared" si="172"/>
        <v>99.972866833273869</v>
      </c>
      <c r="W115" s="90">
        <f t="shared" si="172"/>
        <v>559.6</v>
      </c>
      <c r="X115" s="90">
        <f t="shared" si="172"/>
        <v>0</v>
      </c>
      <c r="Y115" s="90">
        <f t="shared" si="172"/>
        <v>0</v>
      </c>
      <c r="Z115" s="90">
        <f t="shared" si="172"/>
        <v>130</v>
      </c>
      <c r="AA115" s="90">
        <f t="shared" si="172"/>
        <v>0</v>
      </c>
      <c r="AB115" s="90">
        <f t="shared" si="172"/>
        <v>0</v>
      </c>
      <c r="AC115" s="90">
        <f t="shared" si="172"/>
        <v>337.7</v>
      </c>
      <c r="AD115" s="90">
        <f t="shared" si="172"/>
        <v>0</v>
      </c>
      <c r="AE115" s="90">
        <f t="shared" si="172"/>
        <v>0</v>
      </c>
      <c r="AF115" s="90">
        <f t="shared" si="172"/>
        <v>130</v>
      </c>
      <c r="AG115" s="90">
        <f t="shared" si="172"/>
        <v>0</v>
      </c>
      <c r="AH115" s="90">
        <f t="shared" si="172"/>
        <v>0</v>
      </c>
      <c r="AI115" s="90">
        <f t="shared" si="172"/>
        <v>130.9</v>
      </c>
      <c r="AJ115" s="90">
        <f t="shared" si="172"/>
        <v>0</v>
      </c>
      <c r="AK115" s="90">
        <f t="shared" si="172"/>
        <v>0</v>
      </c>
      <c r="AL115" s="90">
        <f t="shared" si="172"/>
        <v>187.9</v>
      </c>
      <c r="AM115" s="90">
        <f t="shared" si="172"/>
        <v>0</v>
      </c>
      <c r="AN115" s="90">
        <f t="shared" si="172"/>
        <v>0</v>
      </c>
      <c r="AO115" s="90">
        <f t="shared" si="172"/>
        <v>180.55400000000003</v>
      </c>
      <c r="AP115" s="115" t="e">
        <f t="shared" si="173"/>
        <v>#REF!</v>
      </c>
      <c r="AQ115" s="115" t="e">
        <f t="shared" ref="AQ115" si="174">AP115/AO115</f>
        <v>#REF!</v>
      </c>
      <c r="AR115" s="273"/>
      <c r="AS115" s="273"/>
    </row>
    <row r="116" spans="1:45" ht="24.75" customHeight="1">
      <c r="A116" s="271"/>
      <c r="B116" s="271"/>
      <c r="C116" s="271"/>
      <c r="D116" s="90" t="s">
        <v>113</v>
      </c>
      <c r="E116" s="90">
        <f t="shared" si="168"/>
        <v>0</v>
      </c>
      <c r="F116" s="90">
        <f t="shared" si="168"/>
        <v>0</v>
      </c>
      <c r="G116" s="90">
        <v>0</v>
      </c>
      <c r="H116" s="90">
        <f t="shared" si="169"/>
        <v>0</v>
      </c>
      <c r="I116" s="90">
        <f t="shared" si="169"/>
        <v>0</v>
      </c>
      <c r="J116" s="90">
        <v>0</v>
      </c>
      <c r="K116" s="90">
        <f t="shared" si="170"/>
        <v>0</v>
      </c>
      <c r="L116" s="90">
        <f t="shared" si="170"/>
        <v>0</v>
      </c>
      <c r="M116" s="90">
        <v>0</v>
      </c>
      <c r="N116" s="90">
        <f t="shared" si="171"/>
        <v>0</v>
      </c>
      <c r="O116" s="90">
        <f t="shared" si="171"/>
        <v>0</v>
      </c>
      <c r="P116" s="90">
        <v>0</v>
      </c>
      <c r="Q116" s="90">
        <f t="shared" si="172"/>
        <v>0</v>
      </c>
      <c r="R116" s="90">
        <f t="shared" si="172"/>
        <v>0</v>
      </c>
      <c r="S116" s="90">
        <f t="shared" si="172"/>
        <v>0</v>
      </c>
      <c r="T116" s="90">
        <f t="shared" si="172"/>
        <v>0</v>
      </c>
      <c r="U116" s="90">
        <f t="shared" si="172"/>
        <v>0</v>
      </c>
      <c r="V116" s="90">
        <f t="shared" si="172"/>
        <v>0</v>
      </c>
      <c r="W116" s="90">
        <f t="shared" si="172"/>
        <v>0</v>
      </c>
      <c r="X116" s="90">
        <f t="shared" si="172"/>
        <v>0</v>
      </c>
      <c r="Y116" s="90">
        <f t="shared" si="172"/>
        <v>0</v>
      </c>
      <c r="Z116" s="90">
        <f t="shared" si="172"/>
        <v>0</v>
      </c>
      <c r="AA116" s="90">
        <f t="shared" si="172"/>
        <v>0</v>
      </c>
      <c r="AB116" s="90">
        <f t="shared" si="172"/>
        <v>0</v>
      </c>
      <c r="AC116" s="90">
        <f t="shared" si="172"/>
        <v>0</v>
      </c>
      <c r="AD116" s="90">
        <f t="shared" si="172"/>
        <v>0</v>
      </c>
      <c r="AE116" s="90">
        <f t="shared" si="172"/>
        <v>0</v>
      </c>
      <c r="AF116" s="90">
        <f t="shared" si="172"/>
        <v>0</v>
      </c>
      <c r="AG116" s="90">
        <f t="shared" si="172"/>
        <v>0</v>
      </c>
      <c r="AH116" s="90">
        <f t="shared" si="172"/>
        <v>0</v>
      </c>
      <c r="AI116" s="90">
        <f t="shared" si="172"/>
        <v>0</v>
      </c>
      <c r="AJ116" s="90">
        <f t="shared" si="172"/>
        <v>0</v>
      </c>
      <c r="AK116" s="90">
        <f t="shared" si="172"/>
        <v>0</v>
      </c>
      <c r="AL116" s="90">
        <f t="shared" si="172"/>
        <v>0</v>
      </c>
      <c r="AM116" s="90">
        <f t="shared" si="172"/>
        <v>0</v>
      </c>
      <c r="AN116" s="90">
        <f t="shared" si="172"/>
        <v>0</v>
      </c>
      <c r="AO116" s="90">
        <f t="shared" si="172"/>
        <v>0</v>
      </c>
      <c r="AP116" s="146">
        <f t="shared" si="173"/>
        <v>0</v>
      </c>
      <c r="AQ116" s="146">
        <v>0</v>
      </c>
      <c r="AR116" s="273"/>
      <c r="AS116" s="273"/>
    </row>
    <row r="117" spans="1:45" ht="12.75" customHeight="1">
      <c r="A117" s="271" t="s">
        <v>141</v>
      </c>
      <c r="B117" s="271"/>
      <c r="C117" s="271"/>
      <c r="D117" s="122" t="s">
        <v>56</v>
      </c>
      <c r="E117" s="90">
        <f>E118+E119+E120</f>
        <v>23573.600000000002</v>
      </c>
      <c r="F117" s="90">
        <f>F118+F119+F120</f>
        <v>57</v>
      </c>
      <c r="G117" s="90">
        <f>F117/E117*100</f>
        <v>0.24179590728611666</v>
      </c>
      <c r="H117" s="90">
        <f t="shared" ref="H117:I117" si="175">H118+H119+H120</f>
        <v>0</v>
      </c>
      <c r="I117" s="90">
        <f t="shared" si="175"/>
        <v>0</v>
      </c>
      <c r="J117" s="90">
        <v>0</v>
      </c>
      <c r="K117" s="90">
        <f t="shared" ref="K117:L117" si="176">K118+K119+K120</f>
        <v>0</v>
      </c>
      <c r="L117" s="90">
        <f t="shared" si="176"/>
        <v>0</v>
      </c>
      <c r="M117" s="90">
        <v>0</v>
      </c>
      <c r="N117" s="90">
        <f t="shared" ref="N117:O117" si="177">N118+N119+N120</f>
        <v>0</v>
      </c>
      <c r="O117" s="90">
        <f t="shared" si="177"/>
        <v>0</v>
      </c>
      <c r="P117" s="90">
        <v>0</v>
      </c>
      <c r="Q117" s="90">
        <f t="shared" ref="Q117:AO117" si="178">Q118+Q119+Q120</f>
        <v>0</v>
      </c>
      <c r="R117" s="90">
        <f t="shared" si="178"/>
        <v>0</v>
      </c>
      <c r="S117" s="90">
        <f t="shared" si="178"/>
        <v>0</v>
      </c>
      <c r="T117" s="90">
        <f t="shared" si="178"/>
        <v>0</v>
      </c>
      <c r="U117" s="90">
        <f t="shared" si="178"/>
        <v>0</v>
      </c>
      <c r="V117" s="90">
        <f t="shared" si="178"/>
        <v>0</v>
      </c>
      <c r="W117" s="90">
        <f t="shared" si="178"/>
        <v>99</v>
      </c>
      <c r="X117" s="90">
        <f t="shared" si="178"/>
        <v>57</v>
      </c>
      <c r="Y117" s="90">
        <f t="shared" si="178"/>
        <v>57.575757575757578</v>
      </c>
      <c r="Z117" s="90">
        <f t="shared" si="178"/>
        <v>16935.400000000001</v>
      </c>
      <c r="AA117" s="90">
        <f t="shared" si="178"/>
        <v>0</v>
      </c>
      <c r="AB117" s="90">
        <f t="shared" si="178"/>
        <v>0</v>
      </c>
      <c r="AC117" s="90">
        <f t="shared" si="178"/>
        <v>6539.2</v>
      </c>
      <c r="AD117" s="90">
        <f t="shared" si="178"/>
        <v>0</v>
      </c>
      <c r="AE117" s="90">
        <f t="shared" si="178"/>
        <v>0</v>
      </c>
      <c r="AF117" s="90">
        <f t="shared" si="178"/>
        <v>0</v>
      </c>
      <c r="AG117" s="90">
        <f t="shared" si="178"/>
        <v>0</v>
      </c>
      <c r="AH117" s="90">
        <f t="shared" si="178"/>
        <v>0</v>
      </c>
      <c r="AI117" s="90">
        <f t="shared" si="178"/>
        <v>0</v>
      </c>
      <c r="AJ117" s="90">
        <f t="shared" si="178"/>
        <v>0</v>
      </c>
      <c r="AK117" s="90">
        <f t="shared" si="178"/>
        <v>0</v>
      </c>
      <c r="AL117" s="90">
        <f t="shared" si="178"/>
        <v>0</v>
      </c>
      <c r="AM117" s="90">
        <f t="shared" si="178"/>
        <v>0</v>
      </c>
      <c r="AN117" s="90">
        <f t="shared" si="178"/>
        <v>0</v>
      </c>
      <c r="AO117" s="90">
        <f t="shared" si="178"/>
        <v>0</v>
      </c>
      <c r="AP117" s="115" t="e">
        <f t="shared" si="173"/>
        <v>#REF!</v>
      </c>
      <c r="AQ117" s="115" t="e">
        <f t="shared" ref="AQ117" si="179">AP117/AO117</f>
        <v>#REF!</v>
      </c>
      <c r="AR117" s="272"/>
      <c r="AS117" s="272"/>
    </row>
    <row r="118" spans="1:45" ht="27.75" customHeight="1">
      <c r="A118" s="271"/>
      <c r="B118" s="271"/>
      <c r="C118" s="271"/>
      <c r="D118" s="122" t="s">
        <v>112</v>
      </c>
      <c r="E118" s="90">
        <f t="shared" ref="E118:F121" si="180">E29</f>
        <v>0</v>
      </c>
      <c r="F118" s="90">
        <f t="shared" si="180"/>
        <v>0</v>
      </c>
      <c r="G118" s="90">
        <v>0</v>
      </c>
      <c r="H118" s="90">
        <f t="shared" ref="H118:I121" si="181">H29</f>
        <v>0</v>
      </c>
      <c r="I118" s="90">
        <f t="shared" si="181"/>
        <v>0</v>
      </c>
      <c r="J118" s="90">
        <v>0</v>
      </c>
      <c r="K118" s="90">
        <f t="shared" ref="K118:L121" si="182">K29</f>
        <v>0</v>
      </c>
      <c r="L118" s="90">
        <f t="shared" si="182"/>
        <v>0</v>
      </c>
      <c r="M118" s="90">
        <v>0</v>
      </c>
      <c r="N118" s="90">
        <f t="shared" ref="N118:O121" si="183">N29</f>
        <v>0</v>
      </c>
      <c r="O118" s="90">
        <f t="shared" si="183"/>
        <v>0</v>
      </c>
      <c r="P118" s="90">
        <v>0</v>
      </c>
      <c r="Q118" s="90">
        <f t="shared" ref="Q118:AO121" si="184">Q29</f>
        <v>0</v>
      </c>
      <c r="R118" s="90">
        <f t="shared" si="184"/>
        <v>0</v>
      </c>
      <c r="S118" s="90">
        <f t="shared" si="184"/>
        <v>0</v>
      </c>
      <c r="T118" s="90">
        <f t="shared" si="184"/>
        <v>0</v>
      </c>
      <c r="U118" s="90">
        <f t="shared" si="184"/>
        <v>0</v>
      </c>
      <c r="V118" s="90">
        <f t="shared" si="184"/>
        <v>0</v>
      </c>
      <c r="W118" s="90">
        <f t="shared" si="184"/>
        <v>0</v>
      </c>
      <c r="X118" s="90">
        <f t="shared" si="184"/>
        <v>0</v>
      </c>
      <c r="Y118" s="90">
        <f t="shared" si="184"/>
        <v>0</v>
      </c>
      <c r="Z118" s="90">
        <f t="shared" si="184"/>
        <v>0</v>
      </c>
      <c r="AA118" s="90">
        <f t="shared" si="184"/>
        <v>0</v>
      </c>
      <c r="AB118" s="90">
        <f t="shared" si="184"/>
        <v>0</v>
      </c>
      <c r="AC118" s="90">
        <f t="shared" si="184"/>
        <v>0</v>
      </c>
      <c r="AD118" s="90">
        <f t="shared" si="184"/>
        <v>0</v>
      </c>
      <c r="AE118" s="90">
        <f t="shared" si="184"/>
        <v>0</v>
      </c>
      <c r="AF118" s="90">
        <f t="shared" si="184"/>
        <v>0</v>
      </c>
      <c r="AG118" s="90">
        <f t="shared" si="184"/>
        <v>0</v>
      </c>
      <c r="AH118" s="90">
        <f t="shared" si="184"/>
        <v>0</v>
      </c>
      <c r="AI118" s="90">
        <f t="shared" si="184"/>
        <v>0</v>
      </c>
      <c r="AJ118" s="90">
        <f t="shared" si="184"/>
        <v>0</v>
      </c>
      <c r="AK118" s="90">
        <f t="shared" si="184"/>
        <v>0</v>
      </c>
      <c r="AL118" s="90">
        <f t="shared" si="184"/>
        <v>0</v>
      </c>
      <c r="AM118" s="90">
        <f t="shared" si="184"/>
        <v>0</v>
      </c>
      <c r="AN118" s="90">
        <f t="shared" si="184"/>
        <v>0</v>
      </c>
      <c r="AO118" s="90">
        <f t="shared" si="184"/>
        <v>0</v>
      </c>
      <c r="AP118" s="115">
        <f t="shared" si="173"/>
        <v>0</v>
      </c>
      <c r="AQ118" s="115">
        <v>0</v>
      </c>
      <c r="AR118" s="273"/>
      <c r="AS118" s="273"/>
    </row>
    <row r="119" spans="1:45" ht="12.75" customHeight="1">
      <c r="A119" s="271"/>
      <c r="B119" s="271"/>
      <c r="C119" s="271"/>
      <c r="D119" s="90" t="s">
        <v>53</v>
      </c>
      <c r="E119" s="90">
        <f t="shared" si="180"/>
        <v>0</v>
      </c>
      <c r="F119" s="90">
        <f t="shared" si="180"/>
        <v>0</v>
      </c>
      <c r="G119" s="90">
        <v>0</v>
      </c>
      <c r="H119" s="90">
        <f t="shared" si="181"/>
        <v>0</v>
      </c>
      <c r="I119" s="90">
        <f t="shared" si="181"/>
        <v>0</v>
      </c>
      <c r="J119" s="90">
        <v>0</v>
      </c>
      <c r="K119" s="90">
        <f t="shared" si="182"/>
        <v>0</v>
      </c>
      <c r="L119" s="90">
        <f t="shared" si="182"/>
        <v>0</v>
      </c>
      <c r="M119" s="90">
        <v>0</v>
      </c>
      <c r="N119" s="90">
        <f t="shared" si="183"/>
        <v>0</v>
      </c>
      <c r="O119" s="90">
        <f t="shared" si="183"/>
        <v>0</v>
      </c>
      <c r="P119" s="90">
        <v>0</v>
      </c>
      <c r="Q119" s="90">
        <f t="shared" si="184"/>
        <v>0</v>
      </c>
      <c r="R119" s="90">
        <f t="shared" si="184"/>
        <v>0</v>
      </c>
      <c r="S119" s="90">
        <f t="shared" si="184"/>
        <v>0</v>
      </c>
      <c r="T119" s="90">
        <f t="shared" si="184"/>
        <v>0</v>
      </c>
      <c r="U119" s="90">
        <f t="shared" si="184"/>
        <v>0</v>
      </c>
      <c r="V119" s="90">
        <f t="shared" si="184"/>
        <v>0</v>
      </c>
      <c r="W119" s="90">
        <f t="shared" si="184"/>
        <v>0</v>
      </c>
      <c r="X119" s="90">
        <f t="shared" si="184"/>
        <v>0</v>
      </c>
      <c r="Y119" s="90">
        <f t="shared" si="184"/>
        <v>0</v>
      </c>
      <c r="Z119" s="90">
        <f t="shared" si="184"/>
        <v>0</v>
      </c>
      <c r="AA119" s="90">
        <f t="shared" si="184"/>
        <v>0</v>
      </c>
      <c r="AB119" s="90">
        <f t="shared" si="184"/>
        <v>0</v>
      </c>
      <c r="AC119" s="90">
        <f t="shared" si="184"/>
        <v>0</v>
      </c>
      <c r="AD119" s="90">
        <f t="shared" si="184"/>
        <v>0</v>
      </c>
      <c r="AE119" s="90">
        <f t="shared" si="184"/>
        <v>0</v>
      </c>
      <c r="AF119" s="90">
        <f t="shared" si="184"/>
        <v>0</v>
      </c>
      <c r="AG119" s="90">
        <f t="shared" si="184"/>
        <v>0</v>
      </c>
      <c r="AH119" s="90">
        <f t="shared" si="184"/>
        <v>0</v>
      </c>
      <c r="AI119" s="90">
        <f t="shared" si="184"/>
        <v>0</v>
      </c>
      <c r="AJ119" s="90">
        <f t="shared" si="184"/>
        <v>0</v>
      </c>
      <c r="AK119" s="90">
        <f t="shared" si="184"/>
        <v>0</v>
      </c>
      <c r="AL119" s="90">
        <f t="shared" si="184"/>
        <v>0</v>
      </c>
      <c r="AM119" s="90">
        <f t="shared" si="184"/>
        <v>0</v>
      </c>
      <c r="AN119" s="90">
        <f t="shared" si="184"/>
        <v>0</v>
      </c>
      <c r="AO119" s="90">
        <f t="shared" si="184"/>
        <v>0</v>
      </c>
      <c r="AP119" s="115" t="e">
        <f t="shared" si="173"/>
        <v>#REF!</v>
      </c>
      <c r="AQ119" s="115">
        <v>0</v>
      </c>
      <c r="AR119" s="273"/>
      <c r="AS119" s="273"/>
    </row>
    <row r="120" spans="1:45" ht="12.75" customHeight="1">
      <c r="A120" s="271"/>
      <c r="B120" s="271"/>
      <c r="C120" s="271"/>
      <c r="D120" s="90" t="s">
        <v>41</v>
      </c>
      <c r="E120" s="90">
        <f t="shared" si="180"/>
        <v>23573.600000000002</v>
      </c>
      <c r="F120" s="90">
        <f t="shared" si="180"/>
        <v>57</v>
      </c>
      <c r="G120" s="90">
        <f>F120/E120*100</f>
        <v>0.24179590728611666</v>
      </c>
      <c r="H120" s="90">
        <f t="shared" si="181"/>
        <v>0</v>
      </c>
      <c r="I120" s="90">
        <f t="shared" si="181"/>
        <v>0</v>
      </c>
      <c r="J120" s="90">
        <v>0</v>
      </c>
      <c r="K120" s="90">
        <f t="shared" si="182"/>
        <v>0</v>
      </c>
      <c r="L120" s="90">
        <f t="shared" si="182"/>
        <v>0</v>
      </c>
      <c r="M120" s="90">
        <v>0</v>
      </c>
      <c r="N120" s="90">
        <f t="shared" si="183"/>
        <v>0</v>
      </c>
      <c r="O120" s="90">
        <f t="shared" si="183"/>
        <v>0</v>
      </c>
      <c r="P120" s="90">
        <v>0</v>
      </c>
      <c r="Q120" s="90">
        <f t="shared" si="184"/>
        <v>0</v>
      </c>
      <c r="R120" s="90">
        <f t="shared" si="184"/>
        <v>0</v>
      </c>
      <c r="S120" s="90">
        <f t="shared" si="184"/>
        <v>0</v>
      </c>
      <c r="T120" s="90">
        <f t="shared" si="184"/>
        <v>0</v>
      </c>
      <c r="U120" s="90">
        <f t="shared" si="184"/>
        <v>0</v>
      </c>
      <c r="V120" s="90">
        <f t="shared" si="184"/>
        <v>0</v>
      </c>
      <c r="W120" s="90">
        <f t="shared" si="184"/>
        <v>99</v>
      </c>
      <c r="X120" s="90">
        <f t="shared" si="184"/>
        <v>57</v>
      </c>
      <c r="Y120" s="90">
        <f t="shared" si="184"/>
        <v>57.575757575757578</v>
      </c>
      <c r="Z120" s="90">
        <f t="shared" si="184"/>
        <v>16935.400000000001</v>
      </c>
      <c r="AA120" s="90">
        <f t="shared" si="184"/>
        <v>0</v>
      </c>
      <c r="AB120" s="90">
        <f t="shared" si="184"/>
        <v>0</v>
      </c>
      <c r="AC120" s="90">
        <f t="shared" si="184"/>
        <v>6539.2</v>
      </c>
      <c r="AD120" s="90">
        <f t="shared" si="184"/>
        <v>0</v>
      </c>
      <c r="AE120" s="90">
        <f t="shared" si="184"/>
        <v>0</v>
      </c>
      <c r="AF120" s="90">
        <f t="shared" si="184"/>
        <v>0</v>
      </c>
      <c r="AG120" s="90">
        <f t="shared" si="184"/>
        <v>0</v>
      </c>
      <c r="AH120" s="90">
        <f t="shared" si="184"/>
        <v>0</v>
      </c>
      <c r="AI120" s="90">
        <f t="shared" si="184"/>
        <v>0</v>
      </c>
      <c r="AJ120" s="90">
        <f t="shared" si="184"/>
        <v>0</v>
      </c>
      <c r="AK120" s="90">
        <f t="shared" si="184"/>
        <v>0</v>
      </c>
      <c r="AL120" s="90">
        <f t="shared" si="184"/>
        <v>0</v>
      </c>
      <c r="AM120" s="90">
        <f t="shared" si="184"/>
        <v>0</v>
      </c>
      <c r="AN120" s="90">
        <f t="shared" si="184"/>
        <v>0</v>
      </c>
      <c r="AO120" s="90">
        <f t="shared" si="184"/>
        <v>0</v>
      </c>
      <c r="AP120" s="115" t="e">
        <f t="shared" si="173"/>
        <v>#REF!</v>
      </c>
      <c r="AQ120" s="115" t="e">
        <f t="shared" ref="AQ120" si="185">AP120/AO120</f>
        <v>#REF!</v>
      </c>
      <c r="AR120" s="273"/>
      <c r="AS120" s="273"/>
    </row>
    <row r="121" spans="1:45" ht="24.75" customHeight="1">
      <c r="A121" s="271"/>
      <c r="B121" s="271"/>
      <c r="C121" s="271"/>
      <c r="D121" s="90" t="s">
        <v>113</v>
      </c>
      <c r="E121" s="90">
        <f t="shared" si="180"/>
        <v>0</v>
      </c>
      <c r="F121" s="90">
        <f t="shared" si="180"/>
        <v>0</v>
      </c>
      <c r="G121" s="90">
        <v>0</v>
      </c>
      <c r="H121" s="90">
        <f t="shared" si="181"/>
        <v>0</v>
      </c>
      <c r="I121" s="90">
        <f t="shared" si="181"/>
        <v>0</v>
      </c>
      <c r="J121" s="90">
        <v>0</v>
      </c>
      <c r="K121" s="90">
        <f t="shared" si="182"/>
        <v>0</v>
      </c>
      <c r="L121" s="90">
        <f t="shared" si="182"/>
        <v>0</v>
      </c>
      <c r="M121" s="90">
        <v>0</v>
      </c>
      <c r="N121" s="90">
        <f t="shared" si="183"/>
        <v>0</v>
      </c>
      <c r="O121" s="90">
        <f t="shared" si="183"/>
        <v>0</v>
      </c>
      <c r="P121" s="90">
        <v>0</v>
      </c>
      <c r="Q121" s="90">
        <f t="shared" si="184"/>
        <v>0</v>
      </c>
      <c r="R121" s="90">
        <f t="shared" si="184"/>
        <v>0</v>
      </c>
      <c r="S121" s="90">
        <f t="shared" si="184"/>
        <v>0</v>
      </c>
      <c r="T121" s="90">
        <f t="shared" si="184"/>
        <v>0</v>
      </c>
      <c r="U121" s="90">
        <f t="shared" si="184"/>
        <v>0</v>
      </c>
      <c r="V121" s="90">
        <f t="shared" si="184"/>
        <v>0</v>
      </c>
      <c r="W121" s="90">
        <f t="shared" si="184"/>
        <v>0</v>
      </c>
      <c r="X121" s="90">
        <f t="shared" si="184"/>
        <v>0</v>
      </c>
      <c r="Y121" s="90">
        <f t="shared" si="184"/>
        <v>0</v>
      </c>
      <c r="Z121" s="90">
        <f t="shared" si="184"/>
        <v>0</v>
      </c>
      <c r="AA121" s="90">
        <f t="shared" si="184"/>
        <v>0</v>
      </c>
      <c r="AB121" s="90">
        <f t="shared" si="184"/>
        <v>0</v>
      </c>
      <c r="AC121" s="90">
        <f t="shared" si="184"/>
        <v>0</v>
      </c>
      <c r="AD121" s="90">
        <f t="shared" si="184"/>
        <v>0</v>
      </c>
      <c r="AE121" s="90">
        <f t="shared" si="184"/>
        <v>0</v>
      </c>
      <c r="AF121" s="90">
        <f t="shared" si="184"/>
        <v>0</v>
      </c>
      <c r="AG121" s="90">
        <f t="shared" si="184"/>
        <v>0</v>
      </c>
      <c r="AH121" s="90">
        <f t="shared" si="184"/>
        <v>0</v>
      </c>
      <c r="AI121" s="90">
        <f t="shared" si="184"/>
        <v>0</v>
      </c>
      <c r="AJ121" s="90">
        <f t="shared" si="184"/>
        <v>0</v>
      </c>
      <c r="AK121" s="90">
        <f t="shared" si="184"/>
        <v>0</v>
      </c>
      <c r="AL121" s="90">
        <f t="shared" si="184"/>
        <v>0</v>
      </c>
      <c r="AM121" s="90">
        <f t="shared" si="184"/>
        <v>0</v>
      </c>
      <c r="AN121" s="90">
        <f t="shared" si="184"/>
        <v>0</v>
      </c>
      <c r="AO121" s="90">
        <f t="shared" si="184"/>
        <v>0</v>
      </c>
      <c r="AP121" s="146" t="e">
        <f t="shared" si="173"/>
        <v>#REF!</v>
      </c>
      <c r="AQ121" s="146">
        <v>0</v>
      </c>
      <c r="AR121" s="273"/>
      <c r="AS121" s="273"/>
    </row>
    <row r="122" spans="1:45" ht="24.75" customHeight="1">
      <c r="A122" s="150"/>
      <c r="B122" s="150"/>
      <c r="C122" s="150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8"/>
      <c r="AQ122" s="148"/>
      <c r="AR122" s="149"/>
      <c r="AS122" s="149"/>
    </row>
    <row r="123" spans="1:45" s="155" customFormat="1" ht="14.4">
      <c r="A123" s="267" t="s">
        <v>150</v>
      </c>
      <c r="B123" s="268"/>
      <c r="C123" s="268"/>
      <c r="D123" s="268"/>
      <c r="E123" s="268"/>
      <c r="F123" s="151"/>
      <c r="G123" s="269" t="s">
        <v>32</v>
      </c>
      <c r="H123" s="269"/>
      <c r="I123" s="269"/>
      <c r="J123" s="269"/>
      <c r="K123" s="269"/>
      <c r="L123" s="269"/>
      <c r="M123" s="269"/>
      <c r="N123" s="151"/>
      <c r="O123" s="151"/>
      <c r="P123" s="152"/>
      <c r="Q123" s="153"/>
      <c r="R123" s="153"/>
      <c r="S123" s="152"/>
      <c r="T123" s="153"/>
      <c r="U123" s="153"/>
      <c r="V123" s="152"/>
      <c r="W123" s="153"/>
      <c r="X123" s="154"/>
      <c r="Y123" s="152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</row>
    <row r="124" spans="1:45" s="155" customFormat="1" ht="24" customHeight="1">
      <c r="A124" s="267" t="s">
        <v>93</v>
      </c>
      <c r="B124" s="268"/>
      <c r="C124" s="268"/>
      <c r="D124" s="268"/>
      <c r="E124" s="151"/>
      <c r="F124" s="151"/>
      <c r="G124" s="270" t="s">
        <v>33</v>
      </c>
      <c r="H124" s="269"/>
      <c r="I124" s="269"/>
      <c r="J124" s="269"/>
      <c r="K124" s="269"/>
      <c r="L124" s="269"/>
      <c r="M124" s="269"/>
      <c r="N124" s="269"/>
      <c r="O124" s="269"/>
      <c r="P124" s="152"/>
      <c r="Q124" s="153"/>
      <c r="R124" s="153"/>
      <c r="S124" s="152"/>
      <c r="T124" s="153"/>
      <c r="U124" s="153"/>
      <c r="V124" s="152"/>
      <c r="W124" s="153"/>
      <c r="X124" s="154"/>
      <c r="Y124" s="152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</row>
    <row r="125" spans="1:45" s="155" customFormat="1" ht="18" customHeight="1">
      <c r="A125" s="267" t="s">
        <v>151</v>
      </c>
      <c r="B125" s="268"/>
      <c r="C125" s="268"/>
      <c r="D125" s="268"/>
      <c r="E125" s="268"/>
      <c r="F125" s="151"/>
      <c r="G125" s="270" t="s">
        <v>128</v>
      </c>
      <c r="H125" s="269"/>
      <c r="I125" s="269"/>
      <c r="J125" s="269"/>
      <c r="K125" s="269"/>
      <c r="L125" s="269"/>
      <c r="M125" s="269"/>
      <c r="N125" s="269"/>
      <c r="O125" s="269"/>
      <c r="P125" s="152"/>
      <c r="Q125" s="153"/>
      <c r="R125" s="153"/>
      <c r="S125" s="152"/>
      <c r="T125" s="153"/>
      <c r="U125" s="153"/>
      <c r="V125" s="152"/>
      <c r="W125" s="153"/>
      <c r="X125" s="154"/>
      <c r="Y125" s="152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</row>
    <row r="126" spans="1:45" s="155" customFormat="1" ht="14.4">
      <c r="A126" s="156"/>
      <c r="B126" s="156" t="s">
        <v>34</v>
      </c>
      <c r="C126" s="157"/>
      <c r="D126" s="158"/>
      <c r="E126" s="151"/>
      <c r="F126" s="151"/>
      <c r="G126" s="151"/>
      <c r="H126" s="151"/>
      <c r="I126" s="151"/>
      <c r="J126" s="159"/>
      <c r="K126" s="151" t="s">
        <v>34</v>
      </c>
      <c r="L126" s="151"/>
      <c r="M126" s="262"/>
      <c r="N126" s="262"/>
      <c r="O126" s="151"/>
      <c r="P126" s="159"/>
      <c r="Q126" s="153"/>
      <c r="R126" s="153"/>
      <c r="S126" s="152"/>
      <c r="T126" s="153"/>
      <c r="U126" s="153"/>
      <c r="V126" s="152"/>
      <c r="W126" s="153"/>
      <c r="X126" s="154"/>
      <c r="Y126" s="152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</row>
    <row r="127" spans="1:45" ht="23.25" customHeight="1">
      <c r="A127" s="263" t="s">
        <v>57</v>
      </c>
      <c r="B127" s="264"/>
      <c r="C127" s="264"/>
      <c r="D127" s="264"/>
      <c r="E127" s="264"/>
      <c r="F127" s="264"/>
      <c r="G127" s="265"/>
      <c r="H127" s="265"/>
      <c r="I127" s="103"/>
      <c r="J127" s="160"/>
      <c r="K127" s="103"/>
      <c r="L127" s="103"/>
      <c r="M127" s="160"/>
      <c r="N127" s="103"/>
      <c r="O127" s="103"/>
    </row>
    <row r="128" spans="1:45" ht="14.25" customHeight="1">
      <c r="A128" s="263" t="s">
        <v>82</v>
      </c>
      <c r="B128" s="264"/>
      <c r="C128" s="264"/>
      <c r="D128" s="264"/>
      <c r="E128" s="264"/>
      <c r="F128" s="264"/>
      <c r="G128" s="265"/>
      <c r="H128" s="265"/>
      <c r="I128" s="103"/>
      <c r="J128" s="160"/>
      <c r="K128" s="103"/>
      <c r="L128" s="103"/>
      <c r="M128" s="160"/>
      <c r="N128" s="103"/>
      <c r="O128" s="103"/>
    </row>
    <row r="129" spans="1:8">
      <c r="A129" s="263" t="s">
        <v>58</v>
      </c>
      <c r="B129" s="266"/>
      <c r="C129" s="266"/>
      <c r="D129" s="266"/>
      <c r="E129" s="265"/>
      <c r="F129" s="265"/>
      <c r="G129" s="265"/>
      <c r="H129" s="265"/>
    </row>
    <row r="130" spans="1:8">
      <c r="A130" s="98"/>
    </row>
    <row r="131" spans="1:8">
      <c r="A131" s="98"/>
    </row>
  </sheetData>
  <mergeCells count="156">
    <mergeCell ref="E9:G9"/>
    <mergeCell ref="H9:J9"/>
    <mergeCell ref="K9:M9"/>
    <mergeCell ref="N9:P9"/>
    <mergeCell ref="Q9:S9"/>
    <mergeCell ref="T9:V9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J1:AR2"/>
    <mergeCell ref="A5:AS5"/>
    <mergeCell ref="A6:AS6"/>
    <mergeCell ref="A8:A11"/>
    <mergeCell ref="B8:B11"/>
    <mergeCell ref="C8:C11"/>
    <mergeCell ref="D8:D11"/>
    <mergeCell ref="E8:G8"/>
    <mergeCell ref="H8:AQ8"/>
    <mergeCell ref="AR8:AR11"/>
    <mergeCell ref="AO9:AQ9"/>
    <mergeCell ref="E10:E11"/>
    <mergeCell ref="F10:F11"/>
    <mergeCell ref="G10:G11"/>
    <mergeCell ref="H10:H11"/>
    <mergeCell ref="I10:I11"/>
    <mergeCell ref="J10:J11"/>
    <mergeCell ref="AS8:AS11"/>
    <mergeCell ref="AF9:AH9"/>
    <mergeCell ref="AI9:AK9"/>
    <mergeCell ref="AL9:AN9"/>
    <mergeCell ref="Z10:Z11"/>
    <mergeCell ref="AA10:AA11"/>
    <mergeCell ref="AB10:AB11"/>
    <mergeCell ref="W9:Y9"/>
    <mergeCell ref="Z9:AB9"/>
    <mergeCell ref="AC9:AE9"/>
    <mergeCell ref="AO10:AO11"/>
    <mergeCell ref="AP10:AP11"/>
    <mergeCell ref="AQ10:AQ11"/>
    <mergeCell ref="B13:AS13"/>
    <mergeCell ref="A15:A22"/>
    <mergeCell ref="B15:B22"/>
    <mergeCell ref="C15:C22"/>
    <mergeCell ref="AR15:AR22"/>
    <mergeCell ref="AS15:AS22"/>
    <mergeCell ref="AI10:AI11"/>
    <mergeCell ref="AJ10:AJ11"/>
    <mergeCell ref="AK10:AK11"/>
    <mergeCell ref="AL10:AL11"/>
    <mergeCell ref="AM10:AM11"/>
    <mergeCell ref="AN10:AN11"/>
    <mergeCell ref="AC10:AC11"/>
    <mergeCell ref="AD10:AD11"/>
    <mergeCell ref="AE10:AE11"/>
    <mergeCell ref="AF10:AF11"/>
    <mergeCell ref="AG10:AG11"/>
    <mergeCell ref="AH10:AH11"/>
    <mergeCell ref="W10:W11"/>
    <mergeCell ref="X10:X11"/>
    <mergeCell ref="Y10:Y11"/>
    <mergeCell ref="A23:A27"/>
    <mergeCell ref="B23:B27"/>
    <mergeCell ref="C23:C27"/>
    <mergeCell ref="AR23:AR27"/>
    <mergeCell ref="AS23:AS27"/>
    <mergeCell ref="A28:A32"/>
    <mergeCell ref="B28:B32"/>
    <mergeCell ref="C28:C32"/>
    <mergeCell ref="AR28:AR32"/>
    <mergeCell ref="AS28:AS32"/>
    <mergeCell ref="A33:A36"/>
    <mergeCell ref="B33:B36"/>
    <mergeCell ref="C33:C36"/>
    <mergeCell ref="AR33:AR37"/>
    <mergeCell ref="AS33:AS37"/>
    <mergeCell ref="A38:A41"/>
    <mergeCell ref="B38:B41"/>
    <mergeCell ref="C38:C41"/>
    <mergeCell ref="AR38:AR42"/>
    <mergeCell ref="AS38:AS42"/>
    <mergeCell ref="A43:A46"/>
    <mergeCell ref="B43:B46"/>
    <mergeCell ref="C43:C46"/>
    <mergeCell ref="AR43:AR46"/>
    <mergeCell ref="AS43:AS46"/>
    <mergeCell ref="A48:A50"/>
    <mergeCell ref="B48:B50"/>
    <mergeCell ref="C48:C50"/>
    <mergeCell ref="AR48:AR50"/>
    <mergeCell ref="A51:C55"/>
    <mergeCell ref="AR51:AR55"/>
    <mergeCell ref="AS51:AS55"/>
    <mergeCell ref="B56:AS56"/>
    <mergeCell ref="A57:A63"/>
    <mergeCell ref="B57:B63"/>
    <mergeCell ref="C57:C63"/>
    <mergeCell ref="AR57:AR63"/>
    <mergeCell ref="AS57:AS63"/>
    <mergeCell ref="B74:AS74"/>
    <mergeCell ref="A75:A79"/>
    <mergeCell ref="B75:B79"/>
    <mergeCell ref="C75:C79"/>
    <mergeCell ref="AR75:AR79"/>
    <mergeCell ref="AS75:AS79"/>
    <mergeCell ref="A64:A68"/>
    <mergeCell ref="B64:B68"/>
    <mergeCell ref="C64:C68"/>
    <mergeCell ref="AR64:AR68"/>
    <mergeCell ref="AS64:AS68"/>
    <mergeCell ref="A69:C73"/>
    <mergeCell ref="AR69:AR73"/>
    <mergeCell ref="AS69:AS73"/>
    <mergeCell ref="A91:C95"/>
    <mergeCell ref="AR91:AR95"/>
    <mergeCell ref="AS91:AS95"/>
    <mergeCell ref="A96:C100"/>
    <mergeCell ref="AR96:AR100"/>
    <mergeCell ref="AS96:AS100"/>
    <mergeCell ref="A80:C84"/>
    <mergeCell ref="AR80:AR84"/>
    <mergeCell ref="AS80:AS84"/>
    <mergeCell ref="A85:C90"/>
    <mergeCell ref="AR85:AR90"/>
    <mergeCell ref="AS85:AS90"/>
    <mergeCell ref="A112:C116"/>
    <mergeCell ref="AR112:AR116"/>
    <mergeCell ref="AS112:AS116"/>
    <mergeCell ref="A117:C121"/>
    <mergeCell ref="AR117:AR121"/>
    <mergeCell ref="AS117:AS121"/>
    <mergeCell ref="A101:C101"/>
    <mergeCell ref="A102:C106"/>
    <mergeCell ref="AR102:AR106"/>
    <mergeCell ref="AS102:AS106"/>
    <mergeCell ref="A107:C111"/>
    <mergeCell ref="AR107:AR111"/>
    <mergeCell ref="AS107:AS111"/>
    <mergeCell ref="M126:N126"/>
    <mergeCell ref="A127:H127"/>
    <mergeCell ref="A128:H128"/>
    <mergeCell ref="A129:H129"/>
    <mergeCell ref="A123:E123"/>
    <mergeCell ref="G123:M123"/>
    <mergeCell ref="A124:D124"/>
    <mergeCell ref="G124:O124"/>
    <mergeCell ref="A125:E125"/>
    <mergeCell ref="G125:O125"/>
  </mergeCells>
  <printOptions horizontalCentered="1"/>
  <pageMargins left="0" right="0" top="0" bottom="0" header="0" footer="0"/>
  <pageSetup paperSize="8" scale="55" orientation="portrait" r:id="rId1"/>
  <colBreaks count="1" manualBreakCount="1">
    <brk id="22" max="10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131"/>
  <sheetViews>
    <sheetView tabSelected="1" view="pageBreakPreview" zoomScaleNormal="100" zoomScaleSheetLayoutView="100" workbookViewId="0">
      <pane xSplit="3" ySplit="11" topLeftCell="AB100" activePane="bottomRight" state="frozen"/>
      <selection pane="topRight" activeCell="E1" sqref="E1"/>
      <selection pane="bottomLeft" activeCell="A11" sqref="A11"/>
      <selection pane="bottomRight" activeCell="AS23" sqref="AS23:AS27"/>
    </sheetView>
  </sheetViews>
  <sheetFormatPr defaultColWidth="9.109375" defaultRowHeight="12"/>
  <cols>
    <col min="1" max="1" width="7.33203125" style="102" customWidth="1"/>
    <col min="2" max="2" width="33.88671875" style="92" customWidth="1"/>
    <col min="3" max="3" width="9.88671875" style="92" customWidth="1"/>
    <col min="4" max="4" width="15.6640625" style="92" customWidth="1"/>
    <col min="5" max="5" width="10.33203125" style="93" customWidth="1"/>
    <col min="6" max="6" width="7.88671875" style="93" customWidth="1"/>
    <col min="7" max="7" width="8.33203125" style="93" customWidth="1"/>
    <col min="8" max="8" width="7.33203125" style="93" customWidth="1"/>
    <col min="9" max="9" width="6.88671875" style="93" customWidth="1"/>
    <col min="10" max="10" width="9.33203125" style="94" customWidth="1"/>
    <col min="11" max="11" width="8.33203125" style="93" customWidth="1"/>
    <col min="12" max="12" width="7.33203125" style="93" customWidth="1"/>
    <col min="13" max="13" width="7.6640625" style="94" customWidth="1"/>
    <col min="14" max="14" width="7.6640625" style="93" customWidth="1"/>
    <col min="15" max="15" width="8.33203125" style="93" customWidth="1"/>
    <col min="16" max="16" width="7.88671875" style="94" customWidth="1"/>
    <col min="17" max="17" width="8.109375" style="93" customWidth="1"/>
    <col min="18" max="18" width="6.6640625" style="93" customWidth="1"/>
    <col min="19" max="19" width="11.33203125" style="94" customWidth="1"/>
    <col min="20" max="20" width="8" style="93" customWidth="1"/>
    <col min="21" max="21" width="5.88671875" style="93" customWidth="1"/>
    <col min="22" max="22" width="7.6640625" style="94" customWidth="1"/>
    <col min="23" max="23" width="8.33203125" style="93" customWidth="1"/>
    <col min="24" max="24" width="7.33203125" style="97" customWidth="1"/>
    <col min="25" max="25" width="7.6640625" style="94" customWidth="1"/>
    <col min="26" max="26" width="10" style="93" customWidth="1"/>
    <col min="27" max="27" width="7.33203125" style="93" customWidth="1"/>
    <col min="28" max="28" width="7.6640625" style="93" customWidth="1"/>
    <col min="29" max="29" width="8.33203125" style="93" customWidth="1"/>
    <col min="30" max="30" width="7.109375" style="93" customWidth="1"/>
    <col min="31" max="31" width="7.33203125" style="93" customWidth="1"/>
    <col min="32" max="32" width="8.6640625" style="93" customWidth="1"/>
    <col min="33" max="33" width="7.6640625" style="93" customWidth="1"/>
    <col min="34" max="34" width="7.109375" style="93" customWidth="1"/>
    <col min="35" max="35" width="9.6640625" style="93" customWidth="1"/>
    <col min="36" max="36" width="8.88671875" style="93" hidden="1" customWidth="1"/>
    <col min="37" max="37" width="8.33203125" style="93" hidden="1" customWidth="1"/>
    <col min="38" max="38" width="8.109375" style="93" customWidth="1"/>
    <col min="39" max="39" width="9.33203125" style="93" hidden="1" customWidth="1"/>
    <col min="40" max="40" width="8" style="93" hidden="1" customWidth="1"/>
    <col min="41" max="41" width="8.33203125" style="93" customWidth="1"/>
    <col min="42" max="42" width="8.109375" style="93" hidden="1" customWidth="1"/>
    <col min="43" max="43" width="7.6640625" style="93" hidden="1" customWidth="1"/>
    <col min="44" max="44" width="23.6640625" style="92" customWidth="1"/>
    <col min="45" max="45" width="24.33203125" style="92" customWidth="1"/>
    <col min="46" max="16384" width="9.109375" style="92"/>
  </cols>
  <sheetData>
    <row r="1" spans="1:45" ht="16.350000000000001" customHeight="1">
      <c r="A1" s="91"/>
      <c r="M1" s="95"/>
      <c r="U1" s="96"/>
      <c r="AJ1" s="335" t="s">
        <v>126</v>
      </c>
      <c r="AK1" s="335"/>
      <c r="AL1" s="335"/>
      <c r="AM1" s="335"/>
      <c r="AN1" s="335"/>
      <c r="AO1" s="335"/>
      <c r="AP1" s="335"/>
      <c r="AQ1" s="335"/>
      <c r="AR1" s="335"/>
    </row>
    <row r="2" spans="1:45" ht="16.350000000000001" customHeight="1">
      <c r="A2" s="98"/>
      <c r="B2" s="184"/>
      <c r="C2" s="184"/>
      <c r="D2" s="184"/>
      <c r="E2" s="96"/>
      <c r="F2" s="96"/>
      <c r="G2" s="96"/>
      <c r="H2" s="96"/>
      <c r="I2" s="96"/>
      <c r="J2" s="100"/>
      <c r="K2" s="96"/>
      <c r="L2" s="96"/>
      <c r="M2" s="100"/>
      <c r="U2" s="96"/>
      <c r="V2" s="100"/>
      <c r="W2" s="96"/>
      <c r="Y2" s="100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335"/>
      <c r="AK2" s="335"/>
      <c r="AL2" s="335"/>
      <c r="AM2" s="335"/>
      <c r="AN2" s="335"/>
      <c r="AO2" s="335"/>
      <c r="AP2" s="335"/>
      <c r="AQ2" s="335"/>
      <c r="AR2" s="335"/>
      <c r="AS2" s="184"/>
    </row>
    <row r="3" spans="1:45" ht="16.350000000000001" customHeight="1">
      <c r="A3" s="98"/>
      <c r="B3" s="184"/>
      <c r="C3" s="184"/>
      <c r="D3" s="184"/>
      <c r="E3" s="96"/>
      <c r="F3" s="96"/>
      <c r="G3" s="96"/>
      <c r="H3" s="96"/>
      <c r="I3" s="96"/>
      <c r="J3" s="100"/>
      <c r="K3" s="96"/>
      <c r="L3" s="96"/>
      <c r="M3" s="100"/>
      <c r="U3" s="96"/>
      <c r="V3" s="100"/>
      <c r="W3" s="96"/>
      <c r="Y3" s="100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174"/>
      <c r="AK3" s="174"/>
      <c r="AL3" s="174"/>
      <c r="AM3" s="174"/>
      <c r="AN3" s="174"/>
      <c r="AO3" s="174"/>
      <c r="AP3" s="174"/>
      <c r="AQ3" s="174"/>
      <c r="AR3" s="174"/>
      <c r="AS3" s="184"/>
    </row>
    <row r="4" spans="1:45" ht="16.350000000000001" customHeight="1">
      <c r="B4" s="184"/>
      <c r="C4" s="184"/>
      <c r="D4" s="184"/>
      <c r="E4" s="184"/>
      <c r="F4" s="184"/>
      <c r="G4" s="184"/>
      <c r="H4" s="184"/>
      <c r="I4" s="184"/>
      <c r="J4" s="100"/>
      <c r="K4" s="184"/>
      <c r="L4" s="184"/>
      <c r="M4" s="100"/>
      <c r="N4" s="184"/>
      <c r="O4" s="184"/>
      <c r="P4" s="100"/>
      <c r="Q4" s="184"/>
      <c r="R4" s="184"/>
      <c r="S4" s="100"/>
      <c r="T4" s="184"/>
      <c r="U4" s="96"/>
      <c r="AO4" s="103"/>
      <c r="AR4" s="91" t="s">
        <v>127</v>
      </c>
    </row>
    <row r="5" spans="1:45" ht="16.350000000000001" customHeight="1">
      <c r="A5" s="336" t="s">
        <v>89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</row>
    <row r="6" spans="1:45" ht="16.350000000000001" customHeight="1">
      <c r="A6" s="337" t="s">
        <v>154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</row>
    <row r="7" spans="1:45" ht="16.5" customHeight="1">
      <c r="A7" s="175"/>
      <c r="B7" s="105"/>
      <c r="C7" s="105"/>
      <c r="D7" s="105"/>
      <c r="E7" s="106"/>
      <c r="F7" s="106"/>
      <c r="G7" s="106"/>
      <c r="H7" s="106"/>
      <c r="I7" s="106"/>
      <c r="J7" s="107"/>
      <c r="K7" s="106"/>
      <c r="L7" s="106"/>
      <c r="M7" s="107"/>
      <c r="N7" s="106"/>
      <c r="O7" s="106"/>
      <c r="P7" s="107"/>
      <c r="Q7" s="106"/>
      <c r="R7" s="106"/>
      <c r="S7" s="107"/>
      <c r="T7" s="106"/>
      <c r="U7" s="106"/>
      <c r="V7" s="107"/>
      <c r="W7" s="106"/>
      <c r="X7" s="108"/>
      <c r="Y7" s="107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5"/>
      <c r="AS7" s="105"/>
    </row>
    <row r="8" spans="1:45" ht="16.5" customHeight="1">
      <c r="A8" s="338" t="s">
        <v>0</v>
      </c>
      <c r="B8" s="338" t="s">
        <v>20</v>
      </c>
      <c r="C8" s="338" t="s">
        <v>1</v>
      </c>
      <c r="D8" s="338" t="s">
        <v>21</v>
      </c>
      <c r="E8" s="328" t="s">
        <v>3</v>
      </c>
      <c r="F8" s="328"/>
      <c r="G8" s="328"/>
      <c r="H8" s="328" t="s">
        <v>5</v>
      </c>
      <c r="I8" s="328"/>
      <c r="J8" s="328"/>
      <c r="K8" s="328"/>
      <c r="L8" s="328"/>
      <c r="M8" s="328"/>
      <c r="N8" s="328"/>
      <c r="O8" s="328"/>
      <c r="P8" s="328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38" t="s">
        <v>6</v>
      </c>
      <c r="AS8" s="341" t="s">
        <v>7</v>
      </c>
    </row>
    <row r="9" spans="1:45" ht="18.75" customHeight="1">
      <c r="A9" s="338"/>
      <c r="B9" s="339"/>
      <c r="C9" s="338"/>
      <c r="D9" s="339"/>
      <c r="E9" s="328" t="s">
        <v>4</v>
      </c>
      <c r="F9" s="328"/>
      <c r="G9" s="328"/>
      <c r="H9" s="328" t="s">
        <v>8</v>
      </c>
      <c r="I9" s="328"/>
      <c r="J9" s="328"/>
      <c r="K9" s="328" t="s">
        <v>22</v>
      </c>
      <c r="L9" s="328"/>
      <c r="M9" s="328"/>
      <c r="N9" s="328" t="s">
        <v>23</v>
      </c>
      <c r="O9" s="328"/>
      <c r="P9" s="328"/>
      <c r="Q9" s="328" t="s">
        <v>24</v>
      </c>
      <c r="R9" s="328"/>
      <c r="S9" s="328"/>
      <c r="T9" s="328" t="s">
        <v>25</v>
      </c>
      <c r="U9" s="328"/>
      <c r="V9" s="328"/>
      <c r="W9" s="328" t="s">
        <v>26</v>
      </c>
      <c r="X9" s="328"/>
      <c r="Y9" s="328"/>
      <c r="Z9" s="328" t="s">
        <v>27</v>
      </c>
      <c r="AA9" s="328"/>
      <c r="AB9" s="328"/>
      <c r="AC9" s="328" t="s">
        <v>28</v>
      </c>
      <c r="AD9" s="328"/>
      <c r="AE9" s="328"/>
      <c r="AF9" s="328" t="s">
        <v>29</v>
      </c>
      <c r="AG9" s="328"/>
      <c r="AH9" s="328"/>
      <c r="AI9" s="328" t="s">
        <v>30</v>
      </c>
      <c r="AJ9" s="328"/>
      <c r="AK9" s="328"/>
      <c r="AL9" s="328" t="s">
        <v>31</v>
      </c>
      <c r="AM9" s="328"/>
      <c r="AN9" s="328"/>
      <c r="AO9" s="328" t="s">
        <v>9</v>
      </c>
      <c r="AP9" s="328"/>
      <c r="AQ9" s="328"/>
      <c r="AR9" s="338"/>
      <c r="AS9" s="342"/>
    </row>
    <row r="10" spans="1:45">
      <c r="A10" s="338"/>
      <c r="B10" s="339"/>
      <c r="C10" s="338"/>
      <c r="D10" s="339"/>
      <c r="E10" s="328" t="s">
        <v>10</v>
      </c>
      <c r="F10" s="328" t="s">
        <v>11</v>
      </c>
      <c r="G10" s="334" t="s">
        <v>12</v>
      </c>
      <c r="H10" s="328" t="s">
        <v>10</v>
      </c>
      <c r="I10" s="328" t="s">
        <v>11</v>
      </c>
      <c r="J10" s="329" t="s">
        <v>12</v>
      </c>
      <c r="K10" s="328" t="s">
        <v>10</v>
      </c>
      <c r="L10" s="328" t="s">
        <v>11</v>
      </c>
      <c r="M10" s="329" t="s">
        <v>12</v>
      </c>
      <c r="N10" s="328" t="s">
        <v>10</v>
      </c>
      <c r="O10" s="328" t="s">
        <v>11</v>
      </c>
      <c r="P10" s="329" t="s">
        <v>12</v>
      </c>
      <c r="Q10" s="328" t="s">
        <v>10</v>
      </c>
      <c r="R10" s="328" t="s">
        <v>11</v>
      </c>
      <c r="S10" s="329" t="s">
        <v>12</v>
      </c>
      <c r="T10" s="328" t="s">
        <v>10</v>
      </c>
      <c r="U10" s="328" t="s">
        <v>11</v>
      </c>
      <c r="V10" s="329" t="s">
        <v>12</v>
      </c>
      <c r="W10" s="328" t="s">
        <v>10</v>
      </c>
      <c r="X10" s="328" t="s">
        <v>11</v>
      </c>
      <c r="Y10" s="329" t="s">
        <v>12</v>
      </c>
      <c r="Z10" s="328" t="s">
        <v>10</v>
      </c>
      <c r="AA10" s="328" t="s">
        <v>11</v>
      </c>
      <c r="AB10" s="334" t="s">
        <v>12</v>
      </c>
      <c r="AC10" s="328" t="s">
        <v>10</v>
      </c>
      <c r="AD10" s="328" t="s">
        <v>11</v>
      </c>
      <c r="AE10" s="334" t="s">
        <v>12</v>
      </c>
      <c r="AF10" s="328" t="s">
        <v>10</v>
      </c>
      <c r="AG10" s="328" t="s">
        <v>11</v>
      </c>
      <c r="AH10" s="334" t="s">
        <v>12</v>
      </c>
      <c r="AI10" s="328" t="s">
        <v>10</v>
      </c>
      <c r="AJ10" s="328" t="s">
        <v>11</v>
      </c>
      <c r="AK10" s="334" t="s">
        <v>12</v>
      </c>
      <c r="AL10" s="328" t="s">
        <v>10</v>
      </c>
      <c r="AM10" s="328" t="s">
        <v>11</v>
      </c>
      <c r="AN10" s="334" t="s">
        <v>12</v>
      </c>
      <c r="AO10" s="328" t="s">
        <v>10</v>
      </c>
      <c r="AP10" s="328" t="s">
        <v>11</v>
      </c>
      <c r="AQ10" s="334" t="s">
        <v>12</v>
      </c>
      <c r="AR10" s="338"/>
      <c r="AS10" s="342"/>
    </row>
    <row r="11" spans="1:45" ht="15" customHeight="1">
      <c r="A11" s="338"/>
      <c r="B11" s="339"/>
      <c r="C11" s="338"/>
      <c r="D11" s="339"/>
      <c r="E11" s="328"/>
      <c r="F11" s="328"/>
      <c r="G11" s="334"/>
      <c r="H11" s="328"/>
      <c r="I11" s="328"/>
      <c r="J11" s="329"/>
      <c r="K11" s="328"/>
      <c r="L11" s="328"/>
      <c r="M11" s="329"/>
      <c r="N11" s="328"/>
      <c r="O11" s="328"/>
      <c r="P11" s="329"/>
      <c r="Q11" s="328"/>
      <c r="R11" s="328"/>
      <c r="S11" s="329"/>
      <c r="T11" s="328"/>
      <c r="U11" s="328"/>
      <c r="V11" s="329"/>
      <c r="W11" s="328"/>
      <c r="X11" s="328"/>
      <c r="Y11" s="329"/>
      <c r="Z11" s="328"/>
      <c r="AA11" s="328"/>
      <c r="AB11" s="334"/>
      <c r="AC11" s="328"/>
      <c r="AD11" s="328"/>
      <c r="AE11" s="334"/>
      <c r="AF11" s="328"/>
      <c r="AG11" s="328"/>
      <c r="AH11" s="334"/>
      <c r="AI11" s="328"/>
      <c r="AJ11" s="328"/>
      <c r="AK11" s="334"/>
      <c r="AL11" s="328"/>
      <c r="AM11" s="328"/>
      <c r="AN11" s="334"/>
      <c r="AO11" s="328"/>
      <c r="AP11" s="328"/>
      <c r="AQ11" s="334"/>
      <c r="AR11" s="338"/>
      <c r="AS11" s="343"/>
    </row>
    <row r="12" spans="1:45" s="170" customFormat="1" ht="16.350000000000001" customHeight="1">
      <c r="A12" s="167">
        <v>1</v>
      </c>
      <c r="B12" s="167">
        <v>2</v>
      </c>
      <c r="C12" s="167">
        <v>3</v>
      </c>
      <c r="D12" s="167">
        <v>5</v>
      </c>
      <c r="E12" s="167">
        <v>6</v>
      </c>
      <c r="F12" s="167">
        <v>7</v>
      </c>
      <c r="G12" s="167" t="s">
        <v>13</v>
      </c>
      <c r="H12" s="167">
        <v>9</v>
      </c>
      <c r="I12" s="167">
        <v>10</v>
      </c>
      <c r="J12" s="168">
        <v>11</v>
      </c>
      <c r="K12" s="167">
        <v>12</v>
      </c>
      <c r="L12" s="167">
        <v>13</v>
      </c>
      <c r="M12" s="168">
        <v>14</v>
      </c>
      <c r="N12" s="167">
        <v>15</v>
      </c>
      <c r="O12" s="167">
        <v>16</v>
      </c>
      <c r="P12" s="168">
        <v>17</v>
      </c>
      <c r="Q12" s="167">
        <v>18</v>
      </c>
      <c r="R12" s="167">
        <v>19</v>
      </c>
      <c r="S12" s="168">
        <v>20</v>
      </c>
      <c r="T12" s="167">
        <v>21</v>
      </c>
      <c r="U12" s="167">
        <v>22</v>
      </c>
      <c r="V12" s="168">
        <v>23</v>
      </c>
      <c r="W12" s="167">
        <v>24</v>
      </c>
      <c r="X12" s="167">
        <v>25</v>
      </c>
      <c r="Y12" s="169">
        <v>26</v>
      </c>
      <c r="Z12" s="167">
        <v>27</v>
      </c>
      <c r="AA12" s="167">
        <v>28</v>
      </c>
      <c r="AB12" s="167">
        <v>29</v>
      </c>
      <c r="AC12" s="167">
        <v>30</v>
      </c>
      <c r="AD12" s="167">
        <v>31</v>
      </c>
      <c r="AE12" s="167">
        <v>32</v>
      </c>
      <c r="AF12" s="167">
        <v>33</v>
      </c>
      <c r="AG12" s="167">
        <v>34</v>
      </c>
      <c r="AH12" s="167">
        <v>35</v>
      </c>
      <c r="AI12" s="167">
        <v>36</v>
      </c>
      <c r="AJ12" s="167">
        <v>37</v>
      </c>
      <c r="AK12" s="167">
        <v>38</v>
      </c>
      <c r="AL12" s="167">
        <v>39</v>
      </c>
      <c r="AM12" s="167">
        <v>40</v>
      </c>
      <c r="AN12" s="167">
        <v>41</v>
      </c>
      <c r="AO12" s="167">
        <v>42</v>
      </c>
      <c r="AP12" s="167">
        <v>43</v>
      </c>
      <c r="AQ12" s="167">
        <v>44</v>
      </c>
      <c r="AR12" s="167">
        <v>45</v>
      </c>
      <c r="AS12" s="167">
        <v>46</v>
      </c>
    </row>
    <row r="13" spans="1:45" ht="18" customHeight="1">
      <c r="A13" s="176" t="s">
        <v>14</v>
      </c>
      <c r="B13" s="319" t="s">
        <v>36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</row>
    <row r="14" spans="1:45" ht="57.45" hidden="1" customHeight="1">
      <c r="A14" s="181" t="s">
        <v>102</v>
      </c>
      <c r="B14" s="178" t="s">
        <v>103</v>
      </c>
      <c r="C14" s="179" t="s">
        <v>108</v>
      </c>
      <c r="D14" s="90" t="s">
        <v>43</v>
      </c>
      <c r="E14" s="115">
        <f>H14+K14+N14+Q14+T14+W14+Z14+AC14+AF14+AI14+AL14+AO14</f>
        <v>0</v>
      </c>
      <c r="F14" s="115">
        <v>0</v>
      </c>
      <c r="G14" s="115">
        <v>0</v>
      </c>
      <c r="H14" s="115">
        <v>0</v>
      </c>
      <c r="I14" s="115">
        <v>0</v>
      </c>
      <c r="J14" s="90">
        <v>0</v>
      </c>
      <c r="K14" s="115">
        <v>0</v>
      </c>
      <c r="L14" s="115">
        <v>0</v>
      </c>
      <c r="M14" s="90">
        <v>0</v>
      </c>
      <c r="N14" s="115">
        <v>0</v>
      </c>
      <c r="O14" s="115">
        <v>0</v>
      </c>
      <c r="P14" s="90">
        <v>0</v>
      </c>
      <c r="Q14" s="115">
        <v>0</v>
      </c>
      <c r="R14" s="115">
        <v>0</v>
      </c>
      <c r="S14" s="90">
        <v>0</v>
      </c>
      <c r="T14" s="115">
        <v>0</v>
      </c>
      <c r="U14" s="115">
        <v>0</v>
      </c>
      <c r="V14" s="90">
        <v>0</v>
      </c>
      <c r="W14" s="115">
        <v>0</v>
      </c>
      <c r="X14" s="115">
        <v>0</v>
      </c>
      <c r="Y14" s="90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6"/>
      <c r="AS14" s="117"/>
    </row>
    <row r="15" spans="1:45" s="119" customFormat="1" ht="18" customHeight="1">
      <c r="A15" s="310" t="s">
        <v>37</v>
      </c>
      <c r="B15" s="305" t="s">
        <v>129</v>
      </c>
      <c r="C15" s="272" t="s">
        <v>122</v>
      </c>
      <c r="D15" s="118" t="s">
        <v>43</v>
      </c>
      <c r="E15" s="90">
        <f>SUM(E23+E28+E33)</f>
        <v>29566.090000000004</v>
      </c>
      <c r="F15" s="90">
        <f>SUM(F23+F28+F33)</f>
        <v>25736.081999999999</v>
      </c>
      <c r="G15" s="171">
        <f>F15/E15</f>
        <v>0.87045943511637813</v>
      </c>
      <c r="H15" s="90">
        <f>SUM(H23+H28+H33)</f>
        <v>0</v>
      </c>
      <c r="I15" s="90">
        <f>SUM(I23+I28+I33)</f>
        <v>0</v>
      </c>
      <c r="J15" s="90">
        <v>0</v>
      </c>
      <c r="K15" s="90">
        <f>SUM(K23+K28+K33)</f>
        <v>149.80000000000001</v>
      </c>
      <c r="L15" s="90">
        <f>SUM(L23+L28+L33)</f>
        <v>149.80000000000001</v>
      </c>
      <c r="M15" s="171">
        <f>L15/K15</f>
        <v>1</v>
      </c>
      <c r="N15" s="90">
        <f>SUM(N23+N28+N33)</f>
        <v>149.69999999999999</v>
      </c>
      <c r="O15" s="90">
        <f>SUM(O23+O28+O33)</f>
        <v>149.69999999999999</v>
      </c>
      <c r="P15" s="171">
        <f>O15/N15</f>
        <v>1</v>
      </c>
      <c r="Q15" s="90">
        <f>SUM(Q23+Q28+Q33)</f>
        <v>149.69999999999999</v>
      </c>
      <c r="R15" s="90">
        <f>SUM(R23+R28+R33)</f>
        <v>103.72</v>
      </c>
      <c r="S15" s="171">
        <f>R15/Q15</f>
        <v>0.69285237140948563</v>
      </c>
      <c r="T15" s="90">
        <f>SUM(T23+T28+T33)</f>
        <v>140.04999999999995</v>
      </c>
      <c r="U15" s="90">
        <f>SUM(U23+U28+U33)</f>
        <v>140.012</v>
      </c>
      <c r="V15" s="171">
        <f>U15/T15</f>
        <v>0.99972866833273866</v>
      </c>
      <c r="W15" s="90">
        <f>SUM(W23+W28+W33)</f>
        <v>631</v>
      </c>
      <c r="X15" s="90">
        <f>SUM(X23+X28+X33)</f>
        <v>57</v>
      </c>
      <c r="Y15" s="171">
        <f>X15/W15</f>
        <v>9.0332805071315372E-2</v>
      </c>
      <c r="Z15" s="90">
        <f>SUM(Z23+Z28+Z33)</f>
        <v>23890.500000000004</v>
      </c>
      <c r="AA15" s="90">
        <f>SUM(AA23+AA28+AA33)</f>
        <v>23890.300000000003</v>
      </c>
      <c r="AB15" s="171">
        <f>AA15/Z15</f>
        <v>0.99999162847156819</v>
      </c>
      <c r="AC15" s="90">
        <f>SUM(AC23+AC28+AC33)</f>
        <v>142.69999999999999</v>
      </c>
      <c r="AD15" s="90">
        <f>SUM(AD23+AD28+AD33)</f>
        <v>142.69999999999999</v>
      </c>
      <c r="AE15" s="171">
        <f>AD15/AC15</f>
        <v>1</v>
      </c>
      <c r="AF15" s="90">
        <f>SUM(AF23+AF28+AF33)</f>
        <v>553.84</v>
      </c>
      <c r="AG15" s="90">
        <f>SUM(AG23+AG28+AG33)</f>
        <v>1102.8999999999999</v>
      </c>
      <c r="AH15" s="171">
        <f>AG15/AF15</f>
        <v>1.9913693485483168</v>
      </c>
      <c r="AI15" s="90">
        <f>SUM(AI23+AI28+AI33)</f>
        <v>3352.5</v>
      </c>
      <c r="AJ15" s="90">
        <f>SUM(AJ23+AJ28+AJ33)</f>
        <v>0</v>
      </c>
      <c r="AK15" s="90">
        <f t="shared" ref="AK15" si="0">AJ15/AI15</f>
        <v>0</v>
      </c>
      <c r="AL15" s="90">
        <f>SUM(AL23+AL28+AL33)</f>
        <v>276.10000000000002</v>
      </c>
      <c r="AM15" s="90">
        <f>SUM(AM23+AM28+AM33)</f>
        <v>0</v>
      </c>
      <c r="AN15" s="90">
        <f t="shared" ref="AN15" si="1">AM15/AL15</f>
        <v>0</v>
      </c>
      <c r="AO15" s="90">
        <f>SUM(AO23+AO28+AO33)</f>
        <v>130.19999999999999</v>
      </c>
      <c r="AP15" s="115">
        <f>SUM(AP23+AP28+AP33)</f>
        <v>0</v>
      </c>
      <c r="AQ15" s="115">
        <f t="shared" ref="AQ15" si="2">AP15/AO15</f>
        <v>0</v>
      </c>
      <c r="AR15" s="272"/>
      <c r="AS15" s="272"/>
    </row>
    <row r="16" spans="1:45" ht="14.25" customHeight="1">
      <c r="A16" s="311"/>
      <c r="B16" s="306"/>
      <c r="C16" s="308"/>
      <c r="D16" s="118" t="s">
        <v>112</v>
      </c>
      <c r="E16" s="90">
        <f t="shared" ref="E16:F18" si="3">SUM(E24+E29+E34)</f>
        <v>0</v>
      </c>
      <c r="F16" s="90">
        <f t="shared" si="3"/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90">
        <v>0</v>
      </c>
      <c r="AO16" s="90">
        <v>0</v>
      </c>
      <c r="AP16" s="115">
        <v>0</v>
      </c>
      <c r="AQ16" s="115">
        <v>0</v>
      </c>
      <c r="AR16" s="308"/>
      <c r="AS16" s="308"/>
    </row>
    <row r="17" spans="1:48" s="119" customFormat="1" ht="13.95" customHeight="1">
      <c r="A17" s="311"/>
      <c r="B17" s="306"/>
      <c r="C17" s="308"/>
      <c r="D17" s="120" t="s">
        <v>53</v>
      </c>
      <c r="E17" s="90">
        <f t="shared" si="3"/>
        <v>0</v>
      </c>
      <c r="F17" s="90">
        <f t="shared" si="3"/>
        <v>0</v>
      </c>
      <c r="G17" s="90">
        <v>0</v>
      </c>
      <c r="H17" s="90">
        <f>SUM(H25+H30+H35)</f>
        <v>0</v>
      </c>
      <c r="I17" s="90">
        <f>SUM(I25+I30+I35)</f>
        <v>0</v>
      </c>
      <c r="J17" s="90">
        <v>0</v>
      </c>
      <c r="K17" s="90">
        <f>SUM(K25+K30+K35)</f>
        <v>0</v>
      </c>
      <c r="L17" s="90">
        <f>SUM(L25+L30+L35)</f>
        <v>0</v>
      </c>
      <c r="M17" s="90">
        <v>0</v>
      </c>
      <c r="N17" s="90">
        <f>SUM(N25+N30+N35)</f>
        <v>0</v>
      </c>
      <c r="O17" s="90">
        <f>SUM(O25+O30+O35)</f>
        <v>0</v>
      </c>
      <c r="P17" s="90">
        <v>0</v>
      </c>
      <c r="Q17" s="90">
        <f>SUM(Q25+Q30+Q35)</f>
        <v>0</v>
      </c>
      <c r="R17" s="90">
        <f>SUM(R25+R30+R35)</f>
        <v>0</v>
      </c>
      <c r="S17" s="90">
        <v>0</v>
      </c>
      <c r="T17" s="90">
        <f>SUM(T25+T30+T35)</f>
        <v>0</v>
      </c>
      <c r="U17" s="90">
        <f>SUM(U25+U30+U35)</f>
        <v>0</v>
      </c>
      <c r="V17" s="90">
        <v>0</v>
      </c>
      <c r="W17" s="90">
        <f>SUM(W25+W30+W35)</f>
        <v>0</v>
      </c>
      <c r="X17" s="90">
        <f>SUM(X25+X30+X35)</f>
        <v>0</v>
      </c>
      <c r="Y17" s="90">
        <v>0</v>
      </c>
      <c r="Z17" s="90">
        <f>SUM(Z25+Z30+Z35)</f>
        <v>0</v>
      </c>
      <c r="AA17" s="90">
        <f>SUM(AA25+AA30+AA35)</f>
        <v>0</v>
      </c>
      <c r="AB17" s="90">
        <v>0</v>
      </c>
      <c r="AC17" s="90">
        <f>SUM(AC25+AC30+AC35)</f>
        <v>0</v>
      </c>
      <c r="AD17" s="90">
        <f>SUM(AD25+AD30+AD35)</f>
        <v>0</v>
      </c>
      <c r="AE17" s="90">
        <v>0</v>
      </c>
      <c r="AF17" s="90">
        <f>SUM(AF25+AF30+AF35)</f>
        <v>0</v>
      </c>
      <c r="AG17" s="90">
        <f>SUM(AG25+AG30+AG35)</f>
        <v>0</v>
      </c>
      <c r="AH17" s="90">
        <v>0</v>
      </c>
      <c r="AI17" s="90">
        <f>SUM(AI25+AI30+AI35)</f>
        <v>0</v>
      </c>
      <c r="AJ17" s="90">
        <f>SUM(AJ25+AJ30+AJ35)</f>
        <v>0</v>
      </c>
      <c r="AK17" s="90">
        <v>0</v>
      </c>
      <c r="AL17" s="90">
        <f>SUM(AL25+AL30+AL35)</f>
        <v>0</v>
      </c>
      <c r="AM17" s="90">
        <f>SUM(AM25+AM30+AM35)</f>
        <v>0</v>
      </c>
      <c r="AN17" s="90">
        <v>0</v>
      </c>
      <c r="AO17" s="90">
        <f>SUM(AO25+AO30+AO35)</f>
        <v>0</v>
      </c>
      <c r="AP17" s="115">
        <f>SUM(AP25+AP30+AP35)</f>
        <v>0</v>
      </c>
      <c r="AQ17" s="115">
        <v>0</v>
      </c>
      <c r="AR17" s="308"/>
      <c r="AS17" s="308"/>
    </row>
    <row r="18" spans="1:48" s="119" customFormat="1" ht="14.25" customHeight="1">
      <c r="A18" s="311"/>
      <c r="B18" s="306"/>
      <c r="C18" s="308"/>
      <c r="D18" s="120" t="s">
        <v>41</v>
      </c>
      <c r="E18" s="90">
        <f>SUM(E26+E31+E36)</f>
        <v>29566.090000000004</v>
      </c>
      <c r="F18" s="90">
        <f t="shared" si="3"/>
        <v>25736.081999999999</v>
      </c>
      <c r="G18" s="171">
        <f>F18/E18</f>
        <v>0.87045943511637813</v>
      </c>
      <c r="H18" s="90">
        <f>SUM(H26+H31+H36)</f>
        <v>0</v>
      </c>
      <c r="I18" s="90">
        <f>SUM(I26+I31+I36)</f>
        <v>0</v>
      </c>
      <c r="J18" s="90">
        <v>0</v>
      </c>
      <c r="K18" s="90">
        <f>SUM(K26+K31+K36)</f>
        <v>149.80000000000001</v>
      </c>
      <c r="L18" s="90">
        <f>SUM(L26+L31+L36)</f>
        <v>149.75</v>
      </c>
      <c r="M18" s="171">
        <f>L18/K18</f>
        <v>0.99966622162883834</v>
      </c>
      <c r="N18" s="90">
        <f>SUM(N26+N31+N36)</f>
        <v>149.69999999999999</v>
      </c>
      <c r="O18" s="90">
        <f>SUM(O26+O31+O36)</f>
        <v>149.69999999999999</v>
      </c>
      <c r="P18" s="171">
        <f>O18/N18</f>
        <v>1</v>
      </c>
      <c r="Q18" s="90">
        <f>SUM(Q26+Q31+Q36)</f>
        <v>149.69999999999999</v>
      </c>
      <c r="R18" s="90">
        <f>SUM(R26+R31+R36)</f>
        <v>103.72</v>
      </c>
      <c r="S18" s="171">
        <f>R18/Q18</f>
        <v>0.69285237140948563</v>
      </c>
      <c r="T18" s="90">
        <f>SUM(T26+T31+T36)</f>
        <v>140.04999999999995</v>
      </c>
      <c r="U18" s="90">
        <f>SUM(U26+U31+U36)</f>
        <v>140.012</v>
      </c>
      <c r="V18" s="171">
        <f>U18/T18</f>
        <v>0.99972866833273866</v>
      </c>
      <c r="W18" s="90">
        <f>SUM(W26+W31+W36)</f>
        <v>631</v>
      </c>
      <c r="X18" s="90">
        <f>SUM(X26+X31+X36)</f>
        <v>57</v>
      </c>
      <c r="Y18" s="171">
        <f>X18/W18</f>
        <v>9.0332805071315372E-2</v>
      </c>
      <c r="Z18" s="90">
        <f>SUM(Z26+Z31+Z36)</f>
        <v>23890.500000000004</v>
      </c>
      <c r="AA18" s="90">
        <f>SUM(AA26+AA31+AA36)</f>
        <v>23890.300000000003</v>
      </c>
      <c r="AB18" s="171">
        <f>AA18/Z18</f>
        <v>0.99999162847156819</v>
      </c>
      <c r="AC18" s="90">
        <f>SUM(AC26+AC31+AC36)</f>
        <v>142.69999999999999</v>
      </c>
      <c r="AD18" s="90">
        <f>SUM(AD26+AD31+AD36)</f>
        <v>142.69999999999999</v>
      </c>
      <c r="AE18" s="171">
        <f>AD18/AC18</f>
        <v>1</v>
      </c>
      <c r="AF18" s="90">
        <f>SUM(AF26+AF31+AF36)</f>
        <v>553.84</v>
      </c>
      <c r="AG18" s="90">
        <f>SUM(AG26+AG31+AG36)</f>
        <v>1102.8999999999999</v>
      </c>
      <c r="AH18" s="171">
        <f>AG18/AF18</f>
        <v>1.9913693485483168</v>
      </c>
      <c r="AI18" s="90">
        <f>SUM(AI26+AI31+AI36)</f>
        <v>3352.5</v>
      </c>
      <c r="AJ18" s="90">
        <f>SUM(AJ26+AJ31+AJ36)</f>
        <v>0</v>
      </c>
      <c r="AK18" s="89">
        <f>AJ18/AI18*100</f>
        <v>0</v>
      </c>
      <c r="AL18" s="90">
        <f>SUM(AL26+AL31+AL36)</f>
        <v>276.10000000000002</v>
      </c>
      <c r="AM18" s="90">
        <f>SUM(AM26+AM31+AM36)</f>
        <v>0</v>
      </c>
      <c r="AN18" s="89">
        <f>AM18/AL18*100</f>
        <v>0</v>
      </c>
      <c r="AO18" s="90">
        <f>SUM(AO26+AO31+AO36)</f>
        <v>130.19999999999999</v>
      </c>
      <c r="AP18" s="115">
        <f>SUM(AP26+AP31+AP36)</f>
        <v>0</v>
      </c>
      <c r="AQ18" s="115">
        <v>0</v>
      </c>
      <c r="AR18" s="308"/>
      <c r="AS18" s="308"/>
    </row>
    <row r="19" spans="1:48" ht="15.75" hidden="1" customHeight="1">
      <c r="A19" s="311"/>
      <c r="B19" s="306"/>
      <c r="C19" s="308"/>
      <c r="D19" s="118" t="s">
        <v>43</v>
      </c>
      <c r="E19" s="90">
        <f t="shared" ref="E19:F21" si="4">SUM(E27+E32+E37)</f>
        <v>0</v>
      </c>
      <c r="F19" s="90">
        <f t="shared" si="4"/>
        <v>0</v>
      </c>
      <c r="G19" s="90">
        <v>0</v>
      </c>
      <c r="H19" s="90">
        <f t="shared" ref="H19:I19" si="5">SUM(H20:H21)</f>
        <v>0</v>
      </c>
      <c r="I19" s="90">
        <f t="shared" si="5"/>
        <v>0</v>
      </c>
      <c r="J19" s="90">
        <v>0</v>
      </c>
      <c r="K19" s="90">
        <f t="shared" ref="K19:L19" si="6">SUM(K20:K21)</f>
        <v>0</v>
      </c>
      <c r="L19" s="90">
        <f t="shared" si="6"/>
        <v>0</v>
      </c>
      <c r="M19" s="90">
        <v>0</v>
      </c>
      <c r="N19" s="90">
        <f t="shared" ref="N19:O19" si="7">SUM(N20:N21)</f>
        <v>0</v>
      </c>
      <c r="O19" s="90">
        <f t="shared" si="7"/>
        <v>0</v>
      </c>
      <c r="P19" s="90">
        <v>0</v>
      </c>
      <c r="Q19" s="90">
        <f t="shared" ref="Q19:R19" si="8">SUM(Q20:Q21)</f>
        <v>0</v>
      </c>
      <c r="R19" s="90">
        <f t="shared" si="8"/>
        <v>0</v>
      </c>
      <c r="S19" s="90">
        <v>0</v>
      </c>
      <c r="T19" s="90">
        <f t="shared" ref="T19:U19" si="9">SUM(T20:T21)</f>
        <v>0</v>
      </c>
      <c r="U19" s="90">
        <f t="shared" si="9"/>
        <v>0</v>
      </c>
      <c r="V19" s="90">
        <v>0</v>
      </c>
      <c r="W19" s="90">
        <f t="shared" ref="W19:X19" si="10">SUM(W20:W21)</f>
        <v>0</v>
      </c>
      <c r="X19" s="90">
        <f t="shared" si="10"/>
        <v>0</v>
      </c>
      <c r="Y19" s="90">
        <v>0</v>
      </c>
      <c r="Z19" s="90">
        <f t="shared" ref="Z19:AA19" si="11">SUM(Z20:Z21)</f>
        <v>0</v>
      </c>
      <c r="AA19" s="90">
        <f t="shared" si="11"/>
        <v>0</v>
      </c>
      <c r="AB19" s="90">
        <v>0</v>
      </c>
      <c r="AC19" s="90">
        <f t="shared" ref="AC19:AD19" si="12">SUM(AC20:AC21)</f>
        <v>0</v>
      </c>
      <c r="AD19" s="90">
        <f t="shared" si="12"/>
        <v>0</v>
      </c>
      <c r="AE19" s="90">
        <v>0</v>
      </c>
      <c r="AF19" s="90">
        <f t="shared" ref="AF19:AG19" si="13">SUM(AF20:AF21)</f>
        <v>0</v>
      </c>
      <c r="AG19" s="90">
        <f t="shared" si="13"/>
        <v>0</v>
      </c>
      <c r="AH19" s="90">
        <v>0</v>
      </c>
      <c r="AI19" s="90">
        <f t="shared" ref="AI19:AJ19" si="14">SUM(AI20:AI21)</f>
        <v>0</v>
      </c>
      <c r="AJ19" s="90">
        <f t="shared" si="14"/>
        <v>0</v>
      </c>
      <c r="AK19" s="90">
        <v>0</v>
      </c>
      <c r="AL19" s="90">
        <f t="shared" ref="AL19:AM19" si="15">SUM(AL20:AL21)</f>
        <v>0</v>
      </c>
      <c r="AM19" s="90">
        <f t="shared" si="15"/>
        <v>0</v>
      </c>
      <c r="AN19" s="90">
        <v>0.99299999999999999</v>
      </c>
      <c r="AO19" s="90">
        <f t="shared" ref="AO19:AP19" si="16">SUM(AO20:AO21)</f>
        <v>0</v>
      </c>
      <c r="AP19" s="115">
        <f t="shared" si="16"/>
        <v>0</v>
      </c>
      <c r="AQ19" s="115">
        <v>0</v>
      </c>
      <c r="AR19" s="308"/>
      <c r="AS19" s="308"/>
    </row>
    <row r="20" spans="1:48" ht="15.75" hidden="1" customHeight="1">
      <c r="A20" s="311"/>
      <c r="B20" s="306"/>
      <c r="C20" s="308"/>
      <c r="D20" s="120" t="s">
        <v>53</v>
      </c>
      <c r="E20" s="90">
        <f t="shared" si="4"/>
        <v>27620.100000000002</v>
      </c>
      <c r="F20" s="90">
        <f t="shared" si="4"/>
        <v>23775.5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121">
        <v>0</v>
      </c>
      <c r="AD20" s="121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f>AJ14</f>
        <v>0</v>
      </c>
      <c r="AK20" s="90">
        <f>AK14</f>
        <v>0</v>
      </c>
      <c r="AL20" s="90">
        <v>0</v>
      </c>
      <c r="AM20" s="90">
        <v>0</v>
      </c>
      <c r="AN20" s="90">
        <v>0</v>
      </c>
      <c r="AO20" s="90">
        <v>0</v>
      </c>
      <c r="AP20" s="115">
        <v>0</v>
      </c>
      <c r="AQ20" s="115">
        <v>0</v>
      </c>
      <c r="AR20" s="308"/>
      <c r="AS20" s="308"/>
    </row>
    <row r="21" spans="1:48" ht="15.75" hidden="1" customHeight="1">
      <c r="A21" s="311"/>
      <c r="B21" s="306"/>
      <c r="C21" s="308"/>
      <c r="D21" s="120" t="s">
        <v>41</v>
      </c>
      <c r="E21" s="90">
        <f t="shared" si="4"/>
        <v>0</v>
      </c>
      <c r="F21" s="90">
        <f t="shared" si="4"/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121">
        <v>0</v>
      </c>
      <c r="AD21" s="121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f>AK15</f>
        <v>0</v>
      </c>
      <c r="AL21" s="90">
        <v>0</v>
      </c>
      <c r="AM21" s="90">
        <v>0</v>
      </c>
      <c r="AN21" s="90">
        <v>0</v>
      </c>
      <c r="AO21" s="90">
        <v>0</v>
      </c>
      <c r="AP21" s="115">
        <v>0</v>
      </c>
      <c r="AQ21" s="115">
        <v>0</v>
      </c>
      <c r="AR21" s="308"/>
      <c r="AS21" s="308"/>
    </row>
    <row r="22" spans="1:48" ht="24.75" customHeight="1">
      <c r="A22" s="312"/>
      <c r="B22" s="307"/>
      <c r="C22" s="313"/>
      <c r="D22" s="120" t="s">
        <v>113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115">
        <v>0</v>
      </c>
      <c r="AQ22" s="115">
        <v>0</v>
      </c>
      <c r="AR22" s="313"/>
      <c r="AS22" s="313"/>
    </row>
    <row r="23" spans="1:48" s="119" customFormat="1" ht="15" customHeight="1">
      <c r="A23" s="310" t="s">
        <v>68</v>
      </c>
      <c r="B23" s="305" t="s">
        <v>130</v>
      </c>
      <c r="C23" s="272" t="s">
        <v>35</v>
      </c>
      <c r="D23" s="118" t="s">
        <v>43</v>
      </c>
      <c r="E23" s="90">
        <f>SUM(E25:E26)</f>
        <v>2445.9899999999998</v>
      </c>
      <c r="F23" s="90">
        <f t="shared" ref="F23:AP23" si="17">SUM(F25:F26)</f>
        <v>1960.5819999999999</v>
      </c>
      <c r="G23" s="171">
        <f>F23/E23</f>
        <v>0.80154947485476236</v>
      </c>
      <c r="H23" s="90">
        <f t="shared" si="17"/>
        <v>0</v>
      </c>
      <c r="I23" s="90">
        <f t="shared" si="17"/>
        <v>0</v>
      </c>
      <c r="J23" s="90">
        <v>0</v>
      </c>
      <c r="K23" s="90">
        <v>149.80000000000001</v>
      </c>
      <c r="L23" s="90">
        <v>149.80000000000001</v>
      </c>
      <c r="M23" s="171">
        <f>L23/K23</f>
        <v>1</v>
      </c>
      <c r="N23" s="90">
        <v>149.69999999999999</v>
      </c>
      <c r="O23" s="90">
        <v>149.69999999999999</v>
      </c>
      <c r="P23" s="171">
        <f>O23/N23</f>
        <v>1</v>
      </c>
      <c r="Q23" s="90">
        <f t="shared" si="17"/>
        <v>149.69999999999999</v>
      </c>
      <c r="R23" s="90">
        <f t="shared" si="17"/>
        <v>103.72</v>
      </c>
      <c r="S23" s="171">
        <f>R23/Q23</f>
        <v>0.69285237140948563</v>
      </c>
      <c r="T23" s="90">
        <f t="shared" si="17"/>
        <v>140.04999999999995</v>
      </c>
      <c r="U23" s="90">
        <f t="shared" si="17"/>
        <v>140.012</v>
      </c>
      <c r="V23" s="171">
        <f>U23/T23</f>
        <v>0.99972866833273866</v>
      </c>
      <c r="W23" s="90">
        <f t="shared" si="17"/>
        <v>559.6</v>
      </c>
      <c r="X23" s="90">
        <f t="shared" si="17"/>
        <v>0</v>
      </c>
      <c r="Y23" s="171">
        <f>X23/W23</f>
        <v>0</v>
      </c>
      <c r="Z23" s="90">
        <f>SUM(Z25:Z26)</f>
        <v>415.9</v>
      </c>
      <c r="AA23" s="90">
        <f t="shared" si="17"/>
        <v>415.9</v>
      </c>
      <c r="AB23" s="171">
        <f>AA23/Z23</f>
        <v>1</v>
      </c>
      <c r="AC23" s="90">
        <f t="shared" si="17"/>
        <v>142.69999999999999</v>
      </c>
      <c r="AD23" s="90">
        <f t="shared" si="17"/>
        <v>142.69999999999999</v>
      </c>
      <c r="AE23" s="171">
        <f>AD23/AC23</f>
        <v>1</v>
      </c>
      <c r="AF23" s="90">
        <f t="shared" si="17"/>
        <v>309.74</v>
      </c>
      <c r="AG23" s="90">
        <f t="shared" si="17"/>
        <v>858.8</v>
      </c>
      <c r="AH23" s="171">
        <f>AG23/AF23</f>
        <v>2.7726480273778007</v>
      </c>
      <c r="AI23" s="90">
        <f t="shared" si="17"/>
        <v>130.9</v>
      </c>
      <c r="AJ23" s="90">
        <f t="shared" si="17"/>
        <v>0</v>
      </c>
      <c r="AK23" s="90">
        <f t="shared" ref="AK23" si="18">AJ23/AI23</f>
        <v>0</v>
      </c>
      <c r="AL23" s="90">
        <f t="shared" si="17"/>
        <v>167.7</v>
      </c>
      <c r="AM23" s="90">
        <f t="shared" si="17"/>
        <v>0</v>
      </c>
      <c r="AN23" s="90">
        <f t="shared" ref="AN23" si="19">AM23/AL23</f>
        <v>0</v>
      </c>
      <c r="AO23" s="90">
        <f t="shared" si="17"/>
        <v>130.19999999999999</v>
      </c>
      <c r="AP23" s="115">
        <f t="shared" si="17"/>
        <v>0</v>
      </c>
      <c r="AQ23" s="115">
        <f t="shared" ref="AQ23" si="20">AP23/AO23</f>
        <v>0</v>
      </c>
      <c r="AR23" s="323" t="s">
        <v>165</v>
      </c>
      <c r="AS23" s="346" t="s">
        <v>164</v>
      </c>
    </row>
    <row r="24" spans="1:48" ht="14.25" customHeight="1">
      <c r="A24" s="311"/>
      <c r="B24" s="306"/>
      <c r="C24" s="308"/>
      <c r="D24" s="118" t="s">
        <v>112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  <c r="AI24" s="90">
        <v>0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90">
        <v>0</v>
      </c>
      <c r="AP24" s="115">
        <v>0</v>
      </c>
      <c r="AQ24" s="115">
        <v>0</v>
      </c>
      <c r="AR24" s="330"/>
      <c r="AS24" s="347"/>
    </row>
    <row r="25" spans="1:48" s="119" customFormat="1" ht="13.95" customHeight="1">
      <c r="A25" s="311"/>
      <c r="B25" s="306"/>
      <c r="C25" s="308"/>
      <c r="D25" s="120" t="s">
        <v>53</v>
      </c>
      <c r="E25" s="90">
        <f>H25+K25+N25+Q25+T25+W25</f>
        <v>0</v>
      </c>
      <c r="F25" s="90">
        <f>I25+L25+O25+R25+U25+X25+AA25+AD25+AG25+AJ25+AM25+AP25</f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0</v>
      </c>
      <c r="AN25" s="90">
        <v>0</v>
      </c>
      <c r="AO25" s="90">
        <v>0</v>
      </c>
      <c r="AP25" s="115">
        <v>0</v>
      </c>
      <c r="AQ25" s="115">
        <v>0</v>
      </c>
      <c r="AR25" s="330"/>
      <c r="AS25" s="347"/>
    </row>
    <row r="26" spans="1:48" s="119" customFormat="1" ht="14.25" customHeight="1">
      <c r="A26" s="311"/>
      <c r="B26" s="306"/>
      <c r="C26" s="308"/>
      <c r="D26" s="120" t="s">
        <v>41</v>
      </c>
      <c r="E26" s="89">
        <f>H26+K26+N26+Q26+T26+W26+Z26+AC26+AF26+AI26+AL26+AO26</f>
        <v>2445.9899999999998</v>
      </c>
      <c r="F26" s="89">
        <f>I26+L26+O26+R26+U26+X26+AA26+AD26+AG26+AJ26+AM26+AP26</f>
        <v>1960.5819999999999</v>
      </c>
      <c r="G26" s="171">
        <f>F26/E26</f>
        <v>0.80154947485476236</v>
      </c>
      <c r="H26" s="81">
        <v>0</v>
      </c>
      <c r="I26" s="81">
        <v>0</v>
      </c>
      <c r="J26" s="89">
        <v>0</v>
      </c>
      <c r="K26" s="81">
        <v>149.80000000000001</v>
      </c>
      <c r="L26" s="81">
        <v>149.75</v>
      </c>
      <c r="M26" s="171">
        <f>L26/K26</f>
        <v>0.99966622162883834</v>
      </c>
      <c r="N26" s="81">
        <f>149.7</f>
        <v>149.69999999999999</v>
      </c>
      <c r="O26" s="81">
        <v>149.69999999999999</v>
      </c>
      <c r="P26" s="171">
        <f>O26/N26</f>
        <v>1</v>
      </c>
      <c r="Q26" s="81">
        <v>149.69999999999999</v>
      </c>
      <c r="R26" s="81">
        <v>103.72</v>
      </c>
      <c r="S26" s="171">
        <f>R26/Q26</f>
        <v>0.69285237140948563</v>
      </c>
      <c r="T26" s="81">
        <f>149.75+299.9-309.6</f>
        <v>140.04999999999995</v>
      </c>
      <c r="U26" s="81">
        <v>140.012</v>
      </c>
      <c r="V26" s="171">
        <f>U26/T26</f>
        <v>0.99972866833273866</v>
      </c>
      <c r="W26" s="81">
        <f>250+309.6</f>
        <v>559.6</v>
      </c>
      <c r="X26" s="81">
        <v>0</v>
      </c>
      <c r="Y26" s="171">
        <f>X26/W26</f>
        <v>0</v>
      </c>
      <c r="Z26" s="81">
        <v>415.9</v>
      </c>
      <c r="AA26" s="81">
        <v>415.9</v>
      </c>
      <c r="AB26" s="171">
        <f>AA26/Z26</f>
        <v>1</v>
      </c>
      <c r="AC26" s="81">
        <v>142.69999999999999</v>
      </c>
      <c r="AD26" s="81">
        <v>142.69999999999999</v>
      </c>
      <c r="AE26" s="171">
        <f>AD26/AC26</f>
        <v>1</v>
      </c>
      <c r="AF26" s="81">
        <v>309.74</v>
      </c>
      <c r="AG26" s="81">
        <v>858.8</v>
      </c>
      <c r="AH26" s="171">
        <f>AG26/AF26</f>
        <v>2.7726480273778007</v>
      </c>
      <c r="AI26" s="81">
        <v>130.9</v>
      </c>
      <c r="AJ26" s="81">
        <v>0</v>
      </c>
      <c r="AK26" s="81">
        <f t="shared" ref="AK26" si="21">AJ26/AI26*100</f>
        <v>0</v>
      </c>
      <c r="AL26" s="81">
        <v>167.7</v>
      </c>
      <c r="AM26" s="81">
        <v>0</v>
      </c>
      <c r="AN26" s="81">
        <f t="shared" ref="AN26" si="22">AM26/AL26*100</f>
        <v>0</v>
      </c>
      <c r="AO26" s="81">
        <v>130.19999999999999</v>
      </c>
      <c r="AP26" s="81">
        <v>0</v>
      </c>
      <c r="AQ26" s="81">
        <v>0</v>
      </c>
      <c r="AR26" s="330"/>
      <c r="AS26" s="347"/>
      <c r="AT26" s="188"/>
      <c r="AU26" s="188"/>
      <c r="AV26" s="188"/>
    </row>
    <row r="27" spans="1:48" ht="50.4" customHeight="1">
      <c r="A27" s="312"/>
      <c r="B27" s="307"/>
      <c r="C27" s="313"/>
      <c r="D27" s="120" t="s">
        <v>113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0">
        <v>0</v>
      </c>
      <c r="AD27" s="90">
        <v>0</v>
      </c>
      <c r="AE27" s="90">
        <v>0</v>
      </c>
      <c r="AF27" s="90">
        <v>0</v>
      </c>
      <c r="AG27" s="90">
        <v>0</v>
      </c>
      <c r="AH27" s="90">
        <v>0</v>
      </c>
      <c r="AI27" s="90">
        <v>0</v>
      </c>
      <c r="AJ27" s="90">
        <v>0</v>
      </c>
      <c r="AK27" s="90">
        <v>0</v>
      </c>
      <c r="AL27" s="90">
        <v>0</v>
      </c>
      <c r="AM27" s="90">
        <v>0</v>
      </c>
      <c r="AN27" s="90">
        <v>0</v>
      </c>
      <c r="AO27" s="90">
        <v>0</v>
      </c>
      <c r="AP27" s="115">
        <v>0</v>
      </c>
      <c r="AQ27" s="115">
        <v>0</v>
      </c>
      <c r="AR27" s="330"/>
      <c r="AS27" s="348"/>
    </row>
    <row r="28" spans="1:48" ht="44.55" customHeight="1">
      <c r="A28" s="331" t="s">
        <v>75</v>
      </c>
      <c r="B28" s="305" t="s">
        <v>153</v>
      </c>
      <c r="C28" s="272" t="s">
        <v>45</v>
      </c>
      <c r="D28" s="182" t="s">
        <v>43</v>
      </c>
      <c r="E28" s="90">
        <f>SUM(E30:E31)</f>
        <v>26876.000000000004</v>
      </c>
      <c r="F28" s="90">
        <f t="shared" ref="F28" si="23">SUM(F30:F31)</f>
        <v>23531.4</v>
      </c>
      <c r="G28" s="171">
        <f>F28/E28</f>
        <v>0.87555439797588919</v>
      </c>
      <c r="H28" s="90">
        <f t="shared" ref="H28:I28" si="24">SUM(H30:H31)</f>
        <v>0</v>
      </c>
      <c r="I28" s="90">
        <f t="shared" si="24"/>
        <v>0</v>
      </c>
      <c r="J28" s="90">
        <v>0</v>
      </c>
      <c r="K28" s="90">
        <f t="shared" ref="K28:L28" si="25">SUM(K30:K31)</f>
        <v>0</v>
      </c>
      <c r="L28" s="90">
        <f t="shared" si="25"/>
        <v>0</v>
      </c>
      <c r="M28" s="90">
        <v>0</v>
      </c>
      <c r="N28" s="90">
        <f t="shared" ref="N28:O28" si="26">SUM(N30:N31)</f>
        <v>0</v>
      </c>
      <c r="O28" s="90">
        <f t="shared" si="26"/>
        <v>0</v>
      </c>
      <c r="P28" s="90">
        <v>0</v>
      </c>
      <c r="Q28" s="90">
        <f t="shared" ref="Q28:R28" si="27">SUM(Q30:Q31)</f>
        <v>0</v>
      </c>
      <c r="R28" s="90">
        <f t="shared" si="27"/>
        <v>0</v>
      </c>
      <c r="S28" s="90">
        <v>0</v>
      </c>
      <c r="T28" s="90">
        <f t="shared" ref="T28:U28" si="28">SUM(T30:T31)</f>
        <v>0</v>
      </c>
      <c r="U28" s="90">
        <f t="shared" si="28"/>
        <v>0</v>
      </c>
      <c r="V28" s="90">
        <v>0</v>
      </c>
      <c r="W28" s="90">
        <f t="shared" ref="W28:X28" si="29">SUM(W30:W31)</f>
        <v>71.400000000000006</v>
      </c>
      <c r="X28" s="90">
        <f t="shared" si="29"/>
        <v>57</v>
      </c>
      <c r="Y28" s="171">
        <f>X28/W28</f>
        <v>0.79831932773109238</v>
      </c>
      <c r="Z28" s="90">
        <f t="shared" ref="Z28:AA28" si="30">SUM(Z30:Z31)</f>
        <v>23474.600000000002</v>
      </c>
      <c r="AA28" s="90">
        <f t="shared" si="30"/>
        <v>23474.400000000001</v>
      </c>
      <c r="AB28" s="171">
        <f>AA28/Z28</f>
        <v>0.99999148015301642</v>
      </c>
      <c r="AC28" s="90">
        <f t="shared" ref="AC28:AD28" si="31">SUM(AC30:AC31)</f>
        <v>0</v>
      </c>
      <c r="AD28" s="90">
        <f t="shared" si="31"/>
        <v>0</v>
      </c>
      <c r="AE28" s="90">
        <v>0</v>
      </c>
      <c r="AF28" s="90">
        <f t="shared" ref="AF28:AG28" si="32">SUM(AF30:AF31)</f>
        <v>0</v>
      </c>
      <c r="AG28" s="90">
        <f t="shared" si="32"/>
        <v>0</v>
      </c>
      <c r="AH28" s="90">
        <v>0</v>
      </c>
      <c r="AI28" s="90">
        <f t="shared" ref="AI28:AJ28" si="33">SUM(AI30:AI31)</f>
        <v>3221.6</v>
      </c>
      <c r="AJ28" s="90">
        <f t="shared" si="33"/>
        <v>0</v>
      </c>
      <c r="AK28" s="90">
        <v>0</v>
      </c>
      <c r="AL28" s="90">
        <f t="shared" ref="AL28:AM28" si="34">SUM(AL30:AL31)</f>
        <v>108.4</v>
      </c>
      <c r="AM28" s="90">
        <f t="shared" si="34"/>
        <v>0</v>
      </c>
      <c r="AN28" s="90">
        <v>0</v>
      </c>
      <c r="AO28" s="90">
        <v>0</v>
      </c>
      <c r="AP28" s="115">
        <f t="shared" ref="AP28" si="35">SUM(AP30:AP31)</f>
        <v>0</v>
      </c>
      <c r="AQ28" s="115">
        <v>0</v>
      </c>
      <c r="AR28" s="305" t="s">
        <v>155</v>
      </c>
      <c r="AS28" s="305" t="s">
        <v>146</v>
      </c>
    </row>
    <row r="29" spans="1:48" ht="40.799999999999997" customHeight="1">
      <c r="A29" s="332"/>
      <c r="B29" s="306"/>
      <c r="C29" s="308"/>
      <c r="D29" s="118" t="s">
        <v>112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0</v>
      </c>
      <c r="AN29" s="90">
        <v>0</v>
      </c>
      <c r="AO29" s="90">
        <v>0</v>
      </c>
      <c r="AP29" s="115">
        <v>0</v>
      </c>
      <c r="AQ29" s="115">
        <v>0</v>
      </c>
      <c r="AR29" s="306"/>
      <c r="AS29" s="306"/>
    </row>
    <row r="30" spans="1:48" ht="61.2" customHeight="1">
      <c r="A30" s="332"/>
      <c r="B30" s="306"/>
      <c r="C30" s="308"/>
      <c r="D30" s="90" t="s">
        <v>53</v>
      </c>
      <c r="E30" s="90">
        <f>H30+K30+N30+Q30+T30+W30+Z30+AC30+AF30+AI30+AL30+AO30</f>
        <v>0</v>
      </c>
      <c r="F30" s="90">
        <f>I30+L30+O30+R30+U30+X30+AA30+AD30+AG30+AJ30+AM30+AP30</f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121">
        <v>0</v>
      </c>
      <c r="AD30" s="121">
        <v>0</v>
      </c>
      <c r="AE30" s="90">
        <v>0</v>
      </c>
      <c r="AF30" s="121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90">
        <v>0</v>
      </c>
      <c r="AM30" s="90">
        <v>0</v>
      </c>
      <c r="AN30" s="90">
        <v>0</v>
      </c>
      <c r="AO30" s="90">
        <v>0</v>
      </c>
      <c r="AP30" s="124">
        <v>0</v>
      </c>
      <c r="AQ30" s="115">
        <v>0</v>
      </c>
      <c r="AR30" s="306"/>
      <c r="AS30" s="306"/>
    </row>
    <row r="31" spans="1:48" ht="47.25" customHeight="1">
      <c r="A31" s="332"/>
      <c r="B31" s="306"/>
      <c r="C31" s="308"/>
      <c r="D31" s="90" t="s">
        <v>41</v>
      </c>
      <c r="E31" s="90">
        <f>H31+K31+N31+Q31+T31+W31+Z31+AC31+AF31+AI31+AL31+AO31</f>
        <v>26876.000000000004</v>
      </c>
      <c r="F31" s="90">
        <f>I31+L31+O31+R31+U31+X31+AA31+AD31+AG31+AJ31+AM31+AP31</f>
        <v>23531.4</v>
      </c>
      <c r="G31" s="171">
        <f>F31/E31</f>
        <v>0.87555439797588919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185">
        <v>71.400000000000006</v>
      </c>
      <c r="X31" s="185">
        <v>57</v>
      </c>
      <c r="Y31" s="171">
        <f>X31/W31</f>
        <v>0.79831932773109238</v>
      </c>
      <c r="Z31" s="173">
        <f>282.9+16751.5-99+6539.2</f>
        <v>23474.600000000002</v>
      </c>
      <c r="AA31" s="173">
        <v>23474.400000000001</v>
      </c>
      <c r="AB31" s="171">
        <f>AA31/Z31</f>
        <v>0.99999148015301642</v>
      </c>
      <c r="AC31" s="173">
        <v>0</v>
      </c>
      <c r="AD31" s="173">
        <v>0</v>
      </c>
      <c r="AE31" s="173">
        <v>0</v>
      </c>
      <c r="AF31" s="173">
        <v>0</v>
      </c>
      <c r="AG31" s="173">
        <v>0</v>
      </c>
      <c r="AH31" s="173">
        <v>0</v>
      </c>
      <c r="AI31" s="173">
        <v>3221.6</v>
      </c>
      <c r="AJ31" s="90">
        <v>0</v>
      </c>
      <c r="AK31" s="90">
        <v>0</v>
      </c>
      <c r="AL31" s="173">
        <v>108.4</v>
      </c>
      <c r="AM31" s="90">
        <v>0</v>
      </c>
      <c r="AN31" s="90">
        <v>0</v>
      </c>
      <c r="AO31" s="90">
        <v>0</v>
      </c>
      <c r="AP31" s="115">
        <v>0</v>
      </c>
      <c r="AQ31" s="115">
        <v>0</v>
      </c>
      <c r="AR31" s="306"/>
      <c r="AS31" s="306"/>
      <c r="AT31" s="188"/>
      <c r="AU31" s="188"/>
      <c r="AV31" s="188"/>
    </row>
    <row r="32" spans="1:48" ht="59.85" customHeight="1">
      <c r="A32" s="333"/>
      <c r="B32" s="307"/>
      <c r="C32" s="313"/>
      <c r="D32" s="120" t="s">
        <v>113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0</v>
      </c>
      <c r="AM32" s="90">
        <v>0</v>
      </c>
      <c r="AN32" s="90">
        <v>0</v>
      </c>
      <c r="AO32" s="90">
        <v>0</v>
      </c>
      <c r="AP32" s="115">
        <v>0</v>
      </c>
      <c r="AQ32" s="115">
        <v>0</v>
      </c>
      <c r="AR32" s="314"/>
      <c r="AS32" s="314"/>
    </row>
    <row r="33" spans="1:45" ht="16.5" customHeight="1">
      <c r="A33" s="302" t="s">
        <v>123</v>
      </c>
      <c r="B33" s="305" t="s">
        <v>107</v>
      </c>
      <c r="C33" s="272" t="s">
        <v>45</v>
      </c>
      <c r="D33" s="118" t="s">
        <v>43</v>
      </c>
      <c r="E33" s="90">
        <f>SUM(E35:E36)</f>
        <v>244.1</v>
      </c>
      <c r="F33" s="90">
        <f>SUM(F35:F36)</f>
        <v>244.1</v>
      </c>
      <c r="G33" s="171">
        <f>F33/E33</f>
        <v>1</v>
      </c>
      <c r="H33" s="90">
        <f>SUM(H35:H36)</f>
        <v>0</v>
      </c>
      <c r="I33" s="90">
        <f>SUM(I35:I36)</f>
        <v>0</v>
      </c>
      <c r="J33" s="90">
        <v>0</v>
      </c>
      <c r="K33" s="90">
        <f>SUM(K35:K36)</f>
        <v>0</v>
      </c>
      <c r="L33" s="90">
        <f>SUM(L35:L36)</f>
        <v>0</v>
      </c>
      <c r="M33" s="90">
        <v>0</v>
      </c>
      <c r="N33" s="90">
        <f>SUM(N35:N36)</f>
        <v>0</v>
      </c>
      <c r="O33" s="90">
        <f>SUM(O35:O36)</f>
        <v>0</v>
      </c>
      <c r="P33" s="90">
        <v>0</v>
      </c>
      <c r="Q33" s="90">
        <f>SUM(Q35:Q36)</f>
        <v>0</v>
      </c>
      <c r="R33" s="90">
        <f>SUM(R35:R36)</f>
        <v>0</v>
      </c>
      <c r="S33" s="90">
        <v>0</v>
      </c>
      <c r="T33" s="90">
        <f>SUM(T35:T36)</f>
        <v>0</v>
      </c>
      <c r="U33" s="90">
        <f>SUM(U35:U36)</f>
        <v>0</v>
      </c>
      <c r="V33" s="90">
        <v>0</v>
      </c>
      <c r="W33" s="90">
        <f>SUM(W35:W36)</f>
        <v>0</v>
      </c>
      <c r="X33" s="90">
        <f>SUM(X35:X36)</f>
        <v>0</v>
      </c>
      <c r="Y33" s="90">
        <v>0</v>
      </c>
      <c r="Z33" s="90">
        <f>SUM(Z35:Z36)</f>
        <v>0</v>
      </c>
      <c r="AA33" s="90">
        <f>SUM(AA35:AA36)</f>
        <v>0</v>
      </c>
      <c r="AB33" s="90">
        <v>0</v>
      </c>
      <c r="AC33" s="90">
        <f>SUM(AC35:AC36)</f>
        <v>0</v>
      </c>
      <c r="AD33" s="90">
        <f>SUM(AD35:AD36)</f>
        <v>0</v>
      </c>
      <c r="AE33" s="126">
        <v>0</v>
      </c>
      <c r="AF33" s="126">
        <f>SUM(AF35:AF36)</f>
        <v>244.1</v>
      </c>
      <c r="AG33" s="126">
        <f>SUM(AG35:AG36)</f>
        <v>244.1</v>
      </c>
      <c r="AH33" s="171">
        <f>AG33/AF33</f>
        <v>1</v>
      </c>
      <c r="AI33" s="90">
        <f>SUM(AI35:AI36)</f>
        <v>0</v>
      </c>
      <c r="AJ33" s="90">
        <f>SUM(AJ35:AJ36)</f>
        <v>0</v>
      </c>
      <c r="AK33" s="90">
        <v>0</v>
      </c>
      <c r="AL33" s="90">
        <f>SUM(AL35:AL36)</f>
        <v>0</v>
      </c>
      <c r="AM33" s="90">
        <f>SUM(AM35:AM36)</f>
        <v>0</v>
      </c>
      <c r="AN33" s="90">
        <v>0</v>
      </c>
      <c r="AO33" s="90">
        <v>0</v>
      </c>
      <c r="AP33" s="115">
        <f>SUM(AP35:AP36)</f>
        <v>0</v>
      </c>
      <c r="AQ33" s="115">
        <v>0</v>
      </c>
      <c r="AR33" s="305" t="s">
        <v>156</v>
      </c>
      <c r="AS33" s="305"/>
    </row>
    <row r="34" spans="1:45" ht="14.25" customHeight="1">
      <c r="A34" s="303"/>
      <c r="B34" s="306"/>
      <c r="C34" s="308"/>
      <c r="D34" s="118" t="s">
        <v>112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0</v>
      </c>
      <c r="AA34" s="90">
        <v>0</v>
      </c>
      <c r="AB34" s="90">
        <v>0</v>
      </c>
      <c r="AC34" s="90">
        <v>0</v>
      </c>
      <c r="AD34" s="90">
        <v>0</v>
      </c>
      <c r="AE34" s="90">
        <v>0</v>
      </c>
      <c r="AF34" s="90">
        <v>0</v>
      </c>
      <c r="AG34" s="90">
        <v>0</v>
      </c>
      <c r="AH34" s="90">
        <v>0</v>
      </c>
      <c r="AI34" s="90">
        <v>0</v>
      </c>
      <c r="AJ34" s="90">
        <v>0</v>
      </c>
      <c r="AK34" s="90">
        <v>0</v>
      </c>
      <c r="AL34" s="90">
        <v>0</v>
      </c>
      <c r="AM34" s="90">
        <v>0</v>
      </c>
      <c r="AN34" s="90">
        <v>0</v>
      </c>
      <c r="AO34" s="90">
        <v>0</v>
      </c>
      <c r="AP34" s="115">
        <v>0</v>
      </c>
      <c r="AQ34" s="115">
        <v>0</v>
      </c>
      <c r="AR34" s="306"/>
      <c r="AS34" s="306"/>
    </row>
    <row r="35" spans="1:45" ht="14.25" customHeight="1">
      <c r="A35" s="326"/>
      <c r="B35" s="306"/>
      <c r="C35" s="308"/>
      <c r="D35" s="120" t="s">
        <v>53</v>
      </c>
      <c r="E35" s="90">
        <f>H35+K35+N35+Q35+T35+W35+Z35+AC35+AF35+AI35+AL35+AO35</f>
        <v>0</v>
      </c>
      <c r="F35" s="90">
        <f>I35+L35+O35+R35+U35+X35+AA35+AD35+AG35+AJ35+AM35+AP35</f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121">
        <v>0</v>
      </c>
      <c r="AD35" s="121">
        <v>0</v>
      </c>
      <c r="AE35" s="90">
        <v>0</v>
      </c>
      <c r="AF35" s="121">
        <v>0</v>
      </c>
      <c r="AG35" s="121">
        <v>0</v>
      </c>
      <c r="AH35" s="90">
        <v>0</v>
      </c>
      <c r="AI35" s="90">
        <v>0</v>
      </c>
      <c r="AJ35" s="90">
        <v>0</v>
      </c>
      <c r="AK35" s="90">
        <v>0</v>
      </c>
      <c r="AL35" s="90">
        <v>0</v>
      </c>
      <c r="AM35" s="90">
        <v>0</v>
      </c>
      <c r="AN35" s="90">
        <v>0</v>
      </c>
      <c r="AO35" s="90">
        <v>0</v>
      </c>
      <c r="AP35" s="115">
        <v>0</v>
      </c>
      <c r="AQ35" s="115">
        <v>0</v>
      </c>
      <c r="AR35" s="306"/>
      <c r="AS35" s="306"/>
    </row>
    <row r="36" spans="1:45" ht="21.75" customHeight="1">
      <c r="A36" s="326"/>
      <c r="B36" s="306"/>
      <c r="C36" s="308"/>
      <c r="D36" s="120" t="s">
        <v>41</v>
      </c>
      <c r="E36" s="90">
        <f>H36+K36+N36+Q36+T36+W36+Z36+AC36+AF36+AI36+AL36+AO36</f>
        <v>244.1</v>
      </c>
      <c r="F36" s="90">
        <f>I36+L36+O36+R36+U36+X36+AA36+AD36+AG36+AJ36+AM36+AP36</f>
        <v>244.1</v>
      </c>
      <c r="G36" s="171">
        <f>F36/E36</f>
        <v>1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121">
        <v>0</v>
      </c>
      <c r="AD36" s="83">
        <v>0</v>
      </c>
      <c r="AE36" s="90">
        <v>0</v>
      </c>
      <c r="AF36" s="172">
        <v>244.1</v>
      </c>
      <c r="AG36" s="173">
        <v>244.1</v>
      </c>
      <c r="AH36" s="171">
        <f>AG36/AF36</f>
        <v>1</v>
      </c>
      <c r="AI36" s="90">
        <v>0</v>
      </c>
      <c r="AJ36" s="90">
        <v>0</v>
      </c>
      <c r="AK36" s="90">
        <v>0</v>
      </c>
      <c r="AL36" s="90">
        <v>0</v>
      </c>
      <c r="AM36" s="90">
        <v>0</v>
      </c>
      <c r="AN36" s="90">
        <v>0</v>
      </c>
      <c r="AO36" s="90">
        <v>0</v>
      </c>
      <c r="AP36" s="115">
        <v>0</v>
      </c>
      <c r="AQ36" s="115">
        <v>0</v>
      </c>
      <c r="AR36" s="306"/>
      <c r="AS36" s="306"/>
    </row>
    <row r="37" spans="1:45" ht="30.45" customHeight="1">
      <c r="A37" s="177"/>
      <c r="B37" s="180"/>
      <c r="C37" s="180"/>
      <c r="D37" s="120" t="s">
        <v>113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0</v>
      </c>
      <c r="AN37" s="90">
        <v>0</v>
      </c>
      <c r="AO37" s="90">
        <v>0</v>
      </c>
      <c r="AP37" s="115">
        <v>0</v>
      </c>
      <c r="AQ37" s="115">
        <v>0</v>
      </c>
      <c r="AR37" s="314"/>
      <c r="AS37" s="327"/>
    </row>
    <row r="38" spans="1:45" ht="16.5" customHeight="1">
      <c r="A38" s="302" t="s">
        <v>46</v>
      </c>
      <c r="B38" s="305" t="s">
        <v>114</v>
      </c>
      <c r="C38" s="272" t="s">
        <v>49</v>
      </c>
      <c r="D38" s="118" t="s">
        <v>43</v>
      </c>
      <c r="E38" s="90">
        <f>SUM(E40:E41)</f>
        <v>500</v>
      </c>
      <c r="F38" s="90">
        <f>SUM(F40:F41)</f>
        <v>0</v>
      </c>
      <c r="G38" s="90">
        <v>0</v>
      </c>
      <c r="H38" s="90">
        <f>SUM(H40:H41)</f>
        <v>0</v>
      </c>
      <c r="I38" s="90">
        <f>SUM(I40:I41)</f>
        <v>0</v>
      </c>
      <c r="J38" s="90">
        <v>0</v>
      </c>
      <c r="K38" s="90">
        <f>SUM(K40:K41)</f>
        <v>0</v>
      </c>
      <c r="L38" s="90">
        <f>SUM(L40:L41)</f>
        <v>0</v>
      </c>
      <c r="M38" s="90">
        <v>0</v>
      </c>
      <c r="N38" s="90">
        <f>SUM(N40:N41)</f>
        <v>0</v>
      </c>
      <c r="O38" s="90">
        <f>SUM(O40:O41)</f>
        <v>0</v>
      </c>
      <c r="P38" s="90">
        <v>0</v>
      </c>
      <c r="Q38" s="90">
        <f>SUM(Q40:Q41)</f>
        <v>0</v>
      </c>
      <c r="R38" s="90">
        <f>SUM(R40:R41)</f>
        <v>0</v>
      </c>
      <c r="S38" s="90">
        <v>0</v>
      </c>
      <c r="T38" s="90">
        <f>SUM(T40:T41)</f>
        <v>0</v>
      </c>
      <c r="U38" s="90">
        <f>SUM(U40:U41)</f>
        <v>0</v>
      </c>
      <c r="V38" s="90">
        <v>0</v>
      </c>
      <c r="W38" s="90">
        <f>SUM(W40:W41)</f>
        <v>0</v>
      </c>
      <c r="X38" s="90">
        <f>SUM(X40:X41)</f>
        <v>0</v>
      </c>
      <c r="Y38" s="90">
        <v>0</v>
      </c>
      <c r="Z38" s="90">
        <f>SUM(Z40:Z41)</f>
        <v>0</v>
      </c>
      <c r="AA38" s="90">
        <f>SUM(AA40:AA41)</f>
        <v>0</v>
      </c>
      <c r="AB38" s="90">
        <v>0</v>
      </c>
      <c r="AC38" s="90">
        <f>SUM(AC40:AC41)</f>
        <v>0</v>
      </c>
      <c r="AD38" s="90">
        <f>SUM(AD40:AD41)</f>
        <v>0</v>
      </c>
      <c r="AE38" s="126">
        <v>0</v>
      </c>
      <c r="AF38" s="126">
        <f>SUM(AF40:AF41)</f>
        <v>0</v>
      </c>
      <c r="AG38" s="126">
        <f>SUM(AG40:AG41)</f>
        <v>0</v>
      </c>
      <c r="AH38" s="90">
        <v>0</v>
      </c>
      <c r="AI38" s="90">
        <f>SUM(AI40:AI41)</f>
        <v>0</v>
      </c>
      <c r="AJ38" s="90">
        <f>SUM(AJ40:AJ41)</f>
        <v>0</v>
      </c>
      <c r="AK38" s="90">
        <v>0</v>
      </c>
      <c r="AL38" s="90">
        <f>SUM(AL40:AL41)</f>
        <v>0</v>
      </c>
      <c r="AM38" s="90">
        <f>SUM(AM40:AM41)</f>
        <v>0</v>
      </c>
      <c r="AN38" s="90">
        <v>0</v>
      </c>
      <c r="AO38" s="90">
        <f>SUM(AO40:AO41)</f>
        <v>500</v>
      </c>
      <c r="AP38" s="115">
        <f>SUM(AP40:AP41)</f>
        <v>0</v>
      </c>
      <c r="AQ38" s="115">
        <v>0</v>
      </c>
      <c r="AR38" s="272" t="s">
        <v>157</v>
      </c>
      <c r="AS38" s="272"/>
    </row>
    <row r="39" spans="1:45" ht="14.25" customHeight="1">
      <c r="A39" s="303"/>
      <c r="B39" s="306"/>
      <c r="C39" s="308"/>
      <c r="D39" s="118" t="s">
        <v>112</v>
      </c>
      <c r="E39" s="90">
        <v>0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  <c r="AO39" s="90">
        <v>0</v>
      </c>
      <c r="AP39" s="115">
        <v>0</v>
      </c>
      <c r="AQ39" s="115">
        <v>0</v>
      </c>
      <c r="AR39" s="308"/>
      <c r="AS39" s="308"/>
    </row>
    <row r="40" spans="1:45" ht="14.25" customHeight="1">
      <c r="A40" s="326"/>
      <c r="B40" s="306"/>
      <c r="C40" s="308"/>
      <c r="D40" s="120" t="s">
        <v>53</v>
      </c>
      <c r="E40" s="90">
        <f>H40+K40+N40+Q40+T40+W40+Z40+AC40+AF40+AI40+AL40+AO40</f>
        <v>0</v>
      </c>
      <c r="F40" s="90">
        <f>I40+L40+O40+R40+U40+X40+AA40+AD40+AG40+AJ40+AM40+AP40</f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121">
        <v>0</v>
      </c>
      <c r="AD40" s="121">
        <v>0</v>
      </c>
      <c r="AE40" s="90">
        <v>0</v>
      </c>
      <c r="AF40" s="121">
        <v>0</v>
      </c>
      <c r="AG40" s="121">
        <v>0</v>
      </c>
      <c r="AH40" s="90">
        <v>0</v>
      </c>
      <c r="AI40" s="90">
        <v>0</v>
      </c>
      <c r="AJ40" s="90">
        <v>0</v>
      </c>
      <c r="AK40" s="90">
        <v>0</v>
      </c>
      <c r="AL40" s="90">
        <v>0</v>
      </c>
      <c r="AM40" s="90">
        <v>0</v>
      </c>
      <c r="AN40" s="90">
        <v>0</v>
      </c>
      <c r="AO40" s="90">
        <v>0</v>
      </c>
      <c r="AP40" s="115">
        <v>0</v>
      </c>
      <c r="AQ40" s="115">
        <v>0</v>
      </c>
      <c r="AR40" s="308"/>
      <c r="AS40" s="308"/>
    </row>
    <row r="41" spans="1:45" ht="16.5" customHeight="1">
      <c r="A41" s="326"/>
      <c r="B41" s="306"/>
      <c r="C41" s="308"/>
      <c r="D41" s="120" t="s">
        <v>41</v>
      </c>
      <c r="E41" s="90">
        <f>H41+K41+N41+Q41+T41+W41+Z41+AC41+AF41+AI41+AL41+AO41</f>
        <v>500</v>
      </c>
      <c r="F41" s="90">
        <f>I41+L41+O41+R41+U41+X41+AA41+AD41+AG41+AJ41+AM41+AP41</f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121">
        <v>0</v>
      </c>
      <c r="AD41" s="121">
        <v>0</v>
      </c>
      <c r="AE41" s="90">
        <v>0</v>
      </c>
      <c r="AF41" s="121">
        <v>0</v>
      </c>
      <c r="AG41" s="121">
        <v>0</v>
      </c>
      <c r="AH41" s="90">
        <v>0</v>
      </c>
      <c r="AI41" s="90">
        <v>0</v>
      </c>
      <c r="AJ41" s="90">
        <v>0</v>
      </c>
      <c r="AK41" s="90">
        <v>0</v>
      </c>
      <c r="AL41" s="121">
        <v>0</v>
      </c>
      <c r="AM41" s="90">
        <v>0</v>
      </c>
      <c r="AN41" s="90">
        <v>0</v>
      </c>
      <c r="AO41" s="90">
        <v>500</v>
      </c>
      <c r="AP41" s="115">
        <v>0</v>
      </c>
      <c r="AQ41" s="115">
        <v>0</v>
      </c>
      <c r="AR41" s="308"/>
      <c r="AS41" s="308"/>
    </row>
    <row r="42" spans="1:45" ht="83.7" customHeight="1">
      <c r="A42" s="177"/>
      <c r="B42" s="180"/>
      <c r="C42" s="180"/>
      <c r="D42" s="120" t="s">
        <v>113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0">
        <v>0</v>
      </c>
      <c r="AE42" s="90">
        <v>0</v>
      </c>
      <c r="AF42" s="90">
        <v>0</v>
      </c>
      <c r="AG42" s="90">
        <v>0</v>
      </c>
      <c r="AH42" s="90">
        <v>0</v>
      </c>
      <c r="AI42" s="90">
        <v>0</v>
      </c>
      <c r="AJ42" s="90">
        <v>0</v>
      </c>
      <c r="AK42" s="90">
        <v>0</v>
      </c>
      <c r="AL42" s="90">
        <v>0</v>
      </c>
      <c r="AM42" s="90">
        <v>0</v>
      </c>
      <c r="AN42" s="90">
        <v>0</v>
      </c>
      <c r="AO42" s="90">
        <v>0</v>
      </c>
      <c r="AP42" s="115">
        <v>0</v>
      </c>
      <c r="AQ42" s="115">
        <v>0</v>
      </c>
      <c r="AR42" s="286"/>
      <c r="AS42" s="286"/>
    </row>
    <row r="43" spans="1:45" ht="24" hidden="1" customHeight="1">
      <c r="A43" s="302" t="s">
        <v>118</v>
      </c>
      <c r="B43" s="305" t="s">
        <v>119</v>
      </c>
      <c r="C43" s="272"/>
      <c r="D43" s="118" t="s">
        <v>43</v>
      </c>
      <c r="E43" s="90">
        <f>SUM(E45:E46)</f>
        <v>0</v>
      </c>
      <c r="F43" s="90">
        <f>SUM(F45:F46)</f>
        <v>0</v>
      </c>
      <c r="G43" s="90">
        <v>0</v>
      </c>
      <c r="H43" s="90">
        <f>SUM(H45:H46)</f>
        <v>0</v>
      </c>
      <c r="I43" s="90">
        <f>SUM(I45:I46)</f>
        <v>0</v>
      </c>
      <c r="J43" s="90">
        <v>0</v>
      </c>
      <c r="K43" s="90">
        <f>SUM(K45:K46)</f>
        <v>0</v>
      </c>
      <c r="L43" s="90">
        <f>SUM(L45:L46)</f>
        <v>0</v>
      </c>
      <c r="M43" s="90">
        <v>0</v>
      </c>
      <c r="N43" s="90">
        <f>SUM(N45:N46)</f>
        <v>0</v>
      </c>
      <c r="O43" s="90">
        <f>SUM(O45:O46)</f>
        <v>0</v>
      </c>
      <c r="P43" s="90">
        <v>0</v>
      </c>
      <c r="Q43" s="90">
        <f>SUM(Q45:Q46)</f>
        <v>0</v>
      </c>
      <c r="R43" s="90">
        <f>SUM(R45:R46)</f>
        <v>0</v>
      </c>
      <c r="S43" s="90">
        <v>0</v>
      </c>
      <c r="T43" s="90">
        <f>SUM(T45:T46)</f>
        <v>0</v>
      </c>
      <c r="U43" s="90">
        <f>SUM(U45:U46)</f>
        <v>0</v>
      </c>
      <c r="V43" s="90">
        <v>0</v>
      </c>
      <c r="W43" s="90">
        <f>SUM(W45:W46)</f>
        <v>0</v>
      </c>
      <c r="X43" s="90">
        <f>SUM(X45:X46)</f>
        <v>0</v>
      </c>
      <c r="Y43" s="90">
        <v>0</v>
      </c>
      <c r="Z43" s="90">
        <f>SUM(Z45:Z46)</f>
        <v>0</v>
      </c>
      <c r="AA43" s="90">
        <f>SUM(AA45:AA46)</f>
        <v>0</v>
      </c>
      <c r="AB43" s="90">
        <v>0</v>
      </c>
      <c r="AC43" s="90">
        <f>SUM(AC45:AC46)</f>
        <v>0</v>
      </c>
      <c r="AD43" s="90">
        <f>SUM(AD45:AD46)</f>
        <v>0</v>
      </c>
      <c r="AE43" s="126">
        <v>0</v>
      </c>
      <c r="AF43" s="126">
        <f>SUM(AF45:AF46)</f>
        <v>0</v>
      </c>
      <c r="AG43" s="126">
        <f>SUM(AG45:AG46)</f>
        <v>0</v>
      </c>
      <c r="AH43" s="90">
        <v>0</v>
      </c>
      <c r="AI43" s="90">
        <f>SUM(AI45:AI46)</f>
        <v>0</v>
      </c>
      <c r="AJ43" s="90">
        <f>SUM(AJ45:AJ46)</f>
        <v>0</v>
      </c>
      <c r="AK43" s="90">
        <v>0</v>
      </c>
      <c r="AL43" s="90">
        <f>SUM(AL45:AL46)</f>
        <v>0</v>
      </c>
      <c r="AM43" s="90">
        <f>SUM(AM45:AM46)</f>
        <v>0</v>
      </c>
      <c r="AN43" s="90">
        <v>0</v>
      </c>
      <c r="AO43" s="90">
        <f>SUM(AO45:AO46)</f>
        <v>0</v>
      </c>
      <c r="AP43" s="115">
        <f>SUM(AP45:AP46)</f>
        <v>0</v>
      </c>
      <c r="AQ43" s="115">
        <v>0</v>
      </c>
      <c r="AR43" s="320" t="s">
        <v>120</v>
      </c>
      <c r="AS43" s="272"/>
    </row>
    <row r="44" spans="1:45" ht="14.25" hidden="1" customHeight="1">
      <c r="A44" s="303"/>
      <c r="B44" s="306"/>
      <c r="C44" s="308"/>
      <c r="D44" s="118" t="s">
        <v>112</v>
      </c>
      <c r="E44" s="90">
        <v>0</v>
      </c>
      <c r="F44" s="90">
        <v>0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  <c r="Z44" s="90">
        <v>0</v>
      </c>
      <c r="AA44" s="90">
        <v>0</v>
      </c>
      <c r="AB44" s="90">
        <v>0</v>
      </c>
      <c r="AC44" s="90">
        <v>0</v>
      </c>
      <c r="AD44" s="90">
        <v>0</v>
      </c>
      <c r="AE44" s="90">
        <v>0</v>
      </c>
      <c r="AF44" s="90">
        <v>0</v>
      </c>
      <c r="AG44" s="90">
        <v>0</v>
      </c>
      <c r="AH44" s="90">
        <v>0</v>
      </c>
      <c r="AI44" s="90">
        <v>0</v>
      </c>
      <c r="AJ44" s="90">
        <v>0</v>
      </c>
      <c r="AK44" s="90">
        <v>0</v>
      </c>
      <c r="AL44" s="90">
        <v>0</v>
      </c>
      <c r="AM44" s="90">
        <v>0</v>
      </c>
      <c r="AN44" s="90">
        <v>0</v>
      </c>
      <c r="AO44" s="90">
        <v>0</v>
      </c>
      <c r="AP44" s="115">
        <v>0</v>
      </c>
      <c r="AQ44" s="115">
        <v>0</v>
      </c>
      <c r="AR44" s="321"/>
      <c r="AS44" s="308"/>
    </row>
    <row r="45" spans="1:45" ht="14.25" hidden="1" customHeight="1">
      <c r="A45" s="303"/>
      <c r="B45" s="306"/>
      <c r="C45" s="308"/>
      <c r="D45" s="120" t="s">
        <v>53</v>
      </c>
      <c r="E45" s="90">
        <f>H45+K45+N45+Q45+T45+W45+Z45+AC45+AF45+AI45+AL45+AO45</f>
        <v>0</v>
      </c>
      <c r="F45" s="90">
        <f>I45+L45+O45+R45+U45+X45+AA45+AD45+AG45+AJ45+AM45+AP45</f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121">
        <v>0</v>
      </c>
      <c r="AD45" s="121">
        <v>0</v>
      </c>
      <c r="AE45" s="90">
        <v>0</v>
      </c>
      <c r="AF45" s="121">
        <v>0</v>
      </c>
      <c r="AG45" s="121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0</v>
      </c>
      <c r="AN45" s="90">
        <v>0</v>
      </c>
      <c r="AO45" s="90">
        <v>0</v>
      </c>
      <c r="AP45" s="115">
        <v>0</v>
      </c>
      <c r="AQ45" s="115">
        <v>0</v>
      </c>
      <c r="AR45" s="321"/>
      <c r="AS45" s="308"/>
    </row>
    <row r="46" spans="1:45" ht="16.5" hidden="1" customHeight="1">
      <c r="A46" s="303"/>
      <c r="B46" s="306"/>
      <c r="C46" s="308"/>
      <c r="D46" s="120" t="s">
        <v>41</v>
      </c>
      <c r="E46" s="90">
        <f>H46+K46+N46+Q46+T46+W46+Z46+AC46+AF46+AI46+AL46+AO46</f>
        <v>0</v>
      </c>
      <c r="F46" s="90">
        <f>I46+L46+O46+R46+U46+X46+AA46+AD46+AG46+AJ46+AM46+AP46</f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</v>
      </c>
      <c r="AC46" s="121">
        <v>0</v>
      </c>
      <c r="AD46" s="121">
        <v>0</v>
      </c>
      <c r="AE46" s="90">
        <v>0</v>
      </c>
      <c r="AF46" s="121">
        <v>0</v>
      </c>
      <c r="AG46" s="121">
        <v>0</v>
      </c>
      <c r="AH46" s="90">
        <v>0</v>
      </c>
      <c r="AI46" s="90">
        <v>0</v>
      </c>
      <c r="AJ46" s="90">
        <v>0</v>
      </c>
      <c r="AK46" s="90">
        <v>0</v>
      </c>
      <c r="AL46" s="90">
        <v>0</v>
      </c>
      <c r="AM46" s="90">
        <v>0</v>
      </c>
      <c r="AN46" s="90">
        <v>0</v>
      </c>
      <c r="AO46" s="90">
        <v>0</v>
      </c>
      <c r="AP46" s="115">
        <v>0</v>
      </c>
      <c r="AQ46" s="115">
        <v>0</v>
      </c>
      <c r="AR46" s="322"/>
      <c r="AS46" s="313"/>
    </row>
    <row r="47" spans="1:45" ht="24" hidden="1" customHeight="1">
      <c r="A47" s="177"/>
      <c r="B47" s="180"/>
      <c r="C47" s="180"/>
      <c r="D47" s="120" t="s">
        <v>113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90">
        <v>0</v>
      </c>
      <c r="AC47" s="90">
        <v>0</v>
      </c>
      <c r="AD47" s="90">
        <v>0</v>
      </c>
      <c r="AE47" s="90">
        <v>0</v>
      </c>
      <c r="AF47" s="90">
        <v>0</v>
      </c>
      <c r="AG47" s="90">
        <v>0</v>
      </c>
      <c r="AH47" s="90">
        <v>0</v>
      </c>
      <c r="AI47" s="90">
        <v>0</v>
      </c>
      <c r="AJ47" s="90">
        <v>0</v>
      </c>
      <c r="AK47" s="90">
        <v>0</v>
      </c>
      <c r="AL47" s="90">
        <v>0</v>
      </c>
      <c r="AM47" s="90">
        <v>0</v>
      </c>
      <c r="AN47" s="90">
        <v>0</v>
      </c>
      <c r="AO47" s="90">
        <v>0</v>
      </c>
      <c r="AP47" s="115">
        <v>0</v>
      </c>
      <c r="AQ47" s="115">
        <v>0</v>
      </c>
      <c r="AR47" s="180"/>
      <c r="AS47" s="180"/>
    </row>
    <row r="48" spans="1:45" ht="14.25" hidden="1" customHeight="1">
      <c r="A48" s="302" t="s">
        <v>80</v>
      </c>
      <c r="B48" s="323"/>
      <c r="C48" s="271" t="s">
        <v>49</v>
      </c>
      <c r="D48" s="182" t="s">
        <v>43</v>
      </c>
      <c r="E48" s="90">
        <f>SUM(E49:E50)</f>
        <v>0</v>
      </c>
      <c r="F48" s="90">
        <f t="shared" ref="F48:AP48" si="36">SUM(F49:F50)</f>
        <v>0</v>
      </c>
      <c r="G48" s="90">
        <v>0</v>
      </c>
      <c r="H48" s="90">
        <f t="shared" si="36"/>
        <v>0</v>
      </c>
      <c r="I48" s="90">
        <f t="shared" si="36"/>
        <v>0</v>
      </c>
      <c r="J48" s="90">
        <v>0</v>
      </c>
      <c r="K48" s="90">
        <f t="shared" si="36"/>
        <v>0</v>
      </c>
      <c r="L48" s="90">
        <f t="shared" si="36"/>
        <v>0</v>
      </c>
      <c r="M48" s="90">
        <v>0</v>
      </c>
      <c r="N48" s="90">
        <f t="shared" si="36"/>
        <v>0</v>
      </c>
      <c r="O48" s="90">
        <f t="shared" si="36"/>
        <v>0</v>
      </c>
      <c r="P48" s="90">
        <v>0</v>
      </c>
      <c r="Q48" s="90">
        <f t="shared" si="36"/>
        <v>0</v>
      </c>
      <c r="R48" s="90">
        <f t="shared" si="36"/>
        <v>0</v>
      </c>
      <c r="S48" s="90">
        <v>0</v>
      </c>
      <c r="T48" s="90">
        <f t="shared" si="36"/>
        <v>0</v>
      </c>
      <c r="U48" s="90">
        <f t="shared" si="36"/>
        <v>0</v>
      </c>
      <c r="V48" s="90">
        <v>0</v>
      </c>
      <c r="W48" s="90">
        <f t="shared" si="36"/>
        <v>0</v>
      </c>
      <c r="X48" s="90">
        <f t="shared" si="36"/>
        <v>0</v>
      </c>
      <c r="Y48" s="90">
        <v>0</v>
      </c>
      <c r="Z48" s="90">
        <f t="shared" ref="Z48:AA48" si="37">SUM(Z49:Z50)</f>
        <v>0</v>
      </c>
      <c r="AA48" s="90">
        <f t="shared" si="37"/>
        <v>0</v>
      </c>
      <c r="AB48" s="90">
        <v>0</v>
      </c>
      <c r="AC48" s="90">
        <v>0</v>
      </c>
      <c r="AD48" s="90">
        <v>0</v>
      </c>
      <c r="AE48" s="90">
        <v>0</v>
      </c>
      <c r="AF48" s="90">
        <f t="shared" si="36"/>
        <v>0</v>
      </c>
      <c r="AG48" s="90">
        <f t="shared" si="36"/>
        <v>0</v>
      </c>
      <c r="AH48" s="90">
        <v>0</v>
      </c>
      <c r="AI48" s="90">
        <f t="shared" si="36"/>
        <v>0</v>
      </c>
      <c r="AJ48" s="90">
        <f t="shared" si="36"/>
        <v>0</v>
      </c>
      <c r="AK48" s="90">
        <v>0</v>
      </c>
      <c r="AL48" s="90">
        <f t="shared" si="36"/>
        <v>0</v>
      </c>
      <c r="AM48" s="90">
        <f t="shared" si="36"/>
        <v>0</v>
      </c>
      <c r="AN48" s="90">
        <v>0</v>
      </c>
      <c r="AO48" s="90">
        <f t="shared" si="36"/>
        <v>0</v>
      </c>
      <c r="AP48" s="115">
        <f t="shared" si="36"/>
        <v>0</v>
      </c>
      <c r="AQ48" s="115">
        <v>0</v>
      </c>
      <c r="AR48" s="271" t="s">
        <v>81</v>
      </c>
      <c r="AS48" s="182"/>
    </row>
    <row r="49" spans="1:48" ht="15" hidden="1" customHeight="1">
      <c r="A49" s="303"/>
      <c r="B49" s="323"/>
      <c r="C49" s="324"/>
      <c r="D49" s="90" t="s">
        <v>53</v>
      </c>
      <c r="E49" s="90">
        <f>H49+K49+N49+Q49+T49+W49+Z49+AC49+AF49+AI49+AL49+AO49</f>
        <v>0</v>
      </c>
      <c r="F49" s="90">
        <f>I49+L49+O49+R49+U49+X49+AA49+AD49+AG49+AJ49+AM49+AP49</f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0</v>
      </c>
      <c r="AN49" s="90">
        <v>0</v>
      </c>
      <c r="AO49" s="90">
        <v>0</v>
      </c>
      <c r="AP49" s="115">
        <v>0</v>
      </c>
      <c r="AQ49" s="115">
        <v>0</v>
      </c>
      <c r="AR49" s="271"/>
      <c r="AS49" s="182"/>
    </row>
    <row r="50" spans="1:48" ht="15" hidden="1" customHeight="1">
      <c r="A50" s="303"/>
      <c r="B50" s="305"/>
      <c r="C50" s="325"/>
      <c r="D50" s="90" t="s">
        <v>41</v>
      </c>
      <c r="E50" s="90">
        <f>H50+K50+N50+Q50+T50+W50+Z50+AC50+AF50+AI50+AL50+AO50</f>
        <v>0</v>
      </c>
      <c r="F50" s="90">
        <f>I50+L50+O50+R50+U50+X50+AA50+AD50+AG50+AJ50+AM50+AP50</f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90">
        <v>0</v>
      </c>
      <c r="AE50" s="90">
        <v>0</v>
      </c>
      <c r="AF50" s="90">
        <v>0</v>
      </c>
      <c r="AG50" s="90">
        <v>0</v>
      </c>
      <c r="AH50" s="90">
        <v>0</v>
      </c>
      <c r="AI50" s="90">
        <v>0</v>
      </c>
      <c r="AJ50" s="90">
        <v>0</v>
      </c>
      <c r="AK50" s="90">
        <v>0</v>
      </c>
      <c r="AL50" s="90">
        <v>0</v>
      </c>
      <c r="AM50" s="90">
        <v>0</v>
      </c>
      <c r="AN50" s="90">
        <v>0</v>
      </c>
      <c r="AO50" s="121">
        <v>0</v>
      </c>
      <c r="AP50" s="115">
        <v>0</v>
      </c>
      <c r="AQ50" s="115">
        <v>0</v>
      </c>
      <c r="AR50" s="271"/>
      <c r="AS50" s="182"/>
    </row>
    <row r="51" spans="1:48" ht="17.55" customHeight="1">
      <c r="A51" s="316" t="s">
        <v>111</v>
      </c>
      <c r="B51" s="281"/>
      <c r="C51" s="281"/>
      <c r="D51" s="118" t="s">
        <v>56</v>
      </c>
      <c r="E51" s="90">
        <f>E52+E53+E54+E55</f>
        <v>30066.090000000004</v>
      </c>
      <c r="F51" s="90">
        <f>F52+F53+F54+F55</f>
        <v>25736.081999999999</v>
      </c>
      <c r="G51" s="171">
        <f>F51/E51</f>
        <v>0.85598366797944114</v>
      </c>
      <c r="H51" s="90">
        <f>H52+H53+H54+H55</f>
        <v>0</v>
      </c>
      <c r="I51" s="90">
        <f>I52+I53+I54+I55</f>
        <v>0</v>
      </c>
      <c r="J51" s="90">
        <v>0</v>
      </c>
      <c r="K51" s="90">
        <f>K52+K53+K54+K55</f>
        <v>149.80000000000001</v>
      </c>
      <c r="L51" s="90">
        <f>L52+L53+L54+L55</f>
        <v>149.75</v>
      </c>
      <c r="M51" s="171">
        <f>L51/K51</f>
        <v>0.99966622162883834</v>
      </c>
      <c r="N51" s="90">
        <f>N52+N53+N54+N55</f>
        <v>149.69999999999999</v>
      </c>
      <c r="O51" s="90">
        <f>O52+O53+O54+O55</f>
        <v>149.69999999999999</v>
      </c>
      <c r="P51" s="171">
        <f>O51/N51</f>
        <v>1</v>
      </c>
      <c r="Q51" s="90">
        <f>Q52+Q53+Q54+Q55</f>
        <v>149.69999999999999</v>
      </c>
      <c r="R51" s="90">
        <f t="shared" ref="R51:R53" si="38">SUM(R15+R38+R43)</f>
        <v>103.72</v>
      </c>
      <c r="S51" s="171">
        <f>R51/Q51</f>
        <v>0.69285237140948563</v>
      </c>
      <c r="T51" s="90">
        <f>T52+T53+T54+T55</f>
        <v>140.04999999999995</v>
      </c>
      <c r="U51" s="90">
        <f t="shared" ref="U51:U53" si="39">SUM(U15+U38+U43)</f>
        <v>140.012</v>
      </c>
      <c r="V51" s="171">
        <f>U51/T51</f>
        <v>0.99972866833273866</v>
      </c>
      <c r="W51" s="90">
        <f>W52+W53+W54+W55</f>
        <v>631</v>
      </c>
      <c r="X51" s="90">
        <f t="shared" ref="X51:X53" si="40">SUM(X15+X38+X43)</f>
        <v>57</v>
      </c>
      <c r="Y51" s="171">
        <f>X51/W51</f>
        <v>9.0332805071315372E-2</v>
      </c>
      <c r="Z51" s="90">
        <f>Z52+Z53+Z54+Z55</f>
        <v>23890.500000000004</v>
      </c>
      <c r="AA51" s="90">
        <f t="shared" ref="AA51:AA53" si="41">SUM(AA15+AA38+AA43)</f>
        <v>23890.300000000003</v>
      </c>
      <c r="AB51" s="171">
        <f>AA51/Z51</f>
        <v>0.99999162847156819</v>
      </c>
      <c r="AC51" s="90">
        <f>AC52+AC53+AC54+AC55</f>
        <v>142.69999999999999</v>
      </c>
      <c r="AD51" s="90">
        <f t="shared" ref="AD51:AD53" si="42">SUM(AD15+AD38+AD43)</f>
        <v>142.69999999999999</v>
      </c>
      <c r="AE51" s="171">
        <f>AD51/AC51</f>
        <v>1</v>
      </c>
      <c r="AF51" s="90">
        <f>AF52+AF53+AF54+AF55</f>
        <v>553.84</v>
      </c>
      <c r="AG51" s="90">
        <f t="shared" ref="AG51:AG53" si="43">SUM(AG15+AG38+AG43)</f>
        <v>1102.8999999999999</v>
      </c>
      <c r="AH51" s="171">
        <f>AG51/AF51</f>
        <v>1.9913693485483168</v>
      </c>
      <c r="AI51" s="90">
        <f>AI52+AI53+AI54+AI55</f>
        <v>3352.5</v>
      </c>
      <c r="AJ51" s="90">
        <f t="shared" ref="AJ51:AJ53" si="44">SUM(AJ15+AJ38+AJ43)</f>
        <v>0</v>
      </c>
      <c r="AK51" s="90">
        <f t="shared" ref="AK51:AK54" si="45">AJ51/AI51</f>
        <v>0</v>
      </c>
      <c r="AL51" s="90">
        <f>AL52+AL53+AL54+AL55</f>
        <v>276.10000000000002</v>
      </c>
      <c r="AM51" s="90">
        <f t="shared" ref="AM51:AM53" si="46">SUM(AM15+AM38+AM43)</f>
        <v>0</v>
      </c>
      <c r="AN51" s="90">
        <f t="shared" ref="AN51" si="47">AM51/AL51</f>
        <v>0</v>
      </c>
      <c r="AO51" s="90">
        <f>AO52+AO53+AO54+AO55</f>
        <v>630.20000000000005</v>
      </c>
      <c r="AP51" s="115">
        <f t="shared" ref="AP51:AP53" si="48">SUM(AP15+AP38+AP43)</f>
        <v>0</v>
      </c>
      <c r="AQ51" s="130">
        <f t="shared" ref="AQ51" si="49">AP51/AO51</f>
        <v>0</v>
      </c>
      <c r="AR51" s="272"/>
      <c r="AS51" s="272"/>
    </row>
    <row r="52" spans="1:48" ht="23.1" customHeight="1">
      <c r="A52" s="317"/>
      <c r="B52" s="283"/>
      <c r="C52" s="283"/>
      <c r="D52" s="118" t="s">
        <v>112</v>
      </c>
      <c r="E52" s="90">
        <f>E16</f>
        <v>0</v>
      </c>
      <c r="F52" s="90">
        <f>F16</f>
        <v>0</v>
      </c>
      <c r="G52" s="90">
        <v>0</v>
      </c>
      <c r="H52" s="90">
        <f>H16</f>
        <v>0</v>
      </c>
      <c r="I52" s="90">
        <f>I16</f>
        <v>0</v>
      </c>
      <c r="J52" s="90">
        <v>0</v>
      </c>
      <c r="K52" s="90">
        <f>K16</f>
        <v>0</v>
      </c>
      <c r="L52" s="90">
        <f>L16</f>
        <v>0</v>
      </c>
      <c r="M52" s="90">
        <v>0</v>
      </c>
      <c r="N52" s="90">
        <f>N16</f>
        <v>0</v>
      </c>
      <c r="O52" s="90">
        <f>O16</f>
        <v>0</v>
      </c>
      <c r="P52" s="90">
        <v>0</v>
      </c>
      <c r="Q52" s="90">
        <f>Q16</f>
        <v>0</v>
      </c>
      <c r="R52" s="90">
        <f t="shared" si="38"/>
        <v>0</v>
      </c>
      <c r="S52" s="90">
        <v>0</v>
      </c>
      <c r="T52" s="90">
        <f>T16</f>
        <v>0</v>
      </c>
      <c r="U52" s="90">
        <f t="shared" si="39"/>
        <v>0</v>
      </c>
      <c r="V52" s="90">
        <v>0</v>
      </c>
      <c r="W52" s="90">
        <f>W16</f>
        <v>0</v>
      </c>
      <c r="X52" s="90">
        <f t="shared" si="40"/>
        <v>0</v>
      </c>
      <c r="Y52" s="90">
        <v>0</v>
      </c>
      <c r="Z52" s="90">
        <f>Z16</f>
        <v>0</v>
      </c>
      <c r="AA52" s="90">
        <f t="shared" si="41"/>
        <v>0</v>
      </c>
      <c r="AB52" s="90">
        <v>0</v>
      </c>
      <c r="AC52" s="90">
        <f>AC16</f>
        <v>0</v>
      </c>
      <c r="AD52" s="90">
        <f t="shared" si="42"/>
        <v>0</v>
      </c>
      <c r="AE52" s="90">
        <v>0</v>
      </c>
      <c r="AF52" s="90">
        <f>AF16</f>
        <v>0</v>
      </c>
      <c r="AG52" s="90">
        <f t="shared" si="43"/>
        <v>0</v>
      </c>
      <c r="AH52" s="90">
        <v>0</v>
      </c>
      <c r="AI52" s="90">
        <f>AI16</f>
        <v>0</v>
      </c>
      <c r="AJ52" s="90">
        <f t="shared" si="44"/>
        <v>0</v>
      </c>
      <c r="AK52" s="90">
        <v>0</v>
      </c>
      <c r="AL52" s="90">
        <f>AL16</f>
        <v>0</v>
      </c>
      <c r="AM52" s="90">
        <f t="shared" si="46"/>
        <v>0</v>
      </c>
      <c r="AN52" s="90">
        <v>0</v>
      </c>
      <c r="AO52" s="90">
        <f>AO16</f>
        <v>0</v>
      </c>
      <c r="AP52" s="115">
        <f t="shared" si="48"/>
        <v>0</v>
      </c>
      <c r="AQ52" s="115">
        <v>0</v>
      </c>
      <c r="AR52" s="308"/>
      <c r="AS52" s="308"/>
    </row>
    <row r="53" spans="1:48" ht="14.25" customHeight="1">
      <c r="A53" s="317"/>
      <c r="B53" s="283"/>
      <c r="C53" s="283"/>
      <c r="D53" s="120" t="s">
        <v>53</v>
      </c>
      <c r="E53" s="90">
        <f t="shared" ref="E53:F55" si="50">E17</f>
        <v>0</v>
      </c>
      <c r="F53" s="90">
        <f t="shared" si="50"/>
        <v>0</v>
      </c>
      <c r="G53" s="90">
        <v>0</v>
      </c>
      <c r="H53" s="90">
        <f t="shared" ref="H53:I55" si="51">H17</f>
        <v>0</v>
      </c>
      <c r="I53" s="90">
        <f t="shared" si="51"/>
        <v>0</v>
      </c>
      <c r="J53" s="90">
        <v>0</v>
      </c>
      <c r="K53" s="90">
        <f t="shared" ref="K53:L55" si="52">K17</f>
        <v>0</v>
      </c>
      <c r="L53" s="90">
        <f t="shared" si="52"/>
        <v>0</v>
      </c>
      <c r="M53" s="90">
        <v>0</v>
      </c>
      <c r="N53" s="90">
        <f t="shared" ref="N53:O55" si="53">N17</f>
        <v>0</v>
      </c>
      <c r="O53" s="90">
        <f t="shared" si="53"/>
        <v>0</v>
      </c>
      <c r="P53" s="90">
        <v>0</v>
      </c>
      <c r="Q53" s="90">
        <f t="shared" ref="Q53:Q55" si="54">Q17</f>
        <v>0</v>
      </c>
      <c r="R53" s="90">
        <f t="shared" si="38"/>
        <v>0</v>
      </c>
      <c r="S53" s="90">
        <v>0</v>
      </c>
      <c r="T53" s="90">
        <f t="shared" ref="T53:T55" si="55">T17</f>
        <v>0</v>
      </c>
      <c r="U53" s="90">
        <f t="shared" si="39"/>
        <v>0</v>
      </c>
      <c r="V53" s="90">
        <v>0</v>
      </c>
      <c r="W53" s="90">
        <f t="shared" ref="W53:W55" si="56">W17</f>
        <v>0</v>
      </c>
      <c r="X53" s="90">
        <f t="shared" si="40"/>
        <v>0</v>
      </c>
      <c r="Y53" s="90">
        <v>0</v>
      </c>
      <c r="Z53" s="90">
        <f t="shared" ref="Z53:Z55" si="57">Z17</f>
        <v>0</v>
      </c>
      <c r="AA53" s="90">
        <f t="shared" si="41"/>
        <v>0</v>
      </c>
      <c r="AB53" s="90">
        <v>0</v>
      </c>
      <c r="AC53" s="90">
        <f t="shared" ref="AC53:AC55" si="58">AC17</f>
        <v>0</v>
      </c>
      <c r="AD53" s="90">
        <f t="shared" si="42"/>
        <v>0</v>
      </c>
      <c r="AE53" s="90">
        <v>0</v>
      </c>
      <c r="AF53" s="90">
        <f t="shared" ref="AF53:AF55" si="59">AF17</f>
        <v>0</v>
      </c>
      <c r="AG53" s="90">
        <f t="shared" si="43"/>
        <v>0</v>
      </c>
      <c r="AH53" s="90">
        <v>0</v>
      </c>
      <c r="AI53" s="90">
        <f t="shared" ref="AI53:AI55" si="60">AI17</f>
        <v>0</v>
      </c>
      <c r="AJ53" s="90">
        <f t="shared" si="44"/>
        <v>0</v>
      </c>
      <c r="AK53" s="90">
        <v>0</v>
      </c>
      <c r="AL53" s="90">
        <f t="shared" ref="AL53:AL55" si="61">AL17</f>
        <v>0</v>
      </c>
      <c r="AM53" s="90">
        <f t="shared" si="46"/>
        <v>0</v>
      </c>
      <c r="AN53" s="90">
        <v>0</v>
      </c>
      <c r="AO53" s="90">
        <f t="shared" ref="AO53:AO55" si="62">AO17</f>
        <v>0</v>
      </c>
      <c r="AP53" s="115">
        <f t="shared" si="48"/>
        <v>0</v>
      </c>
      <c r="AQ53" s="130">
        <v>0</v>
      </c>
      <c r="AR53" s="308"/>
      <c r="AS53" s="308"/>
    </row>
    <row r="54" spans="1:48" ht="13.95" customHeight="1">
      <c r="A54" s="317"/>
      <c r="B54" s="283"/>
      <c r="C54" s="283"/>
      <c r="D54" s="120" t="s">
        <v>41</v>
      </c>
      <c r="E54" s="90">
        <f>E18+E41</f>
        <v>30066.090000000004</v>
      </c>
      <c r="F54" s="90">
        <f>F18+F41</f>
        <v>25736.081999999999</v>
      </c>
      <c r="G54" s="171">
        <f>F54/E54</f>
        <v>0.85598366797944114</v>
      </c>
      <c r="H54" s="90">
        <f>H18+H41</f>
        <v>0</v>
      </c>
      <c r="I54" s="90">
        <f>I18+I41</f>
        <v>0</v>
      </c>
      <c r="J54" s="90">
        <v>0</v>
      </c>
      <c r="K54" s="90">
        <f>K18+K41</f>
        <v>149.80000000000001</v>
      </c>
      <c r="L54" s="90">
        <f>L18+L41</f>
        <v>149.75</v>
      </c>
      <c r="M54" s="171">
        <f>L54/K54</f>
        <v>0.99966622162883834</v>
      </c>
      <c r="N54" s="90">
        <f>N18+N41</f>
        <v>149.69999999999999</v>
      </c>
      <c r="O54" s="90">
        <f>O18+O41</f>
        <v>149.69999999999999</v>
      </c>
      <c r="P54" s="171">
        <f>O54/N54</f>
        <v>1</v>
      </c>
      <c r="Q54" s="90">
        <f>Q18+Q41</f>
        <v>149.69999999999999</v>
      </c>
      <c r="R54" s="90">
        <f>R18+R41</f>
        <v>103.72</v>
      </c>
      <c r="S54" s="171">
        <f>R54/Q54</f>
        <v>0.69285237140948563</v>
      </c>
      <c r="T54" s="90">
        <f>T18+T41</f>
        <v>140.04999999999995</v>
      </c>
      <c r="U54" s="90">
        <f>U18+U41</f>
        <v>140.012</v>
      </c>
      <c r="V54" s="171">
        <f>U54/T54</f>
        <v>0.99972866833273866</v>
      </c>
      <c r="W54" s="90">
        <f>W18+W41</f>
        <v>631</v>
      </c>
      <c r="X54" s="90">
        <f>X18+X41</f>
        <v>57</v>
      </c>
      <c r="Y54" s="171">
        <f>X54/W54</f>
        <v>9.0332805071315372E-2</v>
      </c>
      <c r="Z54" s="90">
        <f>Z18+Z41</f>
        <v>23890.500000000004</v>
      </c>
      <c r="AA54" s="90">
        <f>AA18+AA41</f>
        <v>23890.300000000003</v>
      </c>
      <c r="AB54" s="171">
        <f>AA54/Z54</f>
        <v>0.99999162847156819</v>
      </c>
      <c r="AC54" s="90">
        <f>AC18+AC41</f>
        <v>142.69999999999999</v>
      </c>
      <c r="AD54" s="90">
        <f>AD18+AD41</f>
        <v>142.69999999999999</v>
      </c>
      <c r="AE54" s="171">
        <f>AD54/AC54</f>
        <v>1</v>
      </c>
      <c r="AF54" s="90">
        <f>AF18+AF41</f>
        <v>553.84</v>
      </c>
      <c r="AG54" s="90">
        <f>AG18+AG41</f>
        <v>1102.8999999999999</v>
      </c>
      <c r="AH54" s="171">
        <f>AG54/AF54</f>
        <v>1.9913693485483168</v>
      </c>
      <c r="AI54" s="90">
        <f>AI18+AI41</f>
        <v>3352.5</v>
      </c>
      <c r="AJ54" s="90">
        <f>AJ18+AJ41</f>
        <v>0</v>
      </c>
      <c r="AK54" s="90">
        <f t="shared" si="45"/>
        <v>0</v>
      </c>
      <c r="AL54" s="90">
        <f>AL18+AL41</f>
        <v>276.10000000000002</v>
      </c>
      <c r="AM54" s="90">
        <f>AM18+AM41</f>
        <v>0</v>
      </c>
      <c r="AN54" s="90">
        <f t="shared" ref="AN54" si="63">AM54/AL54</f>
        <v>0</v>
      </c>
      <c r="AO54" s="90">
        <f>AO18+AO41</f>
        <v>630.20000000000005</v>
      </c>
      <c r="AP54" s="90">
        <f>AP18+AP41</f>
        <v>0</v>
      </c>
      <c r="AQ54" s="130">
        <f t="shared" ref="AQ54" si="64">AP54/AO54</f>
        <v>0</v>
      </c>
      <c r="AR54" s="308"/>
      <c r="AS54" s="308"/>
    </row>
    <row r="55" spans="1:48" ht="25.5" customHeight="1">
      <c r="A55" s="318"/>
      <c r="B55" s="285"/>
      <c r="C55" s="285"/>
      <c r="D55" s="120" t="s">
        <v>113</v>
      </c>
      <c r="E55" s="90">
        <f t="shared" si="50"/>
        <v>0</v>
      </c>
      <c r="F55" s="90">
        <f t="shared" si="50"/>
        <v>0</v>
      </c>
      <c r="G55" s="90">
        <v>0</v>
      </c>
      <c r="H55" s="90">
        <f t="shared" si="51"/>
        <v>0</v>
      </c>
      <c r="I55" s="90">
        <f t="shared" si="51"/>
        <v>0</v>
      </c>
      <c r="J55" s="90">
        <v>0</v>
      </c>
      <c r="K55" s="90">
        <f t="shared" si="52"/>
        <v>0</v>
      </c>
      <c r="L55" s="90">
        <f t="shared" si="52"/>
        <v>0</v>
      </c>
      <c r="M55" s="90">
        <v>0</v>
      </c>
      <c r="N55" s="90">
        <f t="shared" si="53"/>
        <v>0</v>
      </c>
      <c r="O55" s="90">
        <f t="shared" si="53"/>
        <v>0</v>
      </c>
      <c r="P55" s="90">
        <v>0</v>
      </c>
      <c r="Q55" s="90">
        <f t="shared" si="54"/>
        <v>0</v>
      </c>
      <c r="R55" s="90">
        <v>0</v>
      </c>
      <c r="S55" s="90">
        <v>0</v>
      </c>
      <c r="T55" s="90">
        <f t="shared" si="55"/>
        <v>0</v>
      </c>
      <c r="U55" s="90">
        <v>0</v>
      </c>
      <c r="V55" s="90">
        <v>0</v>
      </c>
      <c r="W55" s="90">
        <f t="shared" si="56"/>
        <v>0</v>
      </c>
      <c r="X55" s="90">
        <v>0</v>
      </c>
      <c r="Y55" s="90">
        <v>0</v>
      </c>
      <c r="Z55" s="90">
        <f t="shared" si="57"/>
        <v>0</v>
      </c>
      <c r="AA55" s="90">
        <v>0</v>
      </c>
      <c r="AB55" s="90">
        <v>0</v>
      </c>
      <c r="AC55" s="90">
        <f t="shared" si="58"/>
        <v>0</v>
      </c>
      <c r="AD55" s="90">
        <v>0</v>
      </c>
      <c r="AE55" s="90">
        <v>0</v>
      </c>
      <c r="AF55" s="90">
        <f t="shared" si="59"/>
        <v>0</v>
      </c>
      <c r="AG55" s="90">
        <v>0</v>
      </c>
      <c r="AH55" s="90">
        <v>0</v>
      </c>
      <c r="AI55" s="90">
        <f t="shared" si="60"/>
        <v>0</v>
      </c>
      <c r="AJ55" s="90">
        <v>0</v>
      </c>
      <c r="AK55" s="90">
        <v>0</v>
      </c>
      <c r="AL55" s="90">
        <f t="shared" si="61"/>
        <v>0</v>
      </c>
      <c r="AM55" s="90">
        <v>0</v>
      </c>
      <c r="AN55" s="90">
        <v>0</v>
      </c>
      <c r="AO55" s="90">
        <f t="shared" si="62"/>
        <v>0</v>
      </c>
      <c r="AP55" s="115">
        <v>0</v>
      </c>
      <c r="AQ55" s="115">
        <v>0</v>
      </c>
      <c r="AR55" s="286"/>
      <c r="AS55" s="286"/>
    </row>
    <row r="56" spans="1:48" ht="13.95" customHeight="1">
      <c r="A56" s="131" t="s">
        <v>42</v>
      </c>
      <c r="B56" s="319" t="s">
        <v>51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19"/>
    </row>
    <row r="57" spans="1:48" ht="21.75" customHeight="1">
      <c r="A57" s="310" t="s">
        <v>52</v>
      </c>
      <c r="B57" s="305" t="s">
        <v>132</v>
      </c>
      <c r="C57" s="272" t="s">
        <v>49</v>
      </c>
      <c r="D57" s="182" t="s">
        <v>43</v>
      </c>
      <c r="E57" s="90">
        <f>SUM(E59:E60)</f>
        <v>8000</v>
      </c>
      <c r="F57" s="90">
        <f>SUM(F59:F60)</f>
        <v>6176.7</v>
      </c>
      <c r="G57" s="171">
        <f>F57/E57</f>
        <v>0.77208749999999993</v>
      </c>
      <c r="H57" s="90">
        <f>SUM(H59:H60)</f>
        <v>636.70000000000005</v>
      </c>
      <c r="I57" s="90">
        <f>SUM(I59:I60)</f>
        <v>636.70000000000005</v>
      </c>
      <c r="J57" s="171">
        <f>I57/H57</f>
        <v>1</v>
      </c>
      <c r="K57" s="90">
        <f>SUM(K59:K60)</f>
        <v>495</v>
      </c>
      <c r="L57" s="90">
        <f>SUM(L59:L60)</f>
        <v>495</v>
      </c>
      <c r="M57" s="171">
        <f>L57/K57</f>
        <v>1</v>
      </c>
      <c r="N57" s="90">
        <f>SUM(N59:N60)</f>
        <v>495</v>
      </c>
      <c r="O57" s="90">
        <f>SUM(O59:O60)</f>
        <v>495</v>
      </c>
      <c r="P57" s="171">
        <f>O57/N57</f>
        <v>1</v>
      </c>
      <c r="Q57" s="90">
        <f>SUM(Q59:Q60)</f>
        <v>495</v>
      </c>
      <c r="R57" s="90">
        <f>SUM(R59:R60)</f>
        <v>495</v>
      </c>
      <c r="S57" s="171">
        <f>R57/Q57</f>
        <v>1</v>
      </c>
      <c r="T57" s="90">
        <f>SUM(T59:T60)</f>
        <v>495</v>
      </c>
      <c r="U57" s="90">
        <f>SUM(U59:U60)</f>
        <v>495</v>
      </c>
      <c r="V57" s="171">
        <f>U57/T57</f>
        <v>1</v>
      </c>
      <c r="W57" s="90">
        <f>SUM(W59:W60)</f>
        <v>890</v>
      </c>
      <c r="X57" s="90">
        <f>SUM(X59:X60)</f>
        <v>890</v>
      </c>
      <c r="Y57" s="171">
        <f>X57/W57</f>
        <v>1</v>
      </c>
      <c r="Z57" s="90">
        <f>SUM(Z59:Z60)</f>
        <v>890</v>
      </c>
      <c r="AA57" s="90">
        <f>SUM(AA59:AA60)</f>
        <v>890</v>
      </c>
      <c r="AB57" s="171">
        <f>AA57/Z57</f>
        <v>1</v>
      </c>
      <c r="AC57" s="90">
        <f>SUM(AC59:AC60)</f>
        <v>890</v>
      </c>
      <c r="AD57" s="90">
        <f>SUM(AD59:AD60)</f>
        <v>890</v>
      </c>
      <c r="AE57" s="171">
        <f>AD57/AC57</f>
        <v>1</v>
      </c>
      <c r="AF57" s="90">
        <f>SUM(AF59:AF60)</f>
        <v>890</v>
      </c>
      <c r="AG57" s="90">
        <f>SUM(AG59:AG60)</f>
        <v>890</v>
      </c>
      <c r="AH57" s="171">
        <f>AG57/AF57</f>
        <v>1</v>
      </c>
      <c r="AI57" s="90">
        <f>SUM(AI59:AI60)</f>
        <v>890</v>
      </c>
      <c r="AJ57" s="90">
        <f>SUM(AJ59:AJ60)</f>
        <v>0</v>
      </c>
      <c r="AK57" s="90">
        <f t="shared" ref="AK57" si="65">AJ57/AI57</f>
        <v>0</v>
      </c>
      <c r="AL57" s="90">
        <f>SUM(AL59:AL60)</f>
        <v>580</v>
      </c>
      <c r="AM57" s="115">
        <f>SUM(AM59:AM60)</f>
        <v>0</v>
      </c>
      <c r="AN57" s="115">
        <f t="shared" ref="AN57" si="66">AM57/AL57</f>
        <v>0</v>
      </c>
      <c r="AO57" s="90">
        <f>SUM(AO59:AO60)</f>
        <v>353.3</v>
      </c>
      <c r="AP57" s="115">
        <f>SUM(AP59:AP60)</f>
        <v>0</v>
      </c>
      <c r="AQ57" s="115">
        <v>0</v>
      </c>
      <c r="AR57" s="272" t="s">
        <v>142</v>
      </c>
      <c r="AS57" s="272"/>
    </row>
    <row r="58" spans="1:48" ht="24" customHeight="1">
      <c r="A58" s="311"/>
      <c r="B58" s="306"/>
      <c r="C58" s="308"/>
      <c r="D58" s="118" t="s">
        <v>112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0">
        <v>0</v>
      </c>
      <c r="AB58" s="90">
        <v>0</v>
      </c>
      <c r="AC58" s="90">
        <v>0</v>
      </c>
      <c r="AD58" s="90">
        <v>0</v>
      </c>
      <c r="AE58" s="90">
        <v>0</v>
      </c>
      <c r="AF58" s="90">
        <v>0</v>
      </c>
      <c r="AG58" s="90">
        <v>0</v>
      </c>
      <c r="AH58" s="90">
        <v>0</v>
      </c>
      <c r="AI58" s="90">
        <v>0</v>
      </c>
      <c r="AJ58" s="90">
        <v>0</v>
      </c>
      <c r="AK58" s="90">
        <v>0</v>
      </c>
      <c r="AL58" s="90">
        <v>0</v>
      </c>
      <c r="AM58" s="115">
        <v>0</v>
      </c>
      <c r="AN58" s="115">
        <v>0</v>
      </c>
      <c r="AO58" s="90">
        <v>0</v>
      </c>
      <c r="AP58" s="115">
        <v>0</v>
      </c>
      <c r="AQ58" s="115">
        <v>0</v>
      </c>
      <c r="AR58" s="308"/>
      <c r="AS58" s="308"/>
    </row>
    <row r="59" spans="1:48" ht="15.75" customHeight="1">
      <c r="A59" s="311"/>
      <c r="B59" s="306"/>
      <c r="C59" s="308"/>
      <c r="D59" s="90" t="s">
        <v>53</v>
      </c>
      <c r="E59" s="90">
        <f>H59+K59+N59+Q59+T59+W59+Z59+AC59+AF59+AI59+AL59+AO59</f>
        <v>0</v>
      </c>
      <c r="F59" s="90">
        <f>I59+L59+O59+R59+U59+X59+AA59+AD59+AG59+AJ59+AM59+AP59</f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0</v>
      </c>
      <c r="AF59" s="90">
        <v>0</v>
      </c>
      <c r="AG59" s="90">
        <v>0</v>
      </c>
      <c r="AH59" s="90">
        <v>0</v>
      </c>
      <c r="AI59" s="90">
        <v>0</v>
      </c>
      <c r="AJ59" s="90">
        <v>0</v>
      </c>
      <c r="AK59" s="90">
        <v>0</v>
      </c>
      <c r="AL59" s="90">
        <v>0</v>
      </c>
      <c r="AM59" s="115">
        <v>0</v>
      </c>
      <c r="AN59" s="115">
        <v>0</v>
      </c>
      <c r="AO59" s="90">
        <v>0</v>
      </c>
      <c r="AP59" s="115">
        <v>0</v>
      </c>
      <c r="AQ59" s="115">
        <v>0</v>
      </c>
      <c r="AR59" s="308"/>
      <c r="AS59" s="308"/>
    </row>
    <row r="60" spans="1:48" ht="15.75" customHeight="1">
      <c r="A60" s="311"/>
      <c r="B60" s="306"/>
      <c r="C60" s="308"/>
      <c r="D60" s="90" t="s">
        <v>41</v>
      </c>
      <c r="E60" s="90">
        <f>H60+K60+N60+Q60+T60+W60+Z60+AC60+AF60+AI60+AL60+AO60</f>
        <v>8000</v>
      </c>
      <c r="F60" s="90">
        <f>I60+L60+O60+R60+U60+X60+AA60+AD60+AG60+AJ60+AM60+AP60</f>
        <v>6176.7</v>
      </c>
      <c r="G60" s="171">
        <f>F60/E60</f>
        <v>0.77208749999999993</v>
      </c>
      <c r="H60" s="121">
        <v>636.70000000000005</v>
      </c>
      <c r="I60" s="121">
        <v>636.70000000000005</v>
      </c>
      <c r="J60" s="171">
        <f>I60/H60</f>
        <v>1</v>
      </c>
      <c r="K60" s="121">
        <v>495</v>
      </c>
      <c r="L60" s="121">
        <v>495</v>
      </c>
      <c r="M60" s="171">
        <f>L60/K60</f>
        <v>1</v>
      </c>
      <c r="N60" s="121">
        <v>495</v>
      </c>
      <c r="O60" s="90">
        <v>495</v>
      </c>
      <c r="P60" s="171">
        <f>O60/N60</f>
        <v>1</v>
      </c>
      <c r="Q60" s="90">
        <v>495</v>
      </c>
      <c r="R60" s="90">
        <v>495</v>
      </c>
      <c r="S60" s="171">
        <f>R60/Q60</f>
        <v>1</v>
      </c>
      <c r="T60" s="121">
        <v>495</v>
      </c>
      <c r="U60" s="90">
        <v>495</v>
      </c>
      <c r="V60" s="171">
        <f>U60/T60</f>
        <v>1</v>
      </c>
      <c r="W60" s="121">
        <v>890</v>
      </c>
      <c r="X60" s="90">
        <v>890</v>
      </c>
      <c r="Y60" s="171">
        <f>X60/W60</f>
        <v>1</v>
      </c>
      <c r="Z60" s="165">
        <v>890</v>
      </c>
      <c r="AA60" s="165">
        <v>890</v>
      </c>
      <c r="AB60" s="171">
        <f>AA60/Z60</f>
        <v>1</v>
      </c>
      <c r="AC60" s="165">
        <v>890</v>
      </c>
      <c r="AD60" s="165">
        <v>890</v>
      </c>
      <c r="AE60" s="171">
        <f>AD60/AC60</f>
        <v>1</v>
      </c>
      <c r="AF60" s="165">
        <v>890</v>
      </c>
      <c r="AG60" s="165">
        <v>890</v>
      </c>
      <c r="AH60" s="171">
        <f>AG60/AF60</f>
        <v>1</v>
      </c>
      <c r="AI60" s="121">
        <v>890</v>
      </c>
      <c r="AJ60" s="121">
        <v>0</v>
      </c>
      <c r="AK60" s="90">
        <f>AJ60/AI60</f>
        <v>0</v>
      </c>
      <c r="AL60" s="121">
        <v>580</v>
      </c>
      <c r="AM60" s="132">
        <v>0</v>
      </c>
      <c r="AN60" s="115">
        <f>AM60/AL60</f>
        <v>0</v>
      </c>
      <c r="AO60" s="121">
        <v>353.3</v>
      </c>
      <c r="AP60" s="132">
        <v>0</v>
      </c>
      <c r="AQ60" s="115">
        <v>0</v>
      </c>
      <c r="AR60" s="308"/>
      <c r="AS60" s="308"/>
      <c r="AT60" s="188"/>
      <c r="AU60" s="188"/>
      <c r="AV60" s="188"/>
    </row>
    <row r="61" spans="1:48" ht="65.25" hidden="1" customHeight="1">
      <c r="A61" s="311"/>
      <c r="B61" s="306"/>
      <c r="C61" s="308"/>
      <c r="D61" s="90" t="s">
        <v>72</v>
      </c>
      <c r="E61" s="126">
        <v>0</v>
      </c>
      <c r="F61" s="126">
        <v>0</v>
      </c>
      <c r="G61" s="90">
        <v>0</v>
      </c>
      <c r="H61" s="133">
        <v>0</v>
      </c>
      <c r="I61" s="134">
        <v>0</v>
      </c>
      <c r="J61" s="90">
        <v>0</v>
      </c>
      <c r="K61" s="134">
        <v>0</v>
      </c>
      <c r="L61" s="133">
        <v>0</v>
      </c>
      <c r="M61" s="90">
        <v>0</v>
      </c>
      <c r="N61" s="133">
        <v>0</v>
      </c>
      <c r="O61" s="90">
        <v>0</v>
      </c>
      <c r="P61" s="90">
        <v>0</v>
      </c>
      <c r="Q61" s="121">
        <v>0</v>
      </c>
      <c r="R61" s="121">
        <v>0</v>
      </c>
      <c r="S61" s="90">
        <v>0</v>
      </c>
      <c r="T61" s="121">
        <v>0</v>
      </c>
      <c r="U61" s="121">
        <v>0</v>
      </c>
      <c r="V61" s="90">
        <v>0</v>
      </c>
      <c r="W61" s="121">
        <v>0</v>
      </c>
      <c r="X61" s="121">
        <v>0</v>
      </c>
      <c r="Y61" s="90">
        <v>0</v>
      </c>
      <c r="Z61" s="121">
        <v>0</v>
      </c>
      <c r="AA61" s="121">
        <v>0</v>
      </c>
      <c r="AB61" s="90">
        <v>0</v>
      </c>
      <c r="AC61" s="121">
        <v>0</v>
      </c>
      <c r="AD61" s="121">
        <v>0</v>
      </c>
      <c r="AE61" s="90">
        <v>0</v>
      </c>
      <c r="AF61" s="121">
        <v>0</v>
      </c>
      <c r="AG61" s="121">
        <v>0</v>
      </c>
      <c r="AH61" s="90">
        <v>0</v>
      </c>
      <c r="AI61" s="121">
        <v>0</v>
      </c>
      <c r="AJ61" s="121">
        <v>0</v>
      </c>
      <c r="AK61" s="90">
        <v>0</v>
      </c>
      <c r="AL61" s="121">
        <v>0</v>
      </c>
      <c r="AM61" s="132">
        <v>0</v>
      </c>
      <c r="AN61" s="115">
        <v>0</v>
      </c>
      <c r="AO61" s="121">
        <v>0</v>
      </c>
      <c r="AP61" s="132">
        <v>0</v>
      </c>
      <c r="AQ61" s="115" t="e">
        <f t="shared" ref="AQ61" si="67">AP61/AO61</f>
        <v>#DIV/0!</v>
      </c>
      <c r="AR61" s="308"/>
      <c r="AS61" s="308"/>
    </row>
    <row r="62" spans="1:48" ht="30.6" customHeight="1">
      <c r="A62" s="311"/>
      <c r="B62" s="306"/>
      <c r="C62" s="308"/>
      <c r="D62" s="120" t="s">
        <v>113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0">
        <v>0</v>
      </c>
      <c r="W62" s="90">
        <v>0</v>
      </c>
      <c r="X62" s="90">
        <v>0</v>
      </c>
      <c r="Y62" s="90">
        <v>0</v>
      </c>
      <c r="Z62" s="90">
        <v>0</v>
      </c>
      <c r="AA62" s="90">
        <v>0</v>
      </c>
      <c r="AB62" s="90">
        <v>0</v>
      </c>
      <c r="AC62" s="90">
        <v>0</v>
      </c>
      <c r="AD62" s="90">
        <v>0</v>
      </c>
      <c r="AE62" s="90">
        <v>0</v>
      </c>
      <c r="AF62" s="90">
        <v>0</v>
      </c>
      <c r="AG62" s="90">
        <v>0</v>
      </c>
      <c r="AH62" s="90">
        <v>0</v>
      </c>
      <c r="AI62" s="90">
        <v>0</v>
      </c>
      <c r="AJ62" s="90">
        <v>0</v>
      </c>
      <c r="AK62" s="90">
        <v>0</v>
      </c>
      <c r="AL62" s="90">
        <v>0</v>
      </c>
      <c r="AM62" s="115">
        <v>0</v>
      </c>
      <c r="AN62" s="115">
        <v>0</v>
      </c>
      <c r="AO62" s="90">
        <v>0</v>
      </c>
      <c r="AP62" s="115">
        <v>0</v>
      </c>
      <c r="AQ62" s="115">
        <v>0</v>
      </c>
      <c r="AR62" s="308"/>
      <c r="AS62" s="308"/>
    </row>
    <row r="63" spans="1:48" ht="39.450000000000003" hidden="1" customHeight="1">
      <c r="A63" s="312"/>
      <c r="B63" s="307"/>
      <c r="C63" s="313"/>
      <c r="D63" s="120" t="s">
        <v>121</v>
      </c>
      <c r="E63" s="126">
        <v>0</v>
      </c>
      <c r="F63" s="90">
        <f>I63+L63+O63+R63+U63+X63+AA63+AD63+AG63+AJ63+AM63+AP63</f>
        <v>0</v>
      </c>
      <c r="G63" s="90">
        <v>0</v>
      </c>
      <c r="H63" s="126">
        <v>0</v>
      </c>
      <c r="I63" s="90">
        <v>0</v>
      </c>
      <c r="J63" s="90">
        <v>0</v>
      </c>
      <c r="K63" s="90">
        <v>0</v>
      </c>
      <c r="L63" s="126">
        <v>0</v>
      </c>
      <c r="M63" s="90">
        <v>0</v>
      </c>
      <c r="N63" s="126">
        <v>0</v>
      </c>
      <c r="O63" s="90">
        <v>0</v>
      </c>
      <c r="P63" s="90">
        <v>0</v>
      </c>
      <c r="Q63" s="126">
        <v>0</v>
      </c>
      <c r="R63" s="126">
        <v>0</v>
      </c>
      <c r="S63" s="90">
        <v>0</v>
      </c>
      <c r="T63" s="126">
        <v>0</v>
      </c>
      <c r="U63" s="126">
        <v>0</v>
      </c>
      <c r="V63" s="90">
        <v>0</v>
      </c>
      <c r="W63" s="126">
        <v>0</v>
      </c>
      <c r="X63" s="126">
        <v>0</v>
      </c>
      <c r="Y63" s="90">
        <v>0</v>
      </c>
      <c r="Z63" s="126">
        <v>0</v>
      </c>
      <c r="AA63" s="126">
        <v>0</v>
      </c>
      <c r="AB63" s="90">
        <v>0</v>
      </c>
      <c r="AC63" s="126">
        <v>0</v>
      </c>
      <c r="AD63" s="126">
        <v>0</v>
      </c>
      <c r="AE63" s="90">
        <v>0</v>
      </c>
      <c r="AF63" s="126">
        <v>0</v>
      </c>
      <c r="AG63" s="126">
        <v>0</v>
      </c>
      <c r="AH63" s="90">
        <v>0</v>
      </c>
      <c r="AI63" s="126">
        <v>0</v>
      </c>
      <c r="AJ63" s="126">
        <v>0</v>
      </c>
      <c r="AK63" s="90">
        <v>0</v>
      </c>
      <c r="AL63" s="126">
        <v>0</v>
      </c>
      <c r="AM63" s="135">
        <v>0</v>
      </c>
      <c r="AN63" s="115">
        <v>0</v>
      </c>
      <c r="AO63" s="126">
        <v>0</v>
      </c>
      <c r="AP63" s="135">
        <v>0</v>
      </c>
      <c r="AQ63" s="115">
        <v>0</v>
      </c>
      <c r="AR63" s="313"/>
      <c r="AS63" s="313"/>
    </row>
    <row r="64" spans="1:48" ht="15" customHeight="1">
      <c r="A64" s="310" t="s">
        <v>54</v>
      </c>
      <c r="B64" s="305" t="s">
        <v>133</v>
      </c>
      <c r="C64" s="272" t="s">
        <v>49</v>
      </c>
      <c r="D64" s="182" t="s">
        <v>43</v>
      </c>
      <c r="E64" s="126">
        <f>SUM(E66:E67)</f>
        <v>6162.9000000000005</v>
      </c>
      <c r="F64" s="126">
        <f t="shared" ref="F64:AP64" si="68">SUM(F66:F67)</f>
        <v>3400.4396900000002</v>
      </c>
      <c r="G64" s="171">
        <f>F64/E64</f>
        <v>0.551759673205796</v>
      </c>
      <c r="H64" s="126">
        <f t="shared" si="68"/>
        <v>0</v>
      </c>
      <c r="I64" s="90">
        <f t="shared" si="68"/>
        <v>0</v>
      </c>
      <c r="J64" s="90">
        <v>0</v>
      </c>
      <c r="K64" s="90">
        <f t="shared" si="68"/>
        <v>231.9</v>
      </c>
      <c r="L64" s="126">
        <f t="shared" si="68"/>
        <v>231.9</v>
      </c>
      <c r="M64" s="171">
        <f>L64/K64</f>
        <v>1</v>
      </c>
      <c r="N64" s="126">
        <f t="shared" si="68"/>
        <v>335.1</v>
      </c>
      <c r="O64" s="90">
        <f>SUM(O66:O67)</f>
        <v>335.1</v>
      </c>
      <c r="P64" s="171">
        <f>O64/N64</f>
        <v>1</v>
      </c>
      <c r="Q64" s="126">
        <f t="shared" si="68"/>
        <v>330</v>
      </c>
      <c r="R64" s="126">
        <f t="shared" si="68"/>
        <v>319.77</v>
      </c>
      <c r="S64" s="171">
        <f>R64/Q64</f>
        <v>0.96899999999999997</v>
      </c>
      <c r="T64" s="126">
        <f t="shared" si="68"/>
        <v>610.29999999999995</v>
      </c>
      <c r="U64" s="126">
        <f t="shared" si="68"/>
        <v>130.16999999999999</v>
      </c>
      <c r="V64" s="171">
        <f>U64/T64</f>
        <v>0.21328854661641816</v>
      </c>
      <c r="W64" s="126">
        <f t="shared" si="68"/>
        <v>1050</v>
      </c>
      <c r="X64" s="126">
        <f t="shared" si="68"/>
        <v>590.24613999999997</v>
      </c>
      <c r="Y64" s="171">
        <f>X64/W64</f>
        <v>0.56213918095238091</v>
      </c>
      <c r="Z64" s="126">
        <f t="shared" si="68"/>
        <v>710</v>
      </c>
      <c r="AA64" s="126">
        <f t="shared" si="68"/>
        <v>581.03299000000004</v>
      </c>
      <c r="AB64" s="171">
        <f>AA64/Z64</f>
        <v>0.81835632394366198</v>
      </c>
      <c r="AC64" s="126">
        <f t="shared" si="68"/>
        <v>735</v>
      </c>
      <c r="AD64" s="126">
        <f t="shared" si="68"/>
        <v>605.45956999999999</v>
      </c>
      <c r="AE64" s="171">
        <f>AD64/AC64</f>
        <v>0.82375451700680269</v>
      </c>
      <c r="AF64" s="126">
        <f t="shared" si="68"/>
        <v>708</v>
      </c>
      <c r="AG64" s="126">
        <f t="shared" si="68"/>
        <v>606.76098999999999</v>
      </c>
      <c r="AH64" s="171">
        <f>AG64/AF64</f>
        <v>0.85700704802259886</v>
      </c>
      <c r="AI64" s="126">
        <f t="shared" si="68"/>
        <v>1030</v>
      </c>
      <c r="AJ64" s="126">
        <f t="shared" si="68"/>
        <v>0</v>
      </c>
      <c r="AK64" s="90">
        <f>AJ64/AI64</f>
        <v>0</v>
      </c>
      <c r="AL64" s="126">
        <f t="shared" si="68"/>
        <v>422.6</v>
      </c>
      <c r="AM64" s="135">
        <f t="shared" si="68"/>
        <v>0</v>
      </c>
      <c r="AN64" s="115">
        <f>AM64/AL64</f>
        <v>0</v>
      </c>
      <c r="AO64" s="126">
        <f t="shared" si="68"/>
        <v>0</v>
      </c>
      <c r="AP64" s="135">
        <f t="shared" si="68"/>
        <v>0</v>
      </c>
      <c r="AQ64" s="115" t="e">
        <f>AP64/AO64</f>
        <v>#DIV/0!</v>
      </c>
      <c r="AR64" s="305" t="s">
        <v>147</v>
      </c>
      <c r="AS64" s="305" t="s">
        <v>162</v>
      </c>
    </row>
    <row r="65" spans="1:48" ht="14.25" customHeight="1">
      <c r="A65" s="311"/>
      <c r="B65" s="306"/>
      <c r="C65" s="308"/>
      <c r="D65" s="118" t="s">
        <v>112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90">
        <v>0</v>
      </c>
      <c r="AA65" s="90">
        <v>0</v>
      </c>
      <c r="AB65" s="90">
        <v>0</v>
      </c>
      <c r="AC65" s="90">
        <v>0</v>
      </c>
      <c r="AD65" s="90">
        <v>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115">
        <v>0</v>
      </c>
      <c r="AN65" s="115">
        <v>0</v>
      </c>
      <c r="AO65" s="90">
        <v>0</v>
      </c>
      <c r="AP65" s="115">
        <v>0</v>
      </c>
      <c r="AQ65" s="115">
        <v>0</v>
      </c>
      <c r="AR65" s="306"/>
      <c r="AS65" s="306"/>
    </row>
    <row r="66" spans="1:48" ht="13.95" customHeight="1">
      <c r="A66" s="311"/>
      <c r="B66" s="306"/>
      <c r="C66" s="308"/>
      <c r="D66" s="90" t="s">
        <v>53</v>
      </c>
      <c r="E66" s="90">
        <f>H66+K66+N66+Q66+T66+W66+Z66+AC66+AF66+AI66+AL66+AO66</f>
        <v>0</v>
      </c>
      <c r="F66" s="90">
        <f>I66+L66+O66+R66+U66+X66+AA66+AD66+AG66+AJ66+AM66+AP66</f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0">
        <v>0</v>
      </c>
      <c r="P66" s="90">
        <v>0</v>
      </c>
      <c r="Q66" s="90">
        <v>0</v>
      </c>
      <c r="R66" s="90">
        <v>0</v>
      </c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0">
        <v>0</v>
      </c>
      <c r="Y66" s="90">
        <v>0</v>
      </c>
      <c r="Z66" s="90">
        <v>0</v>
      </c>
      <c r="AA66" s="90">
        <v>0</v>
      </c>
      <c r="AB66" s="90">
        <v>0</v>
      </c>
      <c r="AC66" s="90">
        <v>0</v>
      </c>
      <c r="AD66" s="90">
        <v>0</v>
      </c>
      <c r="AE66" s="90">
        <v>0</v>
      </c>
      <c r="AF66" s="90">
        <v>0</v>
      </c>
      <c r="AG66" s="90">
        <v>0</v>
      </c>
      <c r="AH66" s="90">
        <v>0</v>
      </c>
      <c r="AI66" s="90">
        <v>0</v>
      </c>
      <c r="AJ66" s="90">
        <v>0</v>
      </c>
      <c r="AK66" s="90">
        <v>0</v>
      </c>
      <c r="AL66" s="90">
        <v>0</v>
      </c>
      <c r="AM66" s="115">
        <v>0</v>
      </c>
      <c r="AN66" s="115">
        <v>0</v>
      </c>
      <c r="AO66" s="90">
        <v>0</v>
      </c>
      <c r="AP66" s="115">
        <v>0</v>
      </c>
      <c r="AQ66" s="115">
        <v>0</v>
      </c>
      <c r="AR66" s="306"/>
      <c r="AS66" s="306"/>
    </row>
    <row r="67" spans="1:48" ht="13.95" customHeight="1">
      <c r="A67" s="311"/>
      <c r="B67" s="306"/>
      <c r="C67" s="308"/>
      <c r="D67" s="90" t="s">
        <v>41</v>
      </c>
      <c r="E67" s="90">
        <f>H67+K67+N67+Q67+T67+W67+Z67+AC67+AF67+AI67+AL67+AO67</f>
        <v>6162.9000000000005</v>
      </c>
      <c r="F67" s="90">
        <f>I67+L67+O67+R67+U67+X67+AA67+AD67+AG67+AJ67+AM67+AP67</f>
        <v>3400.4396900000002</v>
      </c>
      <c r="G67" s="171">
        <f>F67/E67</f>
        <v>0.551759673205796</v>
      </c>
      <c r="H67" s="136">
        <v>0</v>
      </c>
      <c r="I67" s="121">
        <v>0</v>
      </c>
      <c r="J67" s="90">
        <v>0</v>
      </c>
      <c r="K67" s="136">
        <v>231.9</v>
      </c>
      <c r="L67" s="90">
        <v>231.9</v>
      </c>
      <c r="M67" s="171">
        <f>L67/K67</f>
        <v>1</v>
      </c>
      <c r="N67" s="136">
        <v>335.1</v>
      </c>
      <c r="O67" s="90">
        <v>335.1</v>
      </c>
      <c r="P67" s="171">
        <f>O67/N67</f>
        <v>1</v>
      </c>
      <c r="Q67" s="136">
        <v>330</v>
      </c>
      <c r="R67" s="121">
        <v>319.77</v>
      </c>
      <c r="S67" s="171">
        <f>R67/Q67</f>
        <v>0.96899999999999997</v>
      </c>
      <c r="T67" s="136">
        <f>330+1387.5-1107.2</f>
        <v>610.29999999999995</v>
      </c>
      <c r="U67" s="90">
        <v>130.16999999999999</v>
      </c>
      <c r="V67" s="171">
        <f>U67/T67</f>
        <v>0.21328854661641816</v>
      </c>
      <c r="W67" s="121">
        <v>1050</v>
      </c>
      <c r="X67" s="90">
        <v>590.24613999999997</v>
      </c>
      <c r="Y67" s="171">
        <f>X67/W67</f>
        <v>0.56213918095238091</v>
      </c>
      <c r="Z67" s="165">
        <f>960-150-100</f>
        <v>710</v>
      </c>
      <c r="AA67" s="165">
        <v>581.03299000000004</v>
      </c>
      <c r="AB67" s="171">
        <f>AA67/Z67</f>
        <v>0.81835632394366198</v>
      </c>
      <c r="AC67" s="165">
        <f>985-150-100</f>
        <v>735</v>
      </c>
      <c r="AD67" s="165">
        <v>605.45956999999999</v>
      </c>
      <c r="AE67" s="171">
        <f>AD67/AC67</f>
        <v>0.82375451700680269</v>
      </c>
      <c r="AF67" s="165">
        <f>962-154.1-100+0.1</f>
        <v>708</v>
      </c>
      <c r="AG67" s="165">
        <v>606.76098999999999</v>
      </c>
      <c r="AH67" s="171">
        <f>AG67/AF67</f>
        <v>0.85700704802259886</v>
      </c>
      <c r="AI67" s="121">
        <v>1030</v>
      </c>
      <c r="AJ67" s="121">
        <v>0</v>
      </c>
      <c r="AK67" s="90">
        <f>AJ67/AI67</f>
        <v>0</v>
      </c>
      <c r="AL67" s="136">
        <f>690-267.4</f>
        <v>422.6</v>
      </c>
      <c r="AM67" s="132">
        <v>0</v>
      </c>
      <c r="AN67" s="115">
        <f>AM67/AL67</f>
        <v>0</v>
      </c>
      <c r="AO67" s="136">
        <f>666-666</f>
        <v>0</v>
      </c>
      <c r="AP67" s="132">
        <v>0</v>
      </c>
      <c r="AQ67" s="115" t="e">
        <f>AP67/AO67</f>
        <v>#DIV/0!</v>
      </c>
      <c r="AR67" s="306"/>
      <c r="AS67" s="306"/>
      <c r="AT67" s="188"/>
      <c r="AU67" s="188"/>
      <c r="AV67" s="188"/>
    </row>
    <row r="68" spans="1:48" ht="76.650000000000006" customHeight="1">
      <c r="A68" s="312"/>
      <c r="B68" s="307"/>
      <c r="C68" s="313"/>
      <c r="D68" s="120" t="s">
        <v>113</v>
      </c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0</v>
      </c>
      <c r="Z68" s="90">
        <v>0</v>
      </c>
      <c r="AA68" s="90">
        <v>0</v>
      </c>
      <c r="AB68" s="90">
        <v>0</v>
      </c>
      <c r="AC68" s="90">
        <v>0</v>
      </c>
      <c r="AD68" s="90">
        <v>0</v>
      </c>
      <c r="AE68" s="90">
        <v>0</v>
      </c>
      <c r="AF68" s="90">
        <v>0</v>
      </c>
      <c r="AG68" s="90">
        <v>0</v>
      </c>
      <c r="AH68" s="90">
        <v>0</v>
      </c>
      <c r="AI68" s="90">
        <v>0</v>
      </c>
      <c r="AJ68" s="90">
        <v>0</v>
      </c>
      <c r="AK68" s="90">
        <v>0</v>
      </c>
      <c r="AL68" s="90">
        <v>0</v>
      </c>
      <c r="AM68" s="115">
        <v>0</v>
      </c>
      <c r="AN68" s="115">
        <v>0</v>
      </c>
      <c r="AO68" s="90">
        <v>0</v>
      </c>
      <c r="AP68" s="115">
        <v>0</v>
      </c>
      <c r="AQ68" s="115">
        <v>0</v>
      </c>
      <c r="AR68" s="314"/>
      <c r="AS68" s="327"/>
    </row>
    <row r="69" spans="1:48" ht="12.45" customHeight="1">
      <c r="A69" s="280" t="s">
        <v>109</v>
      </c>
      <c r="B69" s="281"/>
      <c r="C69" s="281"/>
      <c r="D69" s="118" t="s">
        <v>56</v>
      </c>
      <c r="E69" s="90">
        <f>SUM(E57+E64)</f>
        <v>14162.900000000001</v>
      </c>
      <c r="F69" s="90">
        <f>SUM(F57+F64)</f>
        <v>9577.13969</v>
      </c>
      <c r="G69" s="171">
        <f>F69/E69</f>
        <v>0.67621318303454792</v>
      </c>
      <c r="H69" s="90">
        <f>SUM(H57+H64)</f>
        <v>636.70000000000005</v>
      </c>
      <c r="I69" s="90">
        <f>SUM(I57+I64)</f>
        <v>636.70000000000005</v>
      </c>
      <c r="J69" s="171">
        <f>I69/H69</f>
        <v>1</v>
      </c>
      <c r="K69" s="90">
        <f>SUM(K57+K64)</f>
        <v>726.9</v>
      </c>
      <c r="L69" s="90">
        <f>SUM(L57+L64)</f>
        <v>726.9</v>
      </c>
      <c r="M69" s="171">
        <f>L69/K69</f>
        <v>1</v>
      </c>
      <c r="N69" s="90">
        <f>SUM(N57+N64)</f>
        <v>830.1</v>
      </c>
      <c r="O69" s="90">
        <f>SUM(O57+O64)</f>
        <v>830.1</v>
      </c>
      <c r="P69" s="171">
        <f>O69/N69</f>
        <v>1</v>
      </c>
      <c r="Q69" s="90">
        <f>SUM(Q57+Q64)</f>
        <v>825</v>
      </c>
      <c r="R69" s="90">
        <f>SUM(R57+R64)</f>
        <v>814.77</v>
      </c>
      <c r="S69" s="171">
        <f>R69/Q69</f>
        <v>0.98760000000000003</v>
      </c>
      <c r="T69" s="90">
        <f>SUM(T57+T64)</f>
        <v>1105.3</v>
      </c>
      <c r="U69" s="90">
        <f>SUM(U57+U64)</f>
        <v>625.16999999999996</v>
      </c>
      <c r="V69" s="171">
        <f>U69/T69</f>
        <v>0.56561114629512343</v>
      </c>
      <c r="W69" s="90">
        <f>SUM(W57+W64)</f>
        <v>1940</v>
      </c>
      <c r="X69" s="90">
        <f>SUM(X57+X64)</f>
        <v>1480.24614</v>
      </c>
      <c r="Y69" s="171">
        <f>X69/W69</f>
        <v>0.7630134742268041</v>
      </c>
      <c r="Z69" s="90">
        <f>SUM(Z57+Z64)</f>
        <v>1600</v>
      </c>
      <c r="AA69" s="90">
        <f>SUM(AA57+AA64)</f>
        <v>1471.0329900000002</v>
      </c>
      <c r="AB69" s="171">
        <f>AA69/Z69</f>
        <v>0.91939561875000009</v>
      </c>
      <c r="AC69" s="90">
        <f>SUM(AC57+AC64)</f>
        <v>1625</v>
      </c>
      <c r="AD69" s="90">
        <f>SUM(AD57+AD64)</f>
        <v>1495.45957</v>
      </c>
      <c r="AE69" s="171">
        <f>AD69/AC69</f>
        <v>0.92028281230769227</v>
      </c>
      <c r="AF69" s="90">
        <f>SUM(AF57+AF64)</f>
        <v>1598</v>
      </c>
      <c r="AG69" s="90">
        <f>SUM(AG57+AG64)</f>
        <v>1496.76099</v>
      </c>
      <c r="AH69" s="171">
        <f>AG69/AF69</f>
        <v>0.93664642678347931</v>
      </c>
      <c r="AI69" s="90">
        <f>SUM(AI57+AI64)</f>
        <v>1920</v>
      </c>
      <c r="AJ69" s="90">
        <f>SUM(AJ57+AJ64)</f>
        <v>0</v>
      </c>
      <c r="AK69" s="90">
        <f t="shared" ref="AK69:AK72" si="69">AJ69/AI69</f>
        <v>0</v>
      </c>
      <c r="AL69" s="90">
        <f>SUM(AL57+AL64)</f>
        <v>1002.6</v>
      </c>
      <c r="AM69" s="115">
        <f>SUM(AM57+AM64)</f>
        <v>0</v>
      </c>
      <c r="AN69" s="115">
        <f t="shared" ref="AN69" si="70">AM69/AL69</f>
        <v>0</v>
      </c>
      <c r="AO69" s="90">
        <f>SUM(AO57+AO64)</f>
        <v>353.3</v>
      </c>
      <c r="AP69" s="115">
        <f>SUM(AP57+AP64)</f>
        <v>0</v>
      </c>
      <c r="AQ69" s="130">
        <f t="shared" ref="AQ69" si="71">AP69/AO69</f>
        <v>0</v>
      </c>
      <c r="AR69" s="272"/>
      <c r="AS69" s="272"/>
    </row>
    <row r="70" spans="1:48" ht="12.45" customHeight="1">
      <c r="A70" s="282"/>
      <c r="B70" s="283"/>
      <c r="C70" s="283"/>
      <c r="D70" s="118" t="s">
        <v>112</v>
      </c>
      <c r="E70" s="90">
        <f>E58+E65</f>
        <v>0</v>
      </c>
      <c r="F70" s="90">
        <f>F58+F65</f>
        <v>0</v>
      </c>
      <c r="G70" s="90">
        <v>0</v>
      </c>
      <c r="H70" s="90">
        <f>H58+H65</f>
        <v>0</v>
      </c>
      <c r="I70" s="90">
        <f>I58+I65</f>
        <v>0</v>
      </c>
      <c r="J70" s="90">
        <v>0</v>
      </c>
      <c r="K70" s="90">
        <f>K58+K65</f>
        <v>0</v>
      </c>
      <c r="L70" s="90">
        <f>L58+L65</f>
        <v>0</v>
      </c>
      <c r="M70" s="90">
        <v>0</v>
      </c>
      <c r="N70" s="90">
        <f>N58+N65</f>
        <v>0</v>
      </c>
      <c r="O70" s="90">
        <f>O58+O65</f>
        <v>0</v>
      </c>
      <c r="P70" s="90">
        <v>0</v>
      </c>
      <c r="Q70" s="90">
        <f>Q58+Q65</f>
        <v>0</v>
      </c>
      <c r="R70" s="90">
        <v>0</v>
      </c>
      <c r="S70" s="90">
        <v>0</v>
      </c>
      <c r="T70" s="90">
        <f>T58+T65</f>
        <v>0</v>
      </c>
      <c r="U70" s="90">
        <v>0</v>
      </c>
      <c r="V70" s="90">
        <v>0</v>
      </c>
      <c r="W70" s="90">
        <f>W58+W65</f>
        <v>0</v>
      </c>
      <c r="X70" s="90">
        <v>0</v>
      </c>
      <c r="Y70" s="90">
        <v>0</v>
      </c>
      <c r="Z70" s="90">
        <f>Z58+Z65</f>
        <v>0</v>
      </c>
      <c r="AA70" s="90">
        <v>0</v>
      </c>
      <c r="AB70" s="90">
        <v>0</v>
      </c>
      <c r="AC70" s="90">
        <f>AC58+AC65</f>
        <v>0</v>
      </c>
      <c r="AD70" s="90">
        <v>0</v>
      </c>
      <c r="AE70" s="90">
        <v>0</v>
      </c>
      <c r="AF70" s="90">
        <f>AF58+AF65</f>
        <v>0</v>
      </c>
      <c r="AG70" s="90">
        <v>0</v>
      </c>
      <c r="AH70" s="90">
        <v>0</v>
      </c>
      <c r="AI70" s="90">
        <f>AI58+AI65</f>
        <v>0</v>
      </c>
      <c r="AJ70" s="90">
        <v>0</v>
      </c>
      <c r="AK70" s="90">
        <v>0</v>
      </c>
      <c r="AL70" s="90">
        <f>AL58+AL65</f>
        <v>0</v>
      </c>
      <c r="AM70" s="115">
        <v>0</v>
      </c>
      <c r="AN70" s="115">
        <v>0</v>
      </c>
      <c r="AO70" s="90">
        <f>AO58+AO65</f>
        <v>0</v>
      </c>
      <c r="AP70" s="115">
        <v>0</v>
      </c>
      <c r="AQ70" s="115">
        <v>0</v>
      </c>
      <c r="AR70" s="273"/>
      <c r="AS70" s="273"/>
    </row>
    <row r="71" spans="1:48" ht="12.45" customHeight="1">
      <c r="A71" s="282"/>
      <c r="B71" s="283"/>
      <c r="C71" s="283"/>
      <c r="D71" s="120" t="s">
        <v>53</v>
      </c>
      <c r="E71" s="90">
        <f t="shared" ref="E71:F73" si="72">E59+E66</f>
        <v>0</v>
      </c>
      <c r="F71" s="90">
        <f t="shared" si="72"/>
        <v>0</v>
      </c>
      <c r="G71" s="90">
        <v>0</v>
      </c>
      <c r="H71" s="90">
        <f t="shared" ref="H71:I73" si="73">H59+H66</f>
        <v>0</v>
      </c>
      <c r="I71" s="90">
        <f t="shared" si="73"/>
        <v>0</v>
      </c>
      <c r="J71" s="90">
        <v>0</v>
      </c>
      <c r="K71" s="90">
        <f t="shared" ref="K71:L73" si="74">K59+K66</f>
        <v>0</v>
      </c>
      <c r="L71" s="90">
        <f t="shared" si="74"/>
        <v>0</v>
      </c>
      <c r="M71" s="90">
        <v>0</v>
      </c>
      <c r="N71" s="90">
        <f t="shared" ref="N71:O73" si="75">N59+N66</f>
        <v>0</v>
      </c>
      <c r="O71" s="90">
        <f t="shared" si="75"/>
        <v>0</v>
      </c>
      <c r="P71" s="90">
        <v>0</v>
      </c>
      <c r="Q71" s="90">
        <f t="shared" ref="Q71:Q73" si="76">Q59+Q66</f>
        <v>0</v>
      </c>
      <c r="R71" s="90">
        <f>SUM(R59+R66)</f>
        <v>0</v>
      </c>
      <c r="S71" s="90">
        <v>0</v>
      </c>
      <c r="T71" s="90">
        <f t="shared" ref="T71:T73" si="77">T59+T66</f>
        <v>0</v>
      </c>
      <c r="U71" s="90">
        <f>SUM(U59+U66)</f>
        <v>0</v>
      </c>
      <c r="V71" s="90">
        <v>0</v>
      </c>
      <c r="W71" s="90">
        <f t="shared" ref="W71:W73" si="78">W59+W66</f>
        <v>0</v>
      </c>
      <c r="X71" s="90">
        <f>SUM(X59+X66)</f>
        <v>0</v>
      </c>
      <c r="Y71" s="90">
        <v>0</v>
      </c>
      <c r="Z71" s="90">
        <f t="shared" ref="Z71:Z73" si="79">Z59+Z66</f>
        <v>0</v>
      </c>
      <c r="AA71" s="90">
        <f>SUM(AA59+AA66)</f>
        <v>0</v>
      </c>
      <c r="AB71" s="90">
        <v>0</v>
      </c>
      <c r="AC71" s="90">
        <f t="shared" ref="AC71:AC73" si="80">AC59+AC66</f>
        <v>0</v>
      </c>
      <c r="AD71" s="90">
        <f>SUM(AD59+AD66)</f>
        <v>0</v>
      </c>
      <c r="AE71" s="90">
        <v>0</v>
      </c>
      <c r="AF71" s="90">
        <f t="shared" ref="AF71:AF73" si="81">AF59+AF66</f>
        <v>0</v>
      </c>
      <c r="AG71" s="90">
        <f>SUM(AG59+AG66)</f>
        <v>0</v>
      </c>
      <c r="AH71" s="90">
        <v>0</v>
      </c>
      <c r="AI71" s="90">
        <f t="shared" ref="AI71:AI73" si="82">AI59+AI66</f>
        <v>0</v>
      </c>
      <c r="AJ71" s="90">
        <f>SUM(AJ59+AJ66)</f>
        <v>0</v>
      </c>
      <c r="AK71" s="90">
        <v>0</v>
      </c>
      <c r="AL71" s="90">
        <f t="shared" ref="AL71:AL73" si="83">AL59+AL66</f>
        <v>0</v>
      </c>
      <c r="AM71" s="115">
        <f>SUM(AM59+AM66)</f>
        <v>0</v>
      </c>
      <c r="AN71" s="115">
        <v>0</v>
      </c>
      <c r="AO71" s="90">
        <f t="shared" ref="AO71:AO73" si="84">AO59+AO66</f>
        <v>0</v>
      </c>
      <c r="AP71" s="115">
        <f>SUM(AP59+AP66)</f>
        <v>0</v>
      </c>
      <c r="AQ71" s="130">
        <v>0</v>
      </c>
      <c r="AR71" s="273"/>
      <c r="AS71" s="273"/>
    </row>
    <row r="72" spans="1:48" ht="12.45" customHeight="1">
      <c r="A72" s="282"/>
      <c r="B72" s="283"/>
      <c r="C72" s="283"/>
      <c r="D72" s="120" t="s">
        <v>41</v>
      </c>
      <c r="E72" s="90">
        <f t="shared" si="72"/>
        <v>14162.900000000001</v>
      </c>
      <c r="F72" s="90">
        <f t="shared" si="72"/>
        <v>9577.13969</v>
      </c>
      <c r="G72" s="171">
        <f>F72/E72</f>
        <v>0.67621318303454792</v>
      </c>
      <c r="H72" s="90">
        <f t="shared" si="73"/>
        <v>636.70000000000005</v>
      </c>
      <c r="I72" s="90">
        <f t="shared" si="73"/>
        <v>636.70000000000005</v>
      </c>
      <c r="J72" s="171">
        <f>I72/H72</f>
        <v>1</v>
      </c>
      <c r="K72" s="90">
        <f t="shared" si="74"/>
        <v>726.9</v>
      </c>
      <c r="L72" s="90">
        <f t="shared" si="74"/>
        <v>726.9</v>
      </c>
      <c r="M72" s="171">
        <f>L72/K72</f>
        <v>1</v>
      </c>
      <c r="N72" s="90">
        <f t="shared" si="75"/>
        <v>830.1</v>
      </c>
      <c r="O72" s="90">
        <f t="shared" si="75"/>
        <v>830.1</v>
      </c>
      <c r="P72" s="171">
        <f>O72/N72</f>
        <v>1</v>
      </c>
      <c r="Q72" s="90">
        <f t="shared" si="76"/>
        <v>825</v>
      </c>
      <c r="R72" s="90">
        <f>SUM(R60+R67)</f>
        <v>814.77</v>
      </c>
      <c r="S72" s="171">
        <f>R72/Q72</f>
        <v>0.98760000000000003</v>
      </c>
      <c r="T72" s="90">
        <f t="shared" si="77"/>
        <v>1105.3</v>
      </c>
      <c r="U72" s="90">
        <f>SUM(U60+U67)</f>
        <v>625.16999999999996</v>
      </c>
      <c r="V72" s="171">
        <f>U72/T72</f>
        <v>0.56561114629512343</v>
      </c>
      <c r="W72" s="90">
        <f t="shared" si="78"/>
        <v>1940</v>
      </c>
      <c r="X72" s="90">
        <f>SUM(X60+X67)</f>
        <v>1480.24614</v>
      </c>
      <c r="Y72" s="171">
        <f>X72/W72</f>
        <v>0.7630134742268041</v>
      </c>
      <c r="Z72" s="90">
        <f t="shared" si="79"/>
        <v>1600</v>
      </c>
      <c r="AA72" s="90">
        <f>SUM(AA60+AA67)</f>
        <v>1471.0329900000002</v>
      </c>
      <c r="AB72" s="171">
        <f>AA72/Z72</f>
        <v>0.91939561875000009</v>
      </c>
      <c r="AC72" s="90">
        <f t="shared" si="80"/>
        <v>1625</v>
      </c>
      <c r="AD72" s="90">
        <f>SUM(AD60+AD67)</f>
        <v>1495.45957</v>
      </c>
      <c r="AE72" s="171">
        <f>AD72/AC72</f>
        <v>0.92028281230769227</v>
      </c>
      <c r="AF72" s="90">
        <f t="shared" si="81"/>
        <v>1598</v>
      </c>
      <c r="AG72" s="90">
        <f>SUM(AG60+AG67)</f>
        <v>1496.76099</v>
      </c>
      <c r="AH72" s="171">
        <f>AG72/AF72</f>
        <v>0.93664642678347931</v>
      </c>
      <c r="AI72" s="90">
        <f t="shared" si="82"/>
        <v>1920</v>
      </c>
      <c r="AJ72" s="90">
        <f>SUM(AJ60+AJ67)</f>
        <v>0</v>
      </c>
      <c r="AK72" s="90">
        <f t="shared" si="69"/>
        <v>0</v>
      </c>
      <c r="AL72" s="90">
        <f t="shared" si="83"/>
        <v>1002.6</v>
      </c>
      <c r="AM72" s="115">
        <f>SUM(AM60+AM67)</f>
        <v>0</v>
      </c>
      <c r="AN72" s="115">
        <f t="shared" ref="AN72" si="85">AM72/AL72</f>
        <v>0</v>
      </c>
      <c r="AO72" s="90">
        <f t="shared" si="84"/>
        <v>353.3</v>
      </c>
      <c r="AP72" s="115">
        <f>SUM(AP60+AP67)</f>
        <v>0</v>
      </c>
      <c r="AQ72" s="130">
        <f t="shared" ref="AQ72" si="86">AP72/AO72</f>
        <v>0</v>
      </c>
      <c r="AR72" s="273"/>
      <c r="AS72" s="273"/>
    </row>
    <row r="73" spans="1:48" ht="22.95" customHeight="1">
      <c r="A73" s="284"/>
      <c r="B73" s="285"/>
      <c r="C73" s="285"/>
      <c r="D73" s="120" t="s">
        <v>113</v>
      </c>
      <c r="E73" s="90">
        <f t="shared" si="72"/>
        <v>0</v>
      </c>
      <c r="F73" s="90">
        <f t="shared" si="72"/>
        <v>0</v>
      </c>
      <c r="G73" s="90">
        <v>0</v>
      </c>
      <c r="H73" s="90">
        <f t="shared" si="73"/>
        <v>0</v>
      </c>
      <c r="I73" s="90">
        <f t="shared" si="73"/>
        <v>0</v>
      </c>
      <c r="J73" s="90">
        <v>0</v>
      </c>
      <c r="K73" s="90">
        <f t="shared" si="74"/>
        <v>0</v>
      </c>
      <c r="L73" s="90">
        <f t="shared" si="74"/>
        <v>0</v>
      </c>
      <c r="M73" s="90">
        <v>0</v>
      </c>
      <c r="N73" s="90">
        <f t="shared" si="75"/>
        <v>0</v>
      </c>
      <c r="O73" s="90">
        <f t="shared" si="75"/>
        <v>0</v>
      </c>
      <c r="P73" s="90">
        <v>0</v>
      </c>
      <c r="Q73" s="90">
        <f t="shared" si="76"/>
        <v>0</v>
      </c>
      <c r="R73" s="90">
        <v>0</v>
      </c>
      <c r="S73" s="90">
        <v>0</v>
      </c>
      <c r="T73" s="90">
        <f t="shared" si="77"/>
        <v>0</v>
      </c>
      <c r="U73" s="90">
        <v>0</v>
      </c>
      <c r="V73" s="90">
        <v>0</v>
      </c>
      <c r="W73" s="90">
        <f t="shared" si="78"/>
        <v>0</v>
      </c>
      <c r="X73" s="90">
        <v>0</v>
      </c>
      <c r="Y73" s="90">
        <v>0</v>
      </c>
      <c r="Z73" s="90">
        <f t="shared" si="79"/>
        <v>0</v>
      </c>
      <c r="AA73" s="90">
        <v>0</v>
      </c>
      <c r="AB73" s="90">
        <v>0</v>
      </c>
      <c r="AC73" s="90">
        <f t="shared" si="80"/>
        <v>0</v>
      </c>
      <c r="AD73" s="90">
        <v>0</v>
      </c>
      <c r="AE73" s="90">
        <v>0</v>
      </c>
      <c r="AF73" s="90">
        <f t="shared" si="81"/>
        <v>0</v>
      </c>
      <c r="AG73" s="90">
        <v>0</v>
      </c>
      <c r="AH73" s="90">
        <v>0</v>
      </c>
      <c r="AI73" s="90">
        <f t="shared" si="82"/>
        <v>0</v>
      </c>
      <c r="AJ73" s="90">
        <v>0</v>
      </c>
      <c r="AK73" s="90">
        <v>0</v>
      </c>
      <c r="AL73" s="90">
        <f t="shared" si="83"/>
        <v>0</v>
      </c>
      <c r="AM73" s="115">
        <v>0</v>
      </c>
      <c r="AN73" s="115">
        <v>0</v>
      </c>
      <c r="AO73" s="90">
        <f t="shared" si="84"/>
        <v>0</v>
      </c>
      <c r="AP73" s="115">
        <v>0</v>
      </c>
      <c r="AQ73" s="115">
        <v>0</v>
      </c>
      <c r="AR73" s="286"/>
      <c r="AS73" s="286"/>
    </row>
    <row r="74" spans="1:48" ht="13.95" customHeight="1">
      <c r="A74" s="131" t="s">
        <v>158</v>
      </c>
      <c r="B74" s="299" t="s">
        <v>115</v>
      </c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1"/>
    </row>
    <row r="75" spans="1:48" ht="16.5" customHeight="1">
      <c r="A75" s="302" t="s">
        <v>159</v>
      </c>
      <c r="B75" s="305" t="s">
        <v>135</v>
      </c>
      <c r="C75" s="272" t="s">
        <v>49</v>
      </c>
      <c r="D75" s="182" t="s">
        <v>43</v>
      </c>
      <c r="E75" s="90">
        <f>SUM(E77:E78)</f>
        <v>1017.3999999999999</v>
      </c>
      <c r="F75" s="90">
        <f>SUM(F77:F78)</f>
        <v>477.13468999999998</v>
      </c>
      <c r="G75" s="171">
        <f>F75/E75</f>
        <v>0.46897453312364856</v>
      </c>
      <c r="H75" s="90">
        <f>SUM(H77:H78)</f>
        <v>1</v>
      </c>
      <c r="I75" s="90">
        <f>SUM(I77:I78)</f>
        <v>0.63568999999999998</v>
      </c>
      <c r="J75" s="171">
        <f>I75/H75</f>
        <v>0.63568999999999998</v>
      </c>
      <c r="K75" s="90">
        <f>SUM(K77:K78)</f>
        <v>35</v>
      </c>
      <c r="L75" s="90">
        <f>SUM(L77:L78)</f>
        <v>35</v>
      </c>
      <c r="M75" s="171">
        <f>L75/K75</f>
        <v>1</v>
      </c>
      <c r="N75" s="90">
        <f>SUM(N77:N78)</f>
        <v>39.799999999999997</v>
      </c>
      <c r="O75" s="90">
        <f>SUM(O77:O78)</f>
        <v>38.859000000000002</v>
      </c>
      <c r="P75" s="171">
        <f>O75/N75</f>
        <v>0.97635678391959813</v>
      </c>
      <c r="Q75" s="90">
        <f>SUM(Q77:Q78)</f>
        <v>40.1</v>
      </c>
      <c r="R75" s="90">
        <f>SUM(R77:R78)</f>
        <v>41.167999999999999</v>
      </c>
      <c r="S75" s="171">
        <f>R75/Q75</f>
        <v>1.0266334164588529</v>
      </c>
      <c r="T75" s="90">
        <f>SUM(T77:T78)</f>
        <v>37.9</v>
      </c>
      <c r="U75" s="90">
        <f>SUM(U77:U78)</f>
        <v>35</v>
      </c>
      <c r="V75" s="171">
        <f>U75/T75</f>
        <v>0.92348284960422167</v>
      </c>
      <c r="W75" s="90">
        <f>SUM(W77:W78)</f>
        <v>600.29999999999995</v>
      </c>
      <c r="X75" s="90">
        <f>SUM(X77:X78)</f>
        <v>41.164000000000001</v>
      </c>
      <c r="Y75" s="171">
        <f>X75/W75</f>
        <v>6.8572380476428454E-2</v>
      </c>
      <c r="Z75" s="90">
        <f>SUM(Z77:Z78)</f>
        <v>40.799999999999997</v>
      </c>
      <c r="AA75" s="90">
        <f>SUM(AA77:AA78)</f>
        <v>203.7</v>
      </c>
      <c r="AB75" s="171">
        <f>AA75/Z75</f>
        <v>4.9926470588235299</v>
      </c>
      <c r="AC75" s="90">
        <f>SUM(AC77:AC78)</f>
        <v>37.9</v>
      </c>
      <c r="AD75" s="90">
        <f>SUM(AD77:AD78)</f>
        <v>41.607999999999997</v>
      </c>
      <c r="AE75" s="171">
        <f>AD75/AC75</f>
        <v>1.0978364116094987</v>
      </c>
      <c r="AF75" s="90">
        <f>SUM(AF77:AF78)</f>
        <v>37.9</v>
      </c>
      <c r="AG75" s="90">
        <f>SUM(AG77:AG78)</f>
        <v>40</v>
      </c>
      <c r="AH75" s="171">
        <f>AG75/AF75</f>
        <v>1.0554089709762533</v>
      </c>
      <c r="AI75" s="90">
        <f>SUM(AI77:AI78)</f>
        <v>37.9</v>
      </c>
      <c r="AJ75" s="90">
        <f>SUM(AJ77:AJ78)</f>
        <v>0</v>
      </c>
      <c r="AK75" s="90">
        <v>0</v>
      </c>
      <c r="AL75" s="90">
        <f>SUM(AL77:AL78)</f>
        <v>37.9</v>
      </c>
      <c r="AM75" s="90">
        <f>SUM(AM77:AM78)</f>
        <v>0</v>
      </c>
      <c r="AN75" s="90">
        <v>0</v>
      </c>
      <c r="AO75" s="90">
        <f>SUM(AO77:AO78)</f>
        <v>70.900000000000006</v>
      </c>
      <c r="AP75" s="115">
        <f>SUM(AP77:AP78)</f>
        <v>0</v>
      </c>
      <c r="AQ75" s="115">
        <v>0</v>
      </c>
      <c r="AR75" s="305" t="s">
        <v>148</v>
      </c>
      <c r="AS75" s="305" t="s">
        <v>163</v>
      </c>
    </row>
    <row r="76" spans="1:48" ht="14.25" customHeight="1">
      <c r="A76" s="303"/>
      <c r="B76" s="306"/>
      <c r="C76" s="308"/>
      <c r="D76" s="118" t="s">
        <v>112</v>
      </c>
      <c r="E76" s="90">
        <v>0</v>
      </c>
      <c r="F76" s="90">
        <v>0</v>
      </c>
      <c r="G76" s="90">
        <v>0</v>
      </c>
      <c r="H76" s="90">
        <v>0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0">
        <v>0</v>
      </c>
      <c r="Y76" s="90">
        <v>0</v>
      </c>
      <c r="Z76" s="90">
        <v>0</v>
      </c>
      <c r="AA76" s="90">
        <v>0</v>
      </c>
      <c r="AB76" s="90">
        <v>0</v>
      </c>
      <c r="AC76" s="90">
        <v>0</v>
      </c>
      <c r="AD76" s="90">
        <v>0</v>
      </c>
      <c r="AE76" s="90">
        <v>0</v>
      </c>
      <c r="AF76" s="90">
        <v>0</v>
      </c>
      <c r="AG76" s="90">
        <v>0</v>
      </c>
      <c r="AH76" s="90">
        <v>0</v>
      </c>
      <c r="AI76" s="90">
        <v>0</v>
      </c>
      <c r="AJ76" s="90">
        <v>0</v>
      </c>
      <c r="AK76" s="90">
        <v>0</v>
      </c>
      <c r="AL76" s="90">
        <v>0</v>
      </c>
      <c r="AM76" s="90">
        <v>0</v>
      </c>
      <c r="AN76" s="90">
        <v>0</v>
      </c>
      <c r="AO76" s="90">
        <v>0</v>
      </c>
      <c r="AP76" s="115">
        <v>0</v>
      </c>
      <c r="AQ76" s="115">
        <v>0</v>
      </c>
      <c r="AR76" s="306"/>
      <c r="AS76" s="306"/>
    </row>
    <row r="77" spans="1:48" ht="15.75" customHeight="1">
      <c r="A77" s="303"/>
      <c r="B77" s="306"/>
      <c r="C77" s="308"/>
      <c r="D77" s="90" t="s">
        <v>53</v>
      </c>
      <c r="E77" s="90">
        <f>H77+K77+N77+Q77+T77+W77+Z77+AC77+AF77+AI77+AL77+AO77</f>
        <v>393.7</v>
      </c>
      <c r="F77" s="90">
        <f>I77+L77+O77+R77+U77+X77+AA77+AD77+AG77+AJ77+AM77+AP77</f>
        <v>0</v>
      </c>
      <c r="G77" s="90">
        <v>0</v>
      </c>
      <c r="H77" s="166">
        <v>0</v>
      </c>
      <c r="I77" s="166">
        <v>0</v>
      </c>
      <c r="J77" s="90">
        <v>0</v>
      </c>
      <c r="K77" s="166">
        <v>0</v>
      </c>
      <c r="L77" s="166">
        <v>0</v>
      </c>
      <c r="M77" s="90">
        <v>0</v>
      </c>
      <c r="N77" s="166">
        <v>0</v>
      </c>
      <c r="O77" s="166">
        <v>0</v>
      </c>
      <c r="P77" s="90">
        <v>0</v>
      </c>
      <c r="Q77" s="166">
        <v>0</v>
      </c>
      <c r="R77" s="166">
        <v>0</v>
      </c>
      <c r="S77" s="90">
        <v>0</v>
      </c>
      <c r="T77" s="166">
        <v>0</v>
      </c>
      <c r="U77" s="166">
        <v>0</v>
      </c>
      <c r="V77" s="90">
        <v>0</v>
      </c>
      <c r="W77" s="166">
        <v>393.7</v>
      </c>
      <c r="X77" s="166">
        <v>0</v>
      </c>
      <c r="Y77" s="90">
        <v>0</v>
      </c>
      <c r="Z77" s="166">
        <v>0</v>
      </c>
      <c r="AA77" s="166">
        <v>0</v>
      </c>
      <c r="AB77" s="90">
        <v>0</v>
      </c>
      <c r="AC77" s="166">
        <v>0</v>
      </c>
      <c r="AD77" s="166">
        <v>0</v>
      </c>
      <c r="AE77" s="90">
        <v>0</v>
      </c>
      <c r="AF77" s="166">
        <v>0</v>
      </c>
      <c r="AG77" s="166">
        <v>0</v>
      </c>
      <c r="AH77" s="90">
        <v>0</v>
      </c>
      <c r="AI77" s="166">
        <v>0</v>
      </c>
      <c r="AJ77" s="166">
        <v>0</v>
      </c>
      <c r="AK77" s="166">
        <v>0</v>
      </c>
      <c r="AL77" s="166">
        <v>0</v>
      </c>
      <c r="AM77" s="166">
        <v>0</v>
      </c>
      <c r="AN77" s="166">
        <v>0</v>
      </c>
      <c r="AO77" s="166">
        <v>0</v>
      </c>
      <c r="AP77" s="186">
        <v>0</v>
      </c>
      <c r="AQ77" s="186">
        <v>0</v>
      </c>
      <c r="AR77" s="306"/>
      <c r="AS77" s="306"/>
    </row>
    <row r="78" spans="1:48" ht="15.75" customHeight="1">
      <c r="A78" s="303"/>
      <c r="B78" s="306"/>
      <c r="C78" s="308"/>
      <c r="D78" s="90" t="s">
        <v>41</v>
      </c>
      <c r="E78" s="90">
        <f>H78+K78+N78+Q78+T78+W78+Z78+AC78+AF78+AI78+AL78+AO78</f>
        <v>623.69999999999993</v>
      </c>
      <c r="F78" s="90">
        <f>I78+L78+O78+R78+U78+X78+AA78+AD78+AG78+AJ78+AM78+AP78</f>
        <v>477.13468999999998</v>
      </c>
      <c r="G78" s="171">
        <f>F78/E78</f>
        <v>0.76500671797338471</v>
      </c>
      <c r="H78" s="165">
        <v>1</v>
      </c>
      <c r="I78" s="165">
        <v>0.63568999999999998</v>
      </c>
      <c r="J78" s="171">
        <f>I78/H78</f>
        <v>0.63568999999999998</v>
      </c>
      <c r="K78" s="165">
        <v>35</v>
      </c>
      <c r="L78" s="165">
        <v>35</v>
      </c>
      <c r="M78" s="171">
        <f>L78/K78</f>
        <v>1</v>
      </c>
      <c r="N78" s="165">
        <v>39.799999999999997</v>
      </c>
      <c r="O78" s="166">
        <v>38.859000000000002</v>
      </c>
      <c r="P78" s="171">
        <f>O78/N78</f>
        <v>0.97635678391959813</v>
      </c>
      <c r="Q78" s="165">
        <f>37.9+2.2</f>
        <v>40.1</v>
      </c>
      <c r="R78" s="166">
        <v>41.167999999999999</v>
      </c>
      <c r="S78" s="171">
        <f>R78/Q78</f>
        <v>1.0266334164588529</v>
      </c>
      <c r="T78" s="165">
        <v>37.9</v>
      </c>
      <c r="U78" s="166">
        <v>35</v>
      </c>
      <c r="V78" s="171">
        <f>U78/T78</f>
        <v>0.92348284960422167</v>
      </c>
      <c r="W78" s="165">
        <f>206.6</f>
        <v>206.6</v>
      </c>
      <c r="X78" s="166">
        <v>41.164000000000001</v>
      </c>
      <c r="Y78" s="171">
        <f>X78/W78</f>
        <v>0.19924491771539207</v>
      </c>
      <c r="Z78" s="165">
        <f>37.9+2.9</f>
        <v>40.799999999999997</v>
      </c>
      <c r="AA78" s="165">
        <v>203.7</v>
      </c>
      <c r="AB78" s="171">
        <f>AA78/Z78</f>
        <v>4.9926470588235299</v>
      </c>
      <c r="AC78" s="165">
        <v>37.9</v>
      </c>
      <c r="AD78" s="165">
        <v>41.607999999999997</v>
      </c>
      <c r="AE78" s="171">
        <f>AD78/AC78</f>
        <v>1.0978364116094987</v>
      </c>
      <c r="AF78" s="165">
        <v>37.9</v>
      </c>
      <c r="AG78" s="165">
        <v>40</v>
      </c>
      <c r="AH78" s="171">
        <f>AG78/AF78</f>
        <v>1.0554089709762533</v>
      </c>
      <c r="AI78" s="165">
        <v>37.9</v>
      </c>
      <c r="AJ78" s="165">
        <v>0</v>
      </c>
      <c r="AK78" s="166">
        <v>0</v>
      </c>
      <c r="AL78" s="165">
        <v>37.9</v>
      </c>
      <c r="AM78" s="165">
        <v>0</v>
      </c>
      <c r="AN78" s="166">
        <v>0</v>
      </c>
      <c r="AO78" s="165">
        <f>76-5.1</f>
        <v>70.900000000000006</v>
      </c>
      <c r="AP78" s="187">
        <v>0</v>
      </c>
      <c r="AQ78" s="186">
        <v>0</v>
      </c>
      <c r="AR78" s="306"/>
      <c r="AS78" s="306"/>
    </row>
    <row r="79" spans="1:48" ht="80.849999999999994" customHeight="1">
      <c r="A79" s="304"/>
      <c r="B79" s="307"/>
      <c r="C79" s="286"/>
      <c r="D79" s="120" t="s">
        <v>113</v>
      </c>
      <c r="E79" s="90">
        <v>0</v>
      </c>
      <c r="F79" s="90">
        <v>0</v>
      </c>
      <c r="G79" s="90">
        <v>0</v>
      </c>
      <c r="H79" s="90">
        <v>0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0">
        <v>0</v>
      </c>
      <c r="Q79" s="90">
        <v>0</v>
      </c>
      <c r="R79" s="90">
        <v>0</v>
      </c>
      <c r="S79" s="90">
        <v>0</v>
      </c>
      <c r="T79" s="90">
        <v>0</v>
      </c>
      <c r="U79" s="90">
        <v>0</v>
      </c>
      <c r="V79" s="90">
        <v>0</v>
      </c>
      <c r="W79" s="90">
        <v>0</v>
      </c>
      <c r="X79" s="90">
        <v>0</v>
      </c>
      <c r="Y79" s="90">
        <v>0</v>
      </c>
      <c r="Z79" s="90">
        <v>0</v>
      </c>
      <c r="AA79" s="90">
        <v>0</v>
      </c>
      <c r="AB79" s="90">
        <v>0</v>
      </c>
      <c r="AC79" s="90">
        <v>0</v>
      </c>
      <c r="AD79" s="90">
        <v>0</v>
      </c>
      <c r="AE79" s="90">
        <v>0</v>
      </c>
      <c r="AF79" s="90">
        <v>0</v>
      </c>
      <c r="AG79" s="90">
        <v>0</v>
      </c>
      <c r="AH79" s="90">
        <v>0</v>
      </c>
      <c r="AI79" s="90">
        <v>0</v>
      </c>
      <c r="AJ79" s="90">
        <v>0</v>
      </c>
      <c r="AK79" s="90">
        <v>0</v>
      </c>
      <c r="AL79" s="90">
        <v>0</v>
      </c>
      <c r="AM79" s="90">
        <v>0</v>
      </c>
      <c r="AN79" s="90">
        <v>0</v>
      </c>
      <c r="AO79" s="90">
        <v>0</v>
      </c>
      <c r="AP79" s="115">
        <v>0</v>
      </c>
      <c r="AQ79" s="115">
        <v>0</v>
      </c>
      <c r="AR79" s="309"/>
      <c r="AS79" s="345"/>
    </row>
    <row r="80" spans="1:48" ht="12.45" customHeight="1">
      <c r="A80" s="280" t="s">
        <v>134</v>
      </c>
      <c r="B80" s="281"/>
      <c r="C80" s="281"/>
      <c r="D80" s="118" t="s">
        <v>56</v>
      </c>
      <c r="E80" s="90">
        <f>E81+E82+E83+E84</f>
        <v>1017.3999999999999</v>
      </c>
      <c r="F80" s="90">
        <f>F81+F82+F83+F84</f>
        <v>477.13468999999998</v>
      </c>
      <c r="G80" s="171">
        <f>F80/E80</f>
        <v>0.46897453312364856</v>
      </c>
      <c r="H80" s="90">
        <f>H81+H82+H83+H84</f>
        <v>1</v>
      </c>
      <c r="I80" s="90">
        <f>I81+I82+I83+I84</f>
        <v>0.63568999999999998</v>
      </c>
      <c r="J80" s="171">
        <f>I80/H80</f>
        <v>0.63568999999999998</v>
      </c>
      <c r="K80" s="90">
        <f>K81+K82+K83+K84</f>
        <v>35</v>
      </c>
      <c r="L80" s="90">
        <f>L81+L82+L83+L84</f>
        <v>35</v>
      </c>
      <c r="M80" s="171">
        <f>L80/K80</f>
        <v>1</v>
      </c>
      <c r="N80" s="90">
        <f>N81+N82+N83+N84</f>
        <v>39.799999999999997</v>
      </c>
      <c r="O80" s="90">
        <f>O81+O82+O83+O84</f>
        <v>38.859000000000002</v>
      </c>
      <c r="P80" s="171">
        <f>O80/N80</f>
        <v>0.97635678391959813</v>
      </c>
      <c r="Q80" s="90">
        <f t="shared" ref="Q80:AO80" si="87">Q81+Q82+Q83+Q84</f>
        <v>40.1</v>
      </c>
      <c r="R80" s="90">
        <f t="shared" si="87"/>
        <v>41.167999999999999</v>
      </c>
      <c r="S80" s="171">
        <f>R80/Q80</f>
        <v>1.0266334164588529</v>
      </c>
      <c r="T80" s="90">
        <f t="shared" si="87"/>
        <v>37.9</v>
      </c>
      <c r="U80" s="90">
        <f t="shared" si="87"/>
        <v>35</v>
      </c>
      <c r="V80" s="171">
        <f>U80/T80</f>
        <v>0.92348284960422167</v>
      </c>
      <c r="W80" s="90">
        <f t="shared" si="87"/>
        <v>600.29999999999995</v>
      </c>
      <c r="X80" s="90">
        <f t="shared" si="87"/>
        <v>41.164000000000001</v>
      </c>
      <c r="Y80" s="171">
        <f>X80/W80</f>
        <v>6.8572380476428454E-2</v>
      </c>
      <c r="Z80" s="90">
        <f t="shared" si="87"/>
        <v>40.799999999999997</v>
      </c>
      <c r="AA80" s="90">
        <f t="shared" si="87"/>
        <v>203.7</v>
      </c>
      <c r="AB80" s="171">
        <f>AA80/Z80</f>
        <v>4.9926470588235299</v>
      </c>
      <c r="AC80" s="90">
        <f t="shared" si="87"/>
        <v>37.9</v>
      </c>
      <c r="AD80" s="90">
        <f t="shared" si="87"/>
        <v>41.607999999999997</v>
      </c>
      <c r="AE80" s="171">
        <f>AD80/AC80</f>
        <v>1.0978364116094987</v>
      </c>
      <c r="AF80" s="90">
        <f t="shared" si="87"/>
        <v>37.9</v>
      </c>
      <c r="AG80" s="90">
        <f t="shared" si="87"/>
        <v>40</v>
      </c>
      <c r="AH80" s="171">
        <f>AG80/AF80</f>
        <v>1.0554089709762533</v>
      </c>
      <c r="AI80" s="90">
        <f t="shared" si="87"/>
        <v>37.9</v>
      </c>
      <c r="AJ80" s="90">
        <f t="shared" si="87"/>
        <v>0</v>
      </c>
      <c r="AK80" s="90">
        <f t="shared" si="87"/>
        <v>0</v>
      </c>
      <c r="AL80" s="90">
        <f t="shared" si="87"/>
        <v>37.9</v>
      </c>
      <c r="AM80" s="90">
        <f t="shared" si="87"/>
        <v>0</v>
      </c>
      <c r="AN80" s="90">
        <f t="shared" si="87"/>
        <v>0</v>
      </c>
      <c r="AO80" s="90">
        <f t="shared" si="87"/>
        <v>70.900000000000006</v>
      </c>
      <c r="AP80" s="115">
        <f>SUM(AP69+AP76)</f>
        <v>0</v>
      </c>
      <c r="AQ80" s="130">
        <f t="shared" ref="AQ80" si="88">AP80/AO80</f>
        <v>0</v>
      </c>
      <c r="AR80" s="272"/>
      <c r="AS80" s="272"/>
    </row>
    <row r="81" spans="1:45" ht="12.45" customHeight="1">
      <c r="A81" s="282"/>
      <c r="B81" s="283"/>
      <c r="C81" s="283"/>
      <c r="D81" s="118" t="s">
        <v>112</v>
      </c>
      <c r="E81" s="90">
        <f>E76</f>
        <v>0</v>
      </c>
      <c r="F81" s="90">
        <f>F76</f>
        <v>0</v>
      </c>
      <c r="G81" s="90">
        <v>0</v>
      </c>
      <c r="H81" s="90">
        <f>H76</f>
        <v>0</v>
      </c>
      <c r="I81" s="90">
        <f>I76</f>
        <v>0</v>
      </c>
      <c r="J81" s="90">
        <v>0</v>
      </c>
      <c r="K81" s="90">
        <f>K76</f>
        <v>0</v>
      </c>
      <c r="L81" s="90">
        <f>L76</f>
        <v>0</v>
      </c>
      <c r="M81" s="90">
        <v>0</v>
      </c>
      <c r="N81" s="90">
        <f>N76</f>
        <v>0</v>
      </c>
      <c r="O81" s="90">
        <f>O76</f>
        <v>0</v>
      </c>
      <c r="P81" s="90">
        <v>0</v>
      </c>
      <c r="Q81" s="90">
        <f t="shared" ref="Q81:AO84" si="89">Q76</f>
        <v>0</v>
      </c>
      <c r="R81" s="90">
        <f t="shared" si="89"/>
        <v>0</v>
      </c>
      <c r="S81" s="90">
        <v>0</v>
      </c>
      <c r="T81" s="90">
        <f t="shared" si="89"/>
        <v>0</v>
      </c>
      <c r="U81" s="90">
        <f t="shared" si="89"/>
        <v>0</v>
      </c>
      <c r="V81" s="90">
        <v>0</v>
      </c>
      <c r="W81" s="90">
        <f t="shared" si="89"/>
        <v>0</v>
      </c>
      <c r="X81" s="90">
        <f t="shared" si="89"/>
        <v>0</v>
      </c>
      <c r="Y81" s="90">
        <v>0</v>
      </c>
      <c r="Z81" s="90">
        <f t="shared" si="89"/>
        <v>0</v>
      </c>
      <c r="AA81" s="90">
        <f t="shared" si="89"/>
        <v>0</v>
      </c>
      <c r="AB81" s="90">
        <v>0</v>
      </c>
      <c r="AC81" s="90">
        <f t="shared" si="89"/>
        <v>0</v>
      </c>
      <c r="AD81" s="90">
        <f t="shared" si="89"/>
        <v>0</v>
      </c>
      <c r="AE81" s="90">
        <v>0</v>
      </c>
      <c r="AF81" s="90">
        <f t="shared" si="89"/>
        <v>0</v>
      </c>
      <c r="AG81" s="90">
        <f t="shared" si="89"/>
        <v>0</v>
      </c>
      <c r="AH81" s="90">
        <v>0</v>
      </c>
      <c r="AI81" s="90">
        <f t="shared" si="89"/>
        <v>0</v>
      </c>
      <c r="AJ81" s="90">
        <f t="shared" si="89"/>
        <v>0</v>
      </c>
      <c r="AK81" s="90">
        <f t="shared" si="89"/>
        <v>0</v>
      </c>
      <c r="AL81" s="90">
        <f t="shared" si="89"/>
        <v>0</v>
      </c>
      <c r="AM81" s="90">
        <f t="shared" si="89"/>
        <v>0</v>
      </c>
      <c r="AN81" s="90">
        <f t="shared" si="89"/>
        <v>0</v>
      </c>
      <c r="AO81" s="90">
        <f t="shared" si="89"/>
        <v>0</v>
      </c>
      <c r="AP81" s="115">
        <v>0</v>
      </c>
      <c r="AQ81" s="115">
        <v>0</v>
      </c>
      <c r="AR81" s="273"/>
      <c r="AS81" s="273"/>
    </row>
    <row r="82" spans="1:45" ht="12.45" customHeight="1">
      <c r="A82" s="282"/>
      <c r="B82" s="283"/>
      <c r="C82" s="283"/>
      <c r="D82" s="120" t="s">
        <v>53</v>
      </c>
      <c r="E82" s="90">
        <f t="shared" ref="E82:F83" si="90">E77</f>
        <v>393.7</v>
      </c>
      <c r="F82" s="90">
        <f t="shared" si="90"/>
        <v>0</v>
      </c>
      <c r="G82" s="90">
        <v>0</v>
      </c>
      <c r="H82" s="90">
        <f t="shared" ref="H82:I83" si="91">H77</f>
        <v>0</v>
      </c>
      <c r="I82" s="90">
        <f t="shared" si="91"/>
        <v>0</v>
      </c>
      <c r="J82" s="90">
        <v>0</v>
      </c>
      <c r="K82" s="90">
        <f t="shared" ref="K82:L83" si="92">K77</f>
        <v>0</v>
      </c>
      <c r="L82" s="90">
        <f t="shared" si="92"/>
        <v>0</v>
      </c>
      <c r="M82" s="90">
        <v>0</v>
      </c>
      <c r="N82" s="90">
        <f t="shared" ref="N82:O84" si="93">N77</f>
        <v>0</v>
      </c>
      <c r="O82" s="90">
        <f t="shared" si="93"/>
        <v>0</v>
      </c>
      <c r="P82" s="90">
        <v>0</v>
      </c>
      <c r="Q82" s="90">
        <f t="shared" si="89"/>
        <v>0</v>
      </c>
      <c r="R82" s="90">
        <f t="shared" si="89"/>
        <v>0</v>
      </c>
      <c r="S82" s="90">
        <v>0</v>
      </c>
      <c r="T82" s="90">
        <f t="shared" si="89"/>
        <v>0</v>
      </c>
      <c r="U82" s="90">
        <f t="shared" si="89"/>
        <v>0</v>
      </c>
      <c r="V82" s="90">
        <v>0</v>
      </c>
      <c r="W82" s="90">
        <f t="shared" si="89"/>
        <v>393.7</v>
      </c>
      <c r="X82" s="90">
        <f t="shared" si="89"/>
        <v>0</v>
      </c>
      <c r="Y82" s="90">
        <v>0</v>
      </c>
      <c r="Z82" s="90">
        <f t="shared" si="89"/>
        <v>0</v>
      </c>
      <c r="AA82" s="90">
        <f t="shared" si="89"/>
        <v>0</v>
      </c>
      <c r="AB82" s="90">
        <v>0</v>
      </c>
      <c r="AC82" s="90">
        <f t="shared" si="89"/>
        <v>0</v>
      </c>
      <c r="AD82" s="90">
        <f t="shared" si="89"/>
        <v>0</v>
      </c>
      <c r="AE82" s="90">
        <v>0</v>
      </c>
      <c r="AF82" s="90">
        <f t="shared" si="89"/>
        <v>0</v>
      </c>
      <c r="AG82" s="90">
        <f t="shared" si="89"/>
        <v>0</v>
      </c>
      <c r="AH82" s="90">
        <v>0</v>
      </c>
      <c r="AI82" s="90">
        <f t="shared" si="89"/>
        <v>0</v>
      </c>
      <c r="AJ82" s="90">
        <f t="shared" si="89"/>
        <v>0</v>
      </c>
      <c r="AK82" s="90">
        <f t="shared" si="89"/>
        <v>0</v>
      </c>
      <c r="AL82" s="90">
        <f t="shared" si="89"/>
        <v>0</v>
      </c>
      <c r="AM82" s="90">
        <f t="shared" si="89"/>
        <v>0</v>
      </c>
      <c r="AN82" s="90">
        <f t="shared" si="89"/>
        <v>0</v>
      </c>
      <c r="AO82" s="90">
        <f t="shared" si="89"/>
        <v>0</v>
      </c>
      <c r="AP82" s="115">
        <f>SUM(AP71+AP78)</f>
        <v>0</v>
      </c>
      <c r="AQ82" s="130">
        <v>0</v>
      </c>
      <c r="AR82" s="273"/>
      <c r="AS82" s="273"/>
    </row>
    <row r="83" spans="1:45" ht="12.45" customHeight="1">
      <c r="A83" s="282"/>
      <c r="B83" s="283"/>
      <c r="C83" s="283"/>
      <c r="D83" s="120" t="s">
        <v>41</v>
      </c>
      <c r="E83" s="90">
        <f t="shared" si="90"/>
        <v>623.69999999999993</v>
      </c>
      <c r="F83" s="90">
        <f t="shared" si="90"/>
        <v>477.13468999999998</v>
      </c>
      <c r="G83" s="171">
        <f>F83/E83</f>
        <v>0.76500671797338471</v>
      </c>
      <c r="H83" s="90">
        <f t="shared" si="91"/>
        <v>1</v>
      </c>
      <c r="I83" s="90">
        <f t="shared" si="91"/>
        <v>0.63568999999999998</v>
      </c>
      <c r="J83" s="171">
        <f>I83/H83</f>
        <v>0.63568999999999998</v>
      </c>
      <c r="K83" s="90">
        <f t="shared" si="92"/>
        <v>35</v>
      </c>
      <c r="L83" s="90">
        <f t="shared" si="92"/>
        <v>35</v>
      </c>
      <c r="M83" s="171">
        <f>L83/K83</f>
        <v>1</v>
      </c>
      <c r="N83" s="90">
        <f t="shared" si="93"/>
        <v>39.799999999999997</v>
      </c>
      <c r="O83" s="90">
        <f t="shared" si="93"/>
        <v>38.859000000000002</v>
      </c>
      <c r="P83" s="171">
        <f>O83/N83</f>
        <v>0.97635678391959813</v>
      </c>
      <c r="Q83" s="90">
        <f t="shared" si="89"/>
        <v>40.1</v>
      </c>
      <c r="R83" s="90">
        <f t="shared" si="89"/>
        <v>41.167999999999999</v>
      </c>
      <c r="S83" s="171">
        <f>R83/Q83</f>
        <v>1.0266334164588529</v>
      </c>
      <c r="T83" s="90">
        <f t="shared" si="89"/>
        <v>37.9</v>
      </c>
      <c r="U83" s="90">
        <f t="shared" si="89"/>
        <v>35</v>
      </c>
      <c r="V83" s="171">
        <f>U83/T83</f>
        <v>0.92348284960422167</v>
      </c>
      <c r="W83" s="90">
        <f>W78</f>
        <v>206.6</v>
      </c>
      <c r="X83" s="90">
        <f t="shared" si="89"/>
        <v>41.164000000000001</v>
      </c>
      <c r="Y83" s="171">
        <f>X83/W83</f>
        <v>0.19924491771539207</v>
      </c>
      <c r="Z83" s="90">
        <f t="shared" si="89"/>
        <v>40.799999999999997</v>
      </c>
      <c r="AA83" s="90">
        <f t="shared" si="89"/>
        <v>203.7</v>
      </c>
      <c r="AB83" s="171">
        <f>AA83/Z83</f>
        <v>4.9926470588235299</v>
      </c>
      <c r="AC83" s="90">
        <f t="shared" si="89"/>
        <v>37.9</v>
      </c>
      <c r="AD83" s="90">
        <f t="shared" si="89"/>
        <v>41.607999999999997</v>
      </c>
      <c r="AE83" s="171">
        <f>AD83/AC83</f>
        <v>1.0978364116094987</v>
      </c>
      <c r="AF83" s="90">
        <f t="shared" si="89"/>
        <v>37.9</v>
      </c>
      <c r="AG83" s="90">
        <f t="shared" si="89"/>
        <v>40</v>
      </c>
      <c r="AH83" s="171">
        <f>AG83/AF83</f>
        <v>1.0554089709762533</v>
      </c>
      <c r="AI83" s="90">
        <f t="shared" si="89"/>
        <v>37.9</v>
      </c>
      <c r="AJ83" s="90">
        <f t="shared" si="89"/>
        <v>0</v>
      </c>
      <c r="AK83" s="90">
        <f t="shared" si="89"/>
        <v>0</v>
      </c>
      <c r="AL83" s="90">
        <f t="shared" si="89"/>
        <v>37.9</v>
      </c>
      <c r="AM83" s="90">
        <f t="shared" si="89"/>
        <v>0</v>
      </c>
      <c r="AN83" s="90">
        <f t="shared" si="89"/>
        <v>0</v>
      </c>
      <c r="AO83" s="90">
        <f t="shared" si="89"/>
        <v>70.900000000000006</v>
      </c>
      <c r="AP83" s="115" t="e">
        <f>SUM(AP72+#REF!)</f>
        <v>#REF!</v>
      </c>
      <c r="AQ83" s="130" t="e">
        <f t="shared" ref="AQ83" si="94">AP83/AO83</f>
        <v>#REF!</v>
      </c>
      <c r="AR83" s="273"/>
      <c r="AS83" s="273"/>
    </row>
    <row r="84" spans="1:45" ht="22.95" customHeight="1">
      <c r="A84" s="284"/>
      <c r="B84" s="285"/>
      <c r="C84" s="285"/>
      <c r="D84" s="120" t="s">
        <v>113</v>
      </c>
      <c r="E84" s="90">
        <f>E79</f>
        <v>0</v>
      </c>
      <c r="F84" s="90">
        <f>F79</f>
        <v>0</v>
      </c>
      <c r="G84" s="90">
        <v>0</v>
      </c>
      <c r="H84" s="90">
        <f>H79</f>
        <v>0</v>
      </c>
      <c r="I84" s="90">
        <f>I79</f>
        <v>0</v>
      </c>
      <c r="J84" s="90">
        <v>0</v>
      </c>
      <c r="K84" s="90">
        <f>K79</f>
        <v>0</v>
      </c>
      <c r="L84" s="90">
        <f>L79</f>
        <v>0</v>
      </c>
      <c r="M84" s="90">
        <v>0</v>
      </c>
      <c r="N84" s="90">
        <f t="shared" si="93"/>
        <v>0</v>
      </c>
      <c r="O84" s="90">
        <f t="shared" si="93"/>
        <v>0</v>
      </c>
      <c r="P84" s="90">
        <v>0</v>
      </c>
      <c r="Q84" s="90">
        <f t="shared" si="89"/>
        <v>0</v>
      </c>
      <c r="R84" s="90">
        <f t="shared" si="89"/>
        <v>0</v>
      </c>
      <c r="S84" s="90">
        <f t="shared" si="89"/>
        <v>0</v>
      </c>
      <c r="T84" s="90">
        <f t="shared" si="89"/>
        <v>0</v>
      </c>
      <c r="U84" s="90">
        <f t="shared" si="89"/>
        <v>0</v>
      </c>
      <c r="V84" s="90">
        <f t="shared" si="89"/>
        <v>0</v>
      </c>
      <c r="W84" s="90">
        <f t="shared" si="89"/>
        <v>0</v>
      </c>
      <c r="X84" s="90">
        <f t="shared" si="89"/>
        <v>0</v>
      </c>
      <c r="Y84" s="90">
        <f t="shared" si="89"/>
        <v>0</v>
      </c>
      <c r="Z84" s="90">
        <f t="shared" si="89"/>
        <v>0</v>
      </c>
      <c r="AA84" s="90">
        <f t="shared" si="89"/>
        <v>0</v>
      </c>
      <c r="AB84" s="90">
        <f t="shared" si="89"/>
        <v>0</v>
      </c>
      <c r="AC84" s="90">
        <f t="shared" si="89"/>
        <v>0</v>
      </c>
      <c r="AD84" s="90">
        <f t="shared" si="89"/>
        <v>0</v>
      </c>
      <c r="AE84" s="90">
        <f t="shared" si="89"/>
        <v>0</v>
      </c>
      <c r="AF84" s="90">
        <f t="shared" si="89"/>
        <v>0</v>
      </c>
      <c r="AG84" s="90">
        <f t="shared" si="89"/>
        <v>0</v>
      </c>
      <c r="AH84" s="90">
        <f t="shared" si="89"/>
        <v>0</v>
      </c>
      <c r="AI84" s="90">
        <f t="shared" si="89"/>
        <v>0</v>
      </c>
      <c r="AJ84" s="90">
        <f t="shared" si="89"/>
        <v>0</v>
      </c>
      <c r="AK84" s="90">
        <f t="shared" si="89"/>
        <v>0</v>
      </c>
      <c r="AL84" s="90">
        <f t="shared" si="89"/>
        <v>0</v>
      </c>
      <c r="AM84" s="90">
        <f t="shared" si="89"/>
        <v>0</v>
      </c>
      <c r="AN84" s="90">
        <f t="shared" si="89"/>
        <v>0</v>
      </c>
      <c r="AO84" s="90">
        <f t="shared" si="89"/>
        <v>0</v>
      </c>
      <c r="AP84" s="115">
        <v>0</v>
      </c>
      <c r="AQ84" s="115">
        <v>0</v>
      </c>
      <c r="AR84" s="286"/>
      <c r="AS84" s="286"/>
    </row>
    <row r="85" spans="1:45" s="140" customFormat="1" ht="12.75" customHeight="1">
      <c r="A85" s="287" t="s">
        <v>110</v>
      </c>
      <c r="B85" s="288"/>
      <c r="C85" s="289"/>
      <c r="D85" s="137" t="s">
        <v>56</v>
      </c>
      <c r="E85" s="138">
        <f>E86+E87+E88</f>
        <v>45246.39</v>
      </c>
      <c r="F85" s="138">
        <f>F86+F87+F88</f>
        <v>35790.356379999997</v>
      </c>
      <c r="G85" s="171">
        <f>F85/E85</f>
        <v>0.79101020832822233</v>
      </c>
      <c r="H85" s="138">
        <f>H86+H87+H88</f>
        <v>637.70000000000005</v>
      </c>
      <c r="I85" s="138">
        <f>I86+I87+I88</f>
        <v>637.33569</v>
      </c>
      <c r="J85" s="171">
        <f>I85/H85</f>
        <v>0.99942871256076515</v>
      </c>
      <c r="K85" s="138">
        <f>K86+K87+K88</f>
        <v>911.7</v>
      </c>
      <c r="L85" s="138">
        <f>L86+L87+L88</f>
        <v>911.65</v>
      </c>
      <c r="M85" s="171">
        <f>L85/K85</f>
        <v>0.99994515739826695</v>
      </c>
      <c r="N85" s="138">
        <f>N86+N87+N88</f>
        <v>1019.5999999999999</v>
      </c>
      <c r="O85" s="138">
        <f>O86+O87+O88</f>
        <v>1018.6590000000001</v>
      </c>
      <c r="P85" s="171">
        <f>O85/N85</f>
        <v>0.99907708905453141</v>
      </c>
      <c r="Q85" s="138">
        <f t="shared" ref="Q85:AO85" si="95">Q86+Q87+Q88</f>
        <v>1014.8</v>
      </c>
      <c r="R85" s="138">
        <f t="shared" si="95"/>
        <v>959.65800000000002</v>
      </c>
      <c r="S85" s="171">
        <f>R85/Q85</f>
        <v>0.94566219944816721</v>
      </c>
      <c r="T85" s="138">
        <f t="shared" si="95"/>
        <v>1283.25</v>
      </c>
      <c r="U85" s="138">
        <f t="shared" si="95"/>
        <v>800.18200000000002</v>
      </c>
      <c r="V85" s="171">
        <f>U85/T85</f>
        <v>0.6235589323982077</v>
      </c>
      <c r="W85" s="138">
        <f t="shared" si="95"/>
        <v>3171.2999999999997</v>
      </c>
      <c r="X85" s="138">
        <f t="shared" si="95"/>
        <v>1578.41014</v>
      </c>
      <c r="Y85" s="171">
        <f>X85/W85</f>
        <v>0.49771706870999277</v>
      </c>
      <c r="Z85" s="138">
        <f t="shared" si="95"/>
        <v>25531.300000000003</v>
      </c>
      <c r="AA85" s="138">
        <f t="shared" si="95"/>
        <v>25565.032990000003</v>
      </c>
      <c r="AB85" s="171">
        <f>AA85/Z85</f>
        <v>1.0013212405948777</v>
      </c>
      <c r="AC85" s="138">
        <f t="shared" si="95"/>
        <v>1805.6000000000001</v>
      </c>
      <c r="AD85" s="138">
        <f t="shared" si="95"/>
        <v>1679.76757</v>
      </c>
      <c r="AE85" s="171">
        <f>AD85/AC85</f>
        <v>0.93030990806380143</v>
      </c>
      <c r="AF85" s="138">
        <f t="shared" si="95"/>
        <v>2189.7400000000002</v>
      </c>
      <c r="AG85" s="138">
        <f t="shared" si="95"/>
        <v>2639.6609899999999</v>
      </c>
      <c r="AH85" s="171">
        <f>AG85/AF85</f>
        <v>1.2054677678628511</v>
      </c>
      <c r="AI85" s="138">
        <f t="shared" si="95"/>
        <v>5310.4</v>
      </c>
      <c r="AJ85" s="138">
        <f t="shared" si="95"/>
        <v>0</v>
      </c>
      <c r="AK85" s="138">
        <f t="shared" si="95"/>
        <v>0</v>
      </c>
      <c r="AL85" s="138">
        <f t="shared" si="95"/>
        <v>1316.6</v>
      </c>
      <c r="AM85" s="138">
        <f t="shared" si="95"/>
        <v>0</v>
      </c>
      <c r="AN85" s="138">
        <f t="shared" si="95"/>
        <v>0</v>
      </c>
      <c r="AO85" s="138">
        <f t="shared" si="95"/>
        <v>1054.4000000000001</v>
      </c>
      <c r="AP85" s="139">
        <f>SUM(AP75+AP69+AP51)</f>
        <v>0</v>
      </c>
      <c r="AQ85" s="139">
        <f t="shared" ref="AQ85:AQ88" si="96">AP85/AO85</f>
        <v>0</v>
      </c>
      <c r="AR85" s="296"/>
      <c r="AS85" s="296"/>
    </row>
    <row r="86" spans="1:45" s="140" customFormat="1" ht="12.75" customHeight="1">
      <c r="A86" s="290"/>
      <c r="B86" s="291"/>
      <c r="C86" s="292"/>
      <c r="D86" s="137" t="s">
        <v>112</v>
      </c>
      <c r="E86" s="138">
        <f>E76+E70+E52</f>
        <v>0</v>
      </c>
      <c r="F86" s="138">
        <f>F76+F70+F52</f>
        <v>0</v>
      </c>
      <c r="G86" s="90">
        <v>0</v>
      </c>
      <c r="H86" s="138">
        <f>H76+H70+H52</f>
        <v>0</v>
      </c>
      <c r="I86" s="138">
        <f>I76+I70+I52</f>
        <v>0</v>
      </c>
      <c r="J86" s="90">
        <v>0</v>
      </c>
      <c r="K86" s="138">
        <f>K76+K70+K52</f>
        <v>0</v>
      </c>
      <c r="L86" s="138">
        <f>L76+L70+L52</f>
        <v>0</v>
      </c>
      <c r="M86" s="90">
        <v>0</v>
      </c>
      <c r="N86" s="138">
        <f>N76+N70+N52</f>
        <v>0</v>
      </c>
      <c r="O86" s="138">
        <f>O76+O70+O52</f>
        <v>0</v>
      </c>
      <c r="P86" s="90">
        <v>0</v>
      </c>
      <c r="Q86" s="138">
        <f t="shared" ref="Q86:AO87" si="97">Q76+Q70+Q52</f>
        <v>0</v>
      </c>
      <c r="R86" s="138">
        <f t="shared" si="97"/>
        <v>0</v>
      </c>
      <c r="S86" s="90">
        <v>0</v>
      </c>
      <c r="T86" s="138">
        <f t="shared" si="97"/>
        <v>0</v>
      </c>
      <c r="U86" s="138">
        <f t="shared" si="97"/>
        <v>0</v>
      </c>
      <c r="V86" s="90">
        <v>0</v>
      </c>
      <c r="W86" s="138">
        <f t="shared" si="97"/>
        <v>0</v>
      </c>
      <c r="X86" s="138">
        <f t="shared" si="97"/>
        <v>0</v>
      </c>
      <c r="Y86" s="90">
        <v>0</v>
      </c>
      <c r="Z86" s="138">
        <f t="shared" si="97"/>
        <v>0</v>
      </c>
      <c r="AA86" s="138">
        <f t="shared" si="97"/>
        <v>0</v>
      </c>
      <c r="AB86" s="90">
        <v>0</v>
      </c>
      <c r="AC86" s="138">
        <f t="shared" si="97"/>
        <v>0</v>
      </c>
      <c r="AD86" s="138">
        <f t="shared" si="97"/>
        <v>0</v>
      </c>
      <c r="AE86" s="90">
        <v>0</v>
      </c>
      <c r="AF86" s="138">
        <f t="shared" si="97"/>
        <v>0</v>
      </c>
      <c r="AG86" s="138">
        <f t="shared" si="97"/>
        <v>0</v>
      </c>
      <c r="AH86" s="90">
        <v>0</v>
      </c>
      <c r="AI86" s="138">
        <f t="shared" si="97"/>
        <v>0</v>
      </c>
      <c r="AJ86" s="138">
        <f t="shared" si="97"/>
        <v>0</v>
      </c>
      <c r="AK86" s="138">
        <f t="shared" si="97"/>
        <v>0</v>
      </c>
      <c r="AL86" s="138">
        <f t="shared" si="97"/>
        <v>0</v>
      </c>
      <c r="AM86" s="138">
        <f t="shared" si="97"/>
        <v>0</v>
      </c>
      <c r="AN86" s="138">
        <f t="shared" si="97"/>
        <v>0</v>
      </c>
      <c r="AO86" s="138">
        <f t="shared" si="97"/>
        <v>0</v>
      </c>
      <c r="AP86" s="139">
        <f>SUM(AP76+AP70+AP52)</f>
        <v>0</v>
      </c>
      <c r="AQ86" s="139">
        <v>0</v>
      </c>
      <c r="AR86" s="297"/>
      <c r="AS86" s="297"/>
    </row>
    <row r="87" spans="1:45" s="140" customFormat="1" ht="12.75" customHeight="1">
      <c r="A87" s="290"/>
      <c r="B87" s="291"/>
      <c r="C87" s="292"/>
      <c r="D87" s="141" t="s">
        <v>53</v>
      </c>
      <c r="E87" s="138">
        <f>E77+E71+E53</f>
        <v>393.7</v>
      </c>
      <c r="F87" s="138">
        <f>F77+F71+F53</f>
        <v>0</v>
      </c>
      <c r="G87" s="90">
        <v>0</v>
      </c>
      <c r="H87" s="138">
        <f>H77+H71+H53</f>
        <v>0</v>
      </c>
      <c r="I87" s="138">
        <f>I77+I71+I53</f>
        <v>0</v>
      </c>
      <c r="J87" s="90">
        <v>0</v>
      </c>
      <c r="K87" s="138">
        <f>K77+K71+K53</f>
        <v>0</v>
      </c>
      <c r="L87" s="138">
        <f>L77+L71+L53</f>
        <v>0</v>
      </c>
      <c r="M87" s="90">
        <v>0</v>
      </c>
      <c r="N87" s="138">
        <f>N77+N71+N53</f>
        <v>0</v>
      </c>
      <c r="O87" s="138">
        <f>O77+O71+O53</f>
        <v>0</v>
      </c>
      <c r="P87" s="90">
        <v>0</v>
      </c>
      <c r="Q87" s="138">
        <f t="shared" si="97"/>
        <v>0</v>
      </c>
      <c r="R87" s="138">
        <f t="shared" si="97"/>
        <v>0</v>
      </c>
      <c r="S87" s="90">
        <v>0</v>
      </c>
      <c r="T87" s="138">
        <f t="shared" si="97"/>
        <v>0</v>
      </c>
      <c r="U87" s="138">
        <f t="shared" si="97"/>
        <v>0</v>
      </c>
      <c r="V87" s="90">
        <v>0</v>
      </c>
      <c r="W87" s="138">
        <f t="shared" si="97"/>
        <v>393.7</v>
      </c>
      <c r="X87" s="138">
        <f t="shared" si="97"/>
        <v>0</v>
      </c>
      <c r="Y87" s="90">
        <v>0</v>
      </c>
      <c r="Z87" s="138">
        <f t="shared" si="97"/>
        <v>0</v>
      </c>
      <c r="AA87" s="138">
        <f t="shared" si="97"/>
        <v>0</v>
      </c>
      <c r="AB87" s="90">
        <v>0</v>
      </c>
      <c r="AC87" s="138">
        <f t="shared" si="97"/>
        <v>0</v>
      </c>
      <c r="AD87" s="138">
        <f t="shared" si="97"/>
        <v>0</v>
      </c>
      <c r="AE87" s="90">
        <v>0</v>
      </c>
      <c r="AF87" s="138">
        <f t="shared" si="97"/>
        <v>0</v>
      </c>
      <c r="AG87" s="138">
        <f t="shared" si="97"/>
        <v>0</v>
      </c>
      <c r="AH87" s="90">
        <v>0</v>
      </c>
      <c r="AI87" s="138">
        <f t="shared" si="97"/>
        <v>0</v>
      </c>
      <c r="AJ87" s="138">
        <f t="shared" si="97"/>
        <v>0</v>
      </c>
      <c r="AK87" s="138">
        <f t="shared" si="97"/>
        <v>0</v>
      </c>
      <c r="AL87" s="138">
        <f t="shared" si="97"/>
        <v>0</v>
      </c>
      <c r="AM87" s="138">
        <f t="shared" si="97"/>
        <v>0</v>
      </c>
      <c r="AN87" s="138">
        <f t="shared" si="97"/>
        <v>0</v>
      </c>
      <c r="AO87" s="138">
        <f t="shared" si="97"/>
        <v>0</v>
      </c>
      <c r="AP87" s="139">
        <f>SUM(AP77+AP71+AP53)</f>
        <v>0</v>
      </c>
      <c r="AQ87" s="139">
        <v>0</v>
      </c>
      <c r="AR87" s="297"/>
      <c r="AS87" s="297"/>
    </row>
    <row r="88" spans="1:45" s="140" customFormat="1" ht="12.75" customHeight="1">
      <c r="A88" s="290"/>
      <c r="B88" s="291"/>
      <c r="C88" s="292"/>
      <c r="D88" s="141" t="s">
        <v>41</v>
      </c>
      <c r="E88" s="138">
        <f>E83+E72+E54</f>
        <v>44852.69</v>
      </c>
      <c r="F88" s="138">
        <f>F83+F72+F54</f>
        <v>35790.356379999997</v>
      </c>
      <c r="G88" s="171">
        <f>F88/E88</f>
        <v>0.79795339766689566</v>
      </c>
      <c r="H88" s="138">
        <f>H83+H72+H54</f>
        <v>637.70000000000005</v>
      </c>
      <c r="I88" s="138">
        <f>I83+I72+I54</f>
        <v>637.33569</v>
      </c>
      <c r="J88" s="171">
        <f>I88/H88</f>
        <v>0.99942871256076515</v>
      </c>
      <c r="K88" s="138">
        <f>K83+K72+K54</f>
        <v>911.7</v>
      </c>
      <c r="L88" s="138">
        <f>L83+L72+L54</f>
        <v>911.65</v>
      </c>
      <c r="M88" s="171">
        <f>L88/K88</f>
        <v>0.99994515739826695</v>
      </c>
      <c r="N88" s="138">
        <f>N83+N72+N54</f>
        <v>1019.5999999999999</v>
      </c>
      <c r="O88" s="138">
        <f>O83+O72+O54</f>
        <v>1018.6590000000001</v>
      </c>
      <c r="P88" s="171">
        <f>O88/N88</f>
        <v>0.99907708905453141</v>
      </c>
      <c r="Q88" s="138">
        <f t="shared" ref="Q88:AO89" si="98">Q83+Q72+Q54</f>
        <v>1014.8</v>
      </c>
      <c r="R88" s="138">
        <f t="shared" si="98"/>
        <v>959.65800000000002</v>
      </c>
      <c r="S88" s="171">
        <f>R88/Q88</f>
        <v>0.94566219944816721</v>
      </c>
      <c r="T88" s="138">
        <f t="shared" si="98"/>
        <v>1283.25</v>
      </c>
      <c r="U88" s="138">
        <f t="shared" si="98"/>
        <v>800.18200000000002</v>
      </c>
      <c r="V88" s="171">
        <f>U88/T88</f>
        <v>0.6235589323982077</v>
      </c>
      <c r="W88" s="138">
        <f>W83+W72+W54</f>
        <v>2777.6</v>
      </c>
      <c r="X88" s="138">
        <f t="shared" si="98"/>
        <v>1578.41014</v>
      </c>
      <c r="Y88" s="171">
        <f>X88/W88</f>
        <v>0.56826401929723502</v>
      </c>
      <c r="Z88" s="138">
        <f t="shared" si="98"/>
        <v>25531.300000000003</v>
      </c>
      <c r="AA88" s="138">
        <f t="shared" si="98"/>
        <v>25565.032990000003</v>
      </c>
      <c r="AB88" s="171">
        <f>AA88/Z88</f>
        <v>1.0013212405948777</v>
      </c>
      <c r="AC88" s="138">
        <f t="shared" si="98"/>
        <v>1805.6000000000001</v>
      </c>
      <c r="AD88" s="138">
        <f t="shared" si="98"/>
        <v>1679.76757</v>
      </c>
      <c r="AE88" s="171">
        <f>AD88/AC88</f>
        <v>0.93030990806380143</v>
      </c>
      <c r="AF88" s="138">
        <f t="shared" si="98"/>
        <v>2189.7400000000002</v>
      </c>
      <c r="AG88" s="138">
        <f t="shared" si="98"/>
        <v>2639.6609899999999</v>
      </c>
      <c r="AH88" s="171">
        <f>AG88/AF88</f>
        <v>1.2054677678628511</v>
      </c>
      <c r="AI88" s="138">
        <f t="shared" si="98"/>
        <v>5310.4</v>
      </c>
      <c r="AJ88" s="138">
        <f t="shared" si="98"/>
        <v>0</v>
      </c>
      <c r="AK88" s="138">
        <f t="shared" si="98"/>
        <v>0</v>
      </c>
      <c r="AL88" s="138">
        <f t="shared" si="98"/>
        <v>1316.6</v>
      </c>
      <c r="AM88" s="138">
        <f t="shared" si="98"/>
        <v>0</v>
      </c>
      <c r="AN88" s="138">
        <f t="shared" si="98"/>
        <v>0</v>
      </c>
      <c r="AO88" s="138">
        <f t="shared" si="98"/>
        <v>1054.4000000000001</v>
      </c>
      <c r="AP88" s="139">
        <f>SUM(AP78+AP72+AP54)</f>
        <v>0</v>
      </c>
      <c r="AQ88" s="139">
        <f t="shared" si="96"/>
        <v>0</v>
      </c>
      <c r="AR88" s="297"/>
      <c r="AS88" s="297"/>
    </row>
    <row r="89" spans="1:45" s="140" customFormat="1" ht="24.75" customHeight="1">
      <c r="A89" s="290"/>
      <c r="B89" s="291"/>
      <c r="C89" s="292"/>
      <c r="D89" s="142" t="s">
        <v>113</v>
      </c>
      <c r="E89" s="143">
        <f>E84+E73+E55</f>
        <v>0</v>
      </c>
      <c r="F89" s="143">
        <f>F84+F73+F55</f>
        <v>0</v>
      </c>
      <c r="G89" s="143">
        <v>0</v>
      </c>
      <c r="H89" s="143">
        <f t="shared" ref="H89:I89" si="99">H84+H73+H55</f>
        <v>0</v>
      </c>
      <c r="I89" s="143">
        <f t="shared" si="99"/>
        <v>0</v>
      </c>
      <c r="J89" s="143">
        <v>0</v>
      </c>
      <c r="K89" s="143">
        <f t="shared" ref="K89:L89" si="100">K84+K73+K55</f>
        <v>0</v>
      </c>
      <c r="L89" s="143">
        <f t="shared" si="100"/>
        <v>0</v>
      </c>
      <c r="M89" s="143">
        <v>0</v>
      </c>
      <c r="N89" s="143">
        <f t="shared" ref="N89:O89" si="101">N84+N73+N55</f>
        <v>0</v>
      </c>
      <c r="O89" s="143">
        <f t="shared" si="101"/>
        <v>0</v>
      </c>
      <c r="P89" s="143">
        <v>0</v>
      </c>
      <c r="Q89" s="143">
        <f t="shared" si="98"/>
        <v>0</v>
      </c>
      <c r="R89" s="143">
        <f t="shared" si="98"/>
        <v>0</v>
      </c>
      <c r="S89" s="143">
        <f t="shared" si="98"/>
        <v>0</v>
      </c>
      <c r="T89" s="143">
        <f t="shared" si="98"/>
        <v>0</v>
      </c>
      <c r="U89" s="143">
        <f t="shared" si="98"/>
        <v>0</v>
      </c>
      <c r="V89" s="143">
        <f t="shared" si="98"/>
        <v>0</v>
      </c>
      <c r="W89" s="143">
        <f t="shared" si="98"/>
        <v>0</v>
      </c>
      <c r="X89" s="143">
        <f t="shared" si="98"/>
        <v>0</v>
      </c>
      <c r="Y89" s="143">
        <f t="shared" si="98"/>
        <v>0</v>
      </c>
      <c r="Z89" s="143">
        <f t="shared" si="98"/>
        <v>0</v>
      </c>
      <c r="AA89" s="143">
        <f t="shared" si="98"/>
        <v>0</v>
      </c>
      <c r="AB89" s="143">
        <f t="shared" si="98"/>
        <v>0</v>
      </c>
      <c r="AC89" s="143">
        <f t="shared" si="98"/>
        <v>0</v>
      </c>
      <c r="AD89" s="143">
        <f t="shared" si="98"/>
        <v>0</v>
      </c>
      <c r="AE89" s="143">
        <f t="shared" si="98"/>
        <v>0</v>
      </c>
      <c r="AF89" s="143">
        <f t="shared" si="98"/>
        <v>0</v>
      </c>
      <c r="AG89" s="143">
        <f t="shared" si="98"/>
        <v>0</v>
      </c>
      <c r="AH89" s="143">
        <f t="shared" si="98"/>
        <v>0</v>
      </c>
      <c r="AI89" s="143">
        <f t="shared" si="98"/>
        <v>0</v>
      </c>
      <c r="AJ89" s="143">
        <f t="shared" si="98"/>
        <v>0</v>
      </c>
      <c r="AK89" s="143">
        <f t="shared" si="98"/>
        <v>0</v>
      </c>
      <c r="AL89" s="143">
        <f t="shared" si="98"/>
        <v>0</v>
      </c>
      <c r="AM89" s="143">
        <f t="shared" si="98"/>
        <v>0</v>
      </c>
      <c r="AN89" s="143">
        <f t="shared" si="98"/>
        <v>0</v>
      </c>
      <c r="AO89" s="143">
        <f t="shared" si="98"/>
        <v>0</v>
      </c>
      <c r="AP89" s="144" t="e">
        <f>SUM(#REF!+AP73+AP55)</f>
        <v>#REF!</v>
      </c>
      <c r="AQ89" s="144">
        <v>0</v>
      </c>
      <c r="AR89" s="297"/>
      <c r="AS89" s="297"/>
    </row>
    <row r="90" spans="1:45" s="140" customFormat="1" ht="46.2" customHeight="1">
      <c r="A90" s="293"/>
      <c r="B90" s="294"/>
      <c r="C90" s="295"/>
      <c r="D90" s="138" t="str">
        <f>D63</f>
        <v>кроме того, местный бюджет, за счёт остатков прошлых лет</v>
      </c>
      <c r="E90" s="139">
        <f t="shared" ref="E90:AQ90" si="102">E63</f>
        <v>0</v>
      </c>
      <c r="F90" s="139">
        <f t="shared" si="102"/>
        <v>0</v>
      </c>
      <c r="G90" s="139">
        <f t="shared" si="102"/>
        <v>0</v>
      </c>
      <c r="H90" s="139">
        <f t="shared" si="102"/>
        <v>0</v>
      </c>
      <c r="I90" s="139">
        <f t="shared" si="102"/>
        <v>0</v>
      </c>
      <c r="J90" s="138">
        <f t="shared" si="102"/>
        <v>0</v>
      </c>
      <c r="K90" s="139">
        <f t="shared" si="102"/>
        <v>0</v>
      </c>
      <c r="L90" s="139">
        <f t="shared" si="102"/>
        <v>0</v>
      </c>
      <c r="M90" s="138">
        <f t="shared" si="102"/>
        <v>0</v>
      </c>
      <c r="N90" s="139">
        <f t="shared" si="102"/>
        <v>0</v>
      </c>
      <c r="O90" s="139">
        <f t="shared" si="102"/>
        <v>0</v>
      </c>
      <c r="P90" s="138">
        <f t="shared" si="102"/>
        <v>0</v>
      </c>
      <c r="Q90" s="139">
        <f t="shared" si="102"/>
        <v>0</v>
      </c>
      <c r="R90" s="139">
        <f t="shared" si="102"/>
        <v>0</v>
      </c>
      <c r="S90" s="138">
        <f t="shared" si="102"/>
        <v>0</v>
      </c>
      <c r="T90" s="139">
        <f t="shared" si="102"/>
        <v>0</v>
      </c>
      <c r="U90" s="139">
        <f t="shared" si="102"/>
        <v>0</v>
      </c>
      <c r="V90" s="138">
        <f t="shared" si="102"/>
        <v>0</v>
      </c>
      <c r="W90" s="139">
        <f t="shared" si="102"/>
        <v>0</v>
      </c>
      <c r="X90" s="139">
        <f t="shared" si="102"/>
        <v>0</v>
      </c>
      <c r="Y90" s="138">
        <f t="shared" si="102"/>
        <v>0</v>
      </c>
      <c r="Z90" s="139">
        <f t="shared" si="102"/>
        <v>0</v>
      </c>
      <c r="AA90" s="139">
        <f t="shared" si="102"/>
        <v>0</v>
      </c>
      <c r="AB90" s="139">
        <f t="shared" si="102"/>
        <v>0</v>
      </c>
      <c r="AC90" s="139">
        <f t="shared" si="102"/>
        <v>0</v>
      </c>
      <c r="AD90" s="139">
        <f t="shared" si="102"/>
        <v>0</v>
      </c>
      <c r="AE90" s="139">
        <f t="shared" si="102"/>
        <v>0</v>
      </c>
      <c r="AF90" s="139">
        <f t="shared" si="102"/>
        <v>0</v>
      </c>
      <c r="AG90" s="139">
        <f t="shared" si="102"/>
        <v>0</v>
      </c>
      <c r="AH90" s="139">
        <f t="shared" si="102"/>
        <v>0</v>
      </c>
      <c r="AI90" s="139">
        <f t="shared" si="102"/>
        <v>0</v>
      </c>
      <c r="AJ90" s="139">
        <f t="shared" si="102"/>
        <v>0</v>
      </c>
      <c r="AK90" s="139">
        <f t="shared" si="102"/>
        <v>0</v>
      </c>
      <c r="AL90" s="139">
        <f t="shared" si="102"/>
        <v>0</v>
      </c>
      <c r="AM90" s="139">
        <f t="shared" si="102"/>
        <v>0</v>
      </c>
      <c r="AN90" s="139">
        <f t="shared" si="102"/>
        <v>0</v>
      </c>
      <c r="AO90" s="139">
        <f t="shared" si="102"/>
        <v>0</v>
      </c>
      <c r="AP90" s="139">
        <f t="shared" si="102"/>
        <v>0</v>
      </c>
      <c r="AQ90" s="139">
        <f t="shared" si="102"/>
        <v>0</v>
      </c>
      <c r="AR90" s="298"/>
      <c r="AS90" s="298"/>
    </row>
    <row r="91" spans="1:45" ht="12.75" customHeight="1">
      <c r="A91" s="275" t="s">
        <v>136</v>
      </c>
      <c r="B91" s="274"/>
      <c r="C91" s="276"/>
      <c r="D91" s="118" t="s">
        <v>56</v>
      </c>
      <c r="E91" s="90">
        <f>E92+E93+E94</f>
        <v>0</v>
      </c>
      <c r="F91" s="90">
        <f>F92+F93+F94</f>
        <v>0</v>
      </c>
      <c r="G91" s="90">
        <v>0</v>
      </c>
      <c r="H91" s="90">
        <f>H92+H93+H94</f>
        <v>0</v>
      </c>
      <c r="I91" s="90">
        <f>I92+I93+I94</f>
        <v>0</v>
      </c>
      <c r="J91" s="90">
        <v>0</v>
      </c>
      <c r="K91" s="90">
        <f>K92+K93+K94</f>
        <v>0</v>
      </c>
      <c r="L91" s="90">
        <f>L92+L93+L94</f>
        <v>0</v>
      </c>
      <c r="M91" s="90">
        <v>0</v>
      </c>
      <c r="N91" s="90">
        <f>N92+N93+N94</f>
        <v>0</v>
      </c>
      <c r="O91" s="90">
        <f>O92+O93+O94</f>
        <v>0</v>
      </c>
      <c r="P91" s="90">
        <v>0</v>
      </c>
      <c r="Q91" s="90">
        <f t="shared" ref="Q91:AO91" si="103">Q92+Q93+Q94</f>
        <v>0</v>
      </c>
      <c r="R91" s="90">
        <f t="shared" si="103"/>
        <v>0</v>
      </c>
      <c r="S91" s="90">
        <f t="shared" si="103"/>
        <v>0</v>
      </c>
      <c r="T91" s="90">
        <f t="shared" si="103"/>
        <v>0</v>
      </c>
      <c r="U91" s="90">
        <f t="shared" si="103"/>
        <v>0</v>
      </c>
      <c r="V91" s="90">
        <f t="shared" si="103"/>
        <v>0</v>
      </c>
      <c r="W91" s="90">
        <f t="shared" si="103"/>
        <v>0</v>
      </c>
      <c r="X91" s="90">
        <f t="shared" si="103"/>
        <v>0</v>
      </c>
      <c r="Y91" s="90">
        <f t="shared" si="103"/>
        <v>0</v>
      </c>
      <c r="Z91" s="90">
        <f t="shared" si="103"/>
        <v>0</v>
      </c>
      <c r="AA91" s="90">
        <f t="shared" si="103"/>
        <v>0</v>
      </c>
      <c r="AB91" s="90">
        <f t="shared" si="103"/>
        <v>0</v>
      </c>
      <c r="AC91" s="90">
        <f t="shared" si="103"/>
        <v>0</v>
      </c>
      <c r="AD91" s="90">
        <f t="shared" si="103"/>
        <v>0</v>
      </c>
      <c r="AE91" s="90">
        <f t="shared" si="103"/>
        <v>0</v>
      </c>
      <c r="AF91" s="90">
        <f t="shared" si="103"/>
        <v>0</v>
      </c>
      <c r="AG91" s="90">
        <f t="shared" si="103"/>
        <v>0</v>
      </c>
      <c r="AH91" s="90">
        <f t="shared" si="103"/>
        <v>0</v>
      </c>
      <c r="AI91" s="90">
        <f t="shared" si="103"/>
        <v>0</v>
      </c>
      <c r="AJ91" s="90">
        <f t="shared" si="103"/>
        <v>0</v>
      </c>
      <c r="AK91" s="90">
        <f t="shared" si="103"/>
        <v>0</v>
      </c>
      <c r="AL91" s="90">
        <f t="shared" si="103"/>
        <v>0</v>
      </c>
      <c r="AM91" s="90">
        <f t="shared" si="103"/>
        <v>0</v>
      </c>
      <c r="AN91" s="90">
        <f t="shared" si="103"/>
        <v>0</v>
      </c>
      <c r="AO91" s="90">
        <f t="shared" si="103"/>
        <v>0</v>
      </c>
      <c r="AP91" s="115">
        <f>SUM(AP80+AP75+AP57)</f>
        <v>0</v>
      </c>
      <c r="AQ91" s="115" t="e">
        <f t="shared" ref="AQ91" si="104">AP91/AO91</f>
        <v>#DIV/0!</v>
      </c>
      <c r="AR91" s="272"/>
      <c r="AS91" s="272"/>
    </row>
    <row r="92" spans="1:45" ht="12.75" customHeight="1">
      <c r="A92" s="277"/>
      <c r="B92" s="278"/>
      <c r="C92" s="279"/>
      <c r="D92" s="118" t="s">
        <v>112</v>
      </c>
      <c r="E92" s="90">
        <v>0</v>
      </c>
      <c r="F92" s="90">
        <v>0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0">
        <v>0</v>
      </c>
      <c r="Q92" s="90">
        <v>0</v>
      </c>
      <c r="R92" s="90">
        <v>0</v>
      </c>
      <c r="S92" s="90">
        <v>0</v>
      </c>
      <c r="T92" s="90">
        <v>0</v>
      </c>
      <c r="U92" s="90">
        <v>0</v>
      </c>
      <c r="V92" s="90">
        <v>0</v>
      </c>
      <c r="W92" s="90">
        <v>0</v>
      </c>
      <c r="X92" s="90">
        <v>0</v>
      </c>
      <c r="Y92" s="90">
        <v>0</v>
      </c>
      <c r="Z92" s="90">
        <v>0</v>
      </c>
      <c r="AA92" s="90">
        <v>0</v>
      </c>
      <c r="AB92" s="90">
        <v>0</v>
      </c>
      <c r="AC92" s="90">
        <v>0</v>
      </c>
      <c r="AD92" s="90">
        <v>0</v>
      </c>
      <c r="AE92" s="90">
        <v>0</v>
      </c>
      <c r="AF92" s="90">
        <v>0</v>
      </c>
      <c r="AG92" s="90">
        <v>0</v>
      </c>
      <c r="AH92" s="90">
        <v>0</v>
      </c>
      <c r="AI92" s="90">
        <v>0</v>
      </c>
      <c r="AJ92" s="90">
        <v>0</v>
      </c>
      <c r="AK92" s="90">
        <v>0</v>
      </c>
      <c r="AL92" s="90">
        <v>0</v>
      </c>
      <c r="AM92" s="90">
        <v>0</v>
      </c>
      <c r="AN92" s="90">
        <v>0</v>
      </c>
      <c r="AO92" s="90">
        <v>0</v>
      </c>
      <c r="AP92" s="115">
        <f>SUM(AP81+AP76+AP58)</f>
        <v>0</v>
      </c>
      <c r="AQ92" s="115">
        <v>0</v>
      </c>
      <c r="AR92" s="273"/>
      <c r="AS92" s="273"/>
    </row>
    <row r="93" spans="1:45" ht="12.75" customHeight="1">
      <c r="A93" s="277"/>
      <c r="B93" s="278"/>
      <c r="C93" s="279"/>
      <c r="D93" s="120" t="s">
        <v>53</v>
      </c>
      <c r="E93" s="90">
        <v>0</v>
      </c>
      <c r="F93" s="90">
        <v>0</v>
      </c>
      <c r="G93" s="90">
        <v>0</v>
      </c>
      <c r="H93" s="90">
        <v>0</v>
      </c>
      <c r="I93" s="90">
        <v>0</v>
      </c>
      <c r="J93" s="90">
        <v>0</v>
      </c>
      <c r="K93" s="90">
        <v>0</v>
      </c>
      <c r="L93" s="90">
        <v>0</v>
      </c>
      <c r="M93" s="90">
        <v>0</v>
      </c>
      <c r="N93" s="90">
        <v>0</v>
      </c>
      <c r="O93" s="90">
        <v>0</v>
      </c>
      <c r="P93" s="90">
        <v>0</v>
      </c>
      <c r="Q93" s="90">
        <v>0</v>
      </c>
      <c r="R93" s="90">
        <v>0</v>
      </c>
      <c r="S93" s="90">
        <v>0</v>
      </c>
      <c r="T93" s="90">
        <v>0</v>
      </c>
      <c r="U93" s="90">
        <v>0</v>
      </c>
      <c r="V93" s="90">
        <v>0</v>
      </c>
      <c r="W93" s="90">
        <v>0</v>
      </c>
      <c r="X93" s="90">
        <v>0</v>
      </c>
      <c r="Y93" s="90">
        <v>0</v>
      </c>
      <c r="Z93" s="90">
        <v>0</v>
      </c>
      <c r="AA93" s="90">
        <v>0</v>
      </c>
      <c r="AB93" s="90">
        <v>0</v>
      </c>
      <c r="AC93" s="90">
        <v>0</v>
      </c>
      <c r="AD93" s="90">
        <v>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0</v>
      </c>
      <c r="AN93" s="90">
        <v>0</v>
      </c>
      <c r="AO93" s="90">
        <v>0</v>
      </c>
      <c r="AP93" s="115">
        <f>SUM(AP82+AP77+AP59)</f>
        <v>0</v>
      </c>
      <c r="AQ93" s="115">
        <v>0</v>
      </c>
      <c r="AR93" s="273"/>
      <c r="AS93" s="273"/>
    </row>
    <row r="94" spans="1:45" ht="12.75" customHeight="1">
      <c r="A94" s="277"/>
      <c r="B94" s="278"/>
      <c r="C94" s="279"/>
      <c r="D94" s="120" t="s">
        <v>41</v>
      </c>
      <c r="E94" s="90">
        <v>0</v>
      </c>
      <c r="F94" s="90">
        <v>0</v>
      </c>
      <c r="G94" s="90">
        <v>0</v>
      </c>
      <c r="H94" s="90">
        <v>0</v>
      </c>
      <c r="I94" s="90">
        <v>0</v>
      </c>
      <c r="J94" s="90">
        <v>0</v>
      </c>
      <c r="K94" s="90">
        <v>0</v>
      </c>
      <c r="L94" s="90">
        <v>0</v>
      </c>
      <c r="M94" s="90">
        <v>0</v>
      </c>
      <c r="N94" s="90">
        <v>0</v>
      </c>
      <c r="O94" s="90">
        <v>0</v>
      </c>
      <c r="P94" s="90">
        <v>0</v>
      </c>
      <c r="Q94" s="90">
        <v>0</v>
      </c>
      <c r="R94" s="90">
        <v>0</v>
      </c>
      <c r="S94" s="90">
        <v>0</v>
      </c>
      <c r="T94" s="90">
        <v>0</v>
      </c>
      <c r="U94" s="90">
        <v>0</v>
      </c>
      <c r="V94" s="90">
        <v>0</v>
      </c>
      <c r="W94" s="90">
        <v>0</v>
      </c>
      <c r="X94" s="90">
        <v>0</v>
      </c>
      <c r="Y94" s="90">
        <v>0</v>
      </c>
      <c r="Z94" s="90">
        <v>0</v>
      </c>
      <c r="AA94" s="90">
        <v>0</v>
      </c>
      <c r="AB94" s="90">
        <v>0</v>
      </c>
      <c r="AC94" s="90">
        <v>0</v>
      </c>
      <c r="AD94" s="90">
        <v>0</v>
      </c>
      <c r="AE94" s="90">
        <v>0</v>
      </c>
      <c r="AF94" s="90">
        <v>0</v>
      </c>
      <c r="AG94" s="90">
        <v>0</v>
      </c>
      <c r="AH94" s="90">
        <v>0</v>
      </c>
      <c r="AI94" s="90">
        <v>0</v>
      </c>
      <c r="AJ94" s="90">
        <v>0</v>
      </c>
      <c r="AK94" s="90">
        <v>0</v>
      </c>
      <c r="AL94" s="90">
        <v>0</v>
      </c>
      <c r="AM94" s="90">
        <v>0</v>
      </c>
      <c r="AN94" s="90">
        <v>0</v>
      </c>
      <c r="AO94" s="90">
        <v>0</v>
      </c>
      <c r="AP94" s="115" t="e">
        <f>SUM(AP83+AP78+AP60)</f>
        <v>#REF!</v>
      </c>
      <c r="AQ94" s="115" t="e">
        <f t="shared" ref="AQ94" si="105">AP94/AO94</f>
        <v>#REF!</v>
      </c>
      <c r="AR94" s="273"/>
      <c r="AS94" s="273"/>
    </row>
    <row r="95" spans="1:45" ht="24.75" customHeight="1">
      <c r="A95" s="277"/>
      <c r="B95" s="278"/>
      <c r="C95" s="279"/>
      <c r="D95" s="145" t="s">
        <v>113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0">
        <v>0</v>
      </c>
      <c r="Q95" s="90">
        <v>0</v>
      </c>
      <c r="R95" s="90">
        <v>0</v>
      </c>
      <c r="S95" s="90">
        <v>0</v>
      </c>
      <c r="T95" s="90">
        <v>0</v>
      </c>
      <c r="U95" s="90">
        <v>0</v>
      </c>
      <c r="V95" s="90">
        <v>0</v>
      </c>
      <c r="W95" s="90">
        <v>0</v>
      </c>
      <c r="X95" s="90">
        <v>0</v>
      </c>
      <c r="Y95" s="90">
        <v>0</v>
      </c>
      <c r="Z95" s="90">
        <v>0</v>
      </c>
      <c r="AA95" s="90">
        <v>0</v>
      </c>
      <c r="AB95" s="90">
        <v>0</v>
      </c>
      <c r="AC95" s="90">
        <v>0</v>
      </c>
      <c r="AD95" s="90">
        <v>0</v>
      </c>
      <c r="AE95" s="90">
        <v>0</v>
      </c>
      <c r="AF95" s="90">
        <v>0</v>
      </c>
      <c r="AG95" s="90">
        <v>0</v>
      </c>
      <c r="AH95" s="90">
        <v>0</v>
      </c>
      <c r="AI95" s="90">
        <v>0</v>
      </c>
      <c r="AJ95" s="90">
        <v>0</v>
      </c>
      <c r="AK95" s="90">
        <v>0</v>
      </c>
      <c r="AL95" s="90">
        <v>0</v>
      </c>
      <c r="AM95" s="90">
        <v>0</v>
      </c>
      <c r="AN95" s="90">
        <v>0</v>
      </c>
      <c r="AO95" s="90">
        <v>0</v>
      </c>
      <c r="AP95" s="146" t="e">
        <f>SUM(AP84+#REF!+AP61)</f>
        <v>#REF!</v>
      </c>
      <c r="AQ95" s="146">
        <v>0</v>
      </c>
      <c r="AR95" s="273"/>
      <c r="AS95" s="273"/>
    </row>
    <row r="96" spans="1:45" ht="12.75" customHeight="1">
      <c r="A96" s="271" t="s">
        <v>137</v>
      </c>
      <c r="B96" s="271"/>
      <c r="C96" s="271"/>
      <c r="D96" s="182" t="s">
        <v>56</v>
      </c>
      <c r="E96" s="90">
        <f>E97+E98+E99</f>
        <v>45246.39</v>
      </c>
      <c r="F96" s="90">
        <f>F97+F98+F99</f>
        <v>35790.356379999997</v>
      </c>
      <c r="G96" s="171">
        <f>F96/E96</f>
        <v>0.79101020832822233</v>
      </c>
      <c r="H96" s="90">
        <f>H97+H98+H99</f>
        <v>637.70000000000005</v>
      </c>
      <c r="I96" s="90">
        <f>I97+I98+I99</f>
        <v>637.33569</v>
      </c>
      <c r="J96" s="171">
        <f>I96/H96</f>
        <v>0.99942871256076515</v>
      </c>
      <c r="K96" s="90">
        <f>K97+K98+K99</f>
        <v>911.7</v>
      </c>
      <c r="L96" s="90">
        <f>L97+L98+L99</f>
        <v>911.65</v>
      </c>
      <c r="M96" s="171">
        <f>L96/K96</f>
        <v>0.99994515739826695</v>
      </c>
      <c r="N96" s="90">
        <f>N97+N98+N99</f>
        <v>1019.5999999999999</v>
      </c>
      <c r="O96" s="90">
        <f>O97+O98+O99</f>
        <v>1018.6590000000001</v>
      </c>
      <c r="P96" s="171">
        <f>O96/N96</f>
        <v>0.99907708905453141</v>
      </c>
      <c r="Q96" s="90">
        <f t="shared" ref="Q96:AO96" si="106">Q97+Q98+Q99</f>
        <v>1014.8</v>
      </c>
      <c r="R96" s="90">
        <f t="shared" si="106"/>
        <v>959.65800000000002</v>
      </c>
      <c r="S96" s="171">
        <f>R96/Q96</f>
        <v>0.94566219944816721</v>
      </c>
      <c r="T96" s="90">
        <f t="shared" si="106"/>
        <v>1283.25</v>
      </c>
      <c r="U96" s="90">
        <f t="shared" si="106"/>
        <v>800.18200000000002</v>
      </c>
      <c r="V96" s="171">
        <f>U96/T96</f>
        <v>0.6235589323982077</v>
      </c>
      <c r="W96" s="90">
        <f t="shared" si="106"/>
        <v>3171.2999999999997</v>
      </c>
      <c r="X96" s="90">
        <f t="shared" si="106"/>
        <v>1578.41014</v>
      </c>
      <c r="Y96" s="171">
        <f>X96/W96</f>
        <v>0.49771706870999277</v>
      </c>
      <c r="Z96" s="90">
        <f t="shared" si="106"/>
        <v>25531.300000000003</v>
      </c>
      <c r="AA96" s="90">
        <f t="shared" si="106"/>
        <v>25565.032990000003</v>
      </c>
      <c r="AB96" s="171">
        <f>AA96/Z96</f>
        <v>1.0013212405948777</v>
      </c>
      <c r="AC96" s="90">
        <f t="shared" si="106"/>
        <v>1805.6000000000001</v>
      </c>
      <c r="AD96" s="90">
        <f t="shared" si="106"/>
        <v>1679.76757</v>
      </c>
      <c r="AE96" s="171">
        <f>AD96/AC96</f>
        <v>0.93030990806380143</v>
      </c>
      <c r="AF96" s="90">
        <f t="shared" si="106"/>
        <v>2189.7400000000002</v>
      </c>
      <c r="AG96" s="90">
        <f t="shared" si="106"/>
        <v>2639.6609899999999</v>
      </c>
      <c r="AH96" s="171">
        <f>AG96/AF96</f>
        <v>1.2054677678628511</v>
      </c>
      <c r="AI96" s="90">
        <f t="shared" si="106"/>
        <v>5310.4</v>
      </c>
      <c r="AJ96" s="90">
        <f t="shared" si="106"/>
        <v>0</v>
      </c>
      <c r="AK96" s="90">
        <f t="shared" si="106"/>
        <v>0</v>
      </c>
      <c r="AL96" s="90">
        <f t="shared" si="106"/>
        <v>1316.6</v>
      </c>
      <c r="AM96" s="90">
        <f t="shared" si="106"/>
        <v>0</v>
      </c>
      <c r="AN96" s="90">
        <f t="shared" si="106"/>
        <v>0</v>
      </c>
      <c r="AO96" s="90">
        <f t="shared" si="106"/>
        <v>1054.4000000000001</v>
      </c>
      <c r="AP96" s="115">
        <f>SUM(AP86+AP80+AP63)</f>
        <v>0</v>
      </c>
      <c r="AQ96" s="115">
        <f t="shared" ref="AQ96" si="107">AP96/AO96</f>
        <v>0</v>
      </c>
      <c r="AR96" s="272"/>
      <c r="AS96" s="272"/>
    </row>
    <row r="97" spans="1:45" ht="27.75" customHeight="1">
      <c r="A97" s="271"/>
      <c r="B97" s="271"/>
      <c r="C97" s="271"/>
      <c r="D97" s="182" t="s">
        <v>112</v>
      </c>
      <c r="E97" s="90">
        <f t="shared" ref="E97:F100" si="108">E86</f>
        <v>0</v>
      </c>
      <c r="F97" s="90">
        <f t="shared" si="108"/>
        <v>0</v>
      </c>
      <c r="G97" s="90">
        <v>0</v>
      </c>
      <c r="H97" s="90">
        <f t="shared" ref="H97:I100" si="109">H86</f>
        <v>0</v>
      </c>
      <c r="I97" s="90">
        <f t="shared" si="109"/>
        <v>0</v>
      </c>
      <c r="J97" s="90">
        <v>0</v>
      </c>
      <c r="K97" s="90">
        <f t="shared" ref="K97:L100" si="110">K86</f>
        <v>0</v>
      </c>
      <c r="L97" s="90">
        <f t="shared" si="110"/>
        <v>0</v>
      </c>
      <c r="M97" s="90">
        <v>0</v>
      </c>
      <c r="N97" s="90">
        <f t="shared" ref="N97:O100" si="111">N86</f>
        <v>0</v>
      </c>
      <c r="O97" s="90">
        <f t="shared" si="111"/>
        <v>0</v>
      </c>
      <c r="P97" s="90">
        <v>0</v>
      </c>
      <c r="Q97" s="90">
        <f t="shared" ref="Q97:AO100" si="112">Q86</f>
        <v>0</v>
      </c>
      <c r="R97" s="90">
        <f t="shared" si="112"/>
        <v>0</v>
      </c>
      <c r="S97" s="90">
        <v>0</v>
      </c>
      <c r="T97" s="90">
        <f t="shared" si="112"/>
        <v>0</v>
      </c>
      <c r="U97" s="90">
        <f t="shared" si="112"/>
        <v>0</v>
      </c>
      <c r="V97" s="90">
        <v>0</v>
      </c>
      <c r="W97" s="90">
        <f t="shared" si="112"/>
        <v>0</v>
      </c>
      <c r="X97" s="90">
        <f t="shared" si="112"/>
        <v>0</v>
      </c>
      <c r="Y97" s="90">
        <v>0</v>
      </c>
      <c r="Z97" s="90">
        <f t="shared" si="112"/>
        <v>0</v>
      </c>
      <c r="AA97" s="90">
        <f t="shared" si="112"/>
        <v>0</v>
      </c>
      <c r="AB97" s="90">
        <v>0</v>
      </c>
      <c r="AC97" s="90">
        <f t="shared" si="112"/>
        <v>0</v>
      </c>
      <c r="AD97" s="90">
        <f t="shared" si="112"/>
        <v>0</v>
      </c>
      <c r="AE97" s="90">
        <v>0</v>
      </c>
      <c r="AF97" s="90">
        <f t="shared" si="112"/>
        <v>0</v>
      </c>
      <c r="AG97" s="90">
        <f t="shared" si="112"/>
        <v>0</v>
      </c>
      <c r="AH97" s="90">
        <v>0</v>
      </c>
      <c r="AI97" s="90">
        <f t="shared" si="112"/>
        <v>0</v>
      </c>
      <c r="AJ97" s="90">
        <f t="shared" si="112"/>
        <v>0</v>
      </c>
      <c r="AK97" s="90">
        <f t="shared" si="112"/>
        <v>0</v>
      </c>
      <c r="AL97" s="90">
        <f t="shared" si="112"/>
        <v>0</v>
      </c>
      <c r="AM97" s="90">
        <f t="shared" si="112"/>
        <v>0</v>
      </c>
      <c r="AN97" s="90">
        <f t="shared" si="112"/>
        <v>0</v>
      </c>
      <c r="AO97" s="90">
        <f t="shared" si="112"/>
        <v>0</v>
      </c>
      <c r="AP97" s="115">
        <f>SUM(AP87+AP81+AP64)</f>
        <v>0</v>
      </c>
      <c r="AQ97" s="115">
        <v>0</v>
      </c>
      <c r="AR97" s="273"/>
      <c r="AS97" s="273"/>
    </row>
    <row r="98" spans="1:45" ht="12.75" customHeight="1">
      <c r="A98" s="271"/>
      <c r="B98" s="271"/>
      <c r="C98" s="271"/>
      <c r="D98" s="90" t="s">
        <v>53</v>
      </c>
      <c r="E98" s="90">
        <f t="shared" si="108"/>
        <v>393.7</v>
      </c>
      <c r="F98" s="90">
        <f t="shared" si="108"/>
        <v>0</v>
      </c>
      <c r="G98" s="90">
        <v>0</v>
      </c>
      <c r="H98" s="90">
        <f t="shared" si="109"/>
        <v>0</v>
      </c>
      <c r="I98" s="90">
        <f t="shared" si="109"/>
        <v>0</v>
      </c>
      <c r="J98" s="90">
        <v>0</v>
      </c>
      <c r="K98" s="90">
        <f t="shared" si="110"/>
        <v>0</v>
      </c>
      <c r="L98" s="90">
        <f t="shared" si="110"/>
        <v>0</v>
      </c>
      <c r="M98" s="90">
        <v>0</v>
      </c>
      <c r="N98" s="90">
        <f t="shared" si="111"/>
        <v>0</v>
      </c>
      <c r="O98" s="90">
        <f t="shared" si="111"/>
        <v>0</v>
      </c>
      <c r="P98" s="90">
        <v>0</v>
      </c>
      <c r="Q98" s="90">
        <f t="shared" si="112"/>
        <v>0</v>
      </c>
      <c r="R98" s="90">
        <f t="shared" si="112"/>
        <v>0</v>
      </c>
      <c r="S98" s="90">
        <v>0</v>
      </c>
      <c r="T98" s="90">
        <f t="shared" si="112"/>
        <v>0</v>
      </c>
      <c r="U98" s="90">
        <f t="shared" si="112"/>
        <v>0</v>
      </c>
      <c r="V98" s="90">
        <v>0</v>
      </c>
      <c r="W98" s="90">
        <f t="shared" si="112"/>
        <v>393.7</v>
      </c>
      <c r="X98" s="90">
        <f t="shared" si="112"/>
        <v>0</v>
      </c>
      <c r="Y98" s="90">
        <v>0</v>
      </c>
      <c r="Z98" s="90">
        <f t="shared" si="112"/>
        <v>0</v>
      </c>
      <c r="AA98" s="90">
        <f t="shared" si="112"/>
        <v>0</v>
      </c>
      <c r="AB98" s="90">
        <v>0</v>
      </c>
      <c r="AC98" s="90">
        <f t="shared" si="112"/>
        <v>0</v>
      </c>
      <c r="AD98" s="90">
        <f t="shared" si="112"/>
        <v>0</v>
      </c>
      <c r="AE98" s="90">
        <v>0</v>
      </c>
      <c r="AF98" s="90">
        <f t="shared" si="112"/>
        <v>0</v>
      </c>
      <c r="AG98" s="90">
        <f t="shared" si="112"/>
        <v>0</v>
      </c>
      <c r="AH98" s="90">
        <v>0</v>
      </c>
      <c r="AI98" s="90">
        <f t="shared" si="112"/>
        <v>0</v>
      </c>
      <c r="AJ98" s="90">
        <f t="shared" si="112"/>
        <v>0</v>
      </c>
      <c r="AK98" s="90">
        <f t="shared" si="112"/>
        <v>0</v>
      </c>
      <c r="AL98" s="90">
        <f t="shared" si="112"/>
        <v>0</v>
      </c>
      <c r="AM98" s="90">
        <f t="shared" si="112"/>
        <v>0</v>
      </c>
      <c r="AN98" s="90">
        <f t="shared" si="112"/>
        <v>0</v>
      </c>
      <c r="AO98" s="90">
        <f t="shared" si="112"/>
        <v>0</v>
      </c>
      <c r="AP98" s="115">
        <f>SUM(AP88+AP82+AP65)</f>
        <v>0</v>
      </c>
      <c r="AQ98" s="115">
        <v>0</v>
      </c>
      <c r="AR98" s="273"/>
      <c r="AS98" s="273"/>
    </row>
    <row r="99" spans="1:45" ht="12.75" customHeight="1">
      <c r="A99" s="271"/>
      <c r="B99" s="271"/>
      <c r="C99" s="271"/>
      <c r="D99" s="90" t="s">
        <v>41</v>
      </c>
      <c r="E99" s="90">
        <f t="shared" si="108"/>
        <v>44852.69</v>
      </c>
      <c r="F99" s="90">
        <f t="shared" si="108"/>
        <v>35790.356379999997</v>
      </c>
      <c r="G99" s="171">
        <f>F99/E99</f>
        <v>0.79795339766689566</v>
      </c>
      <c r="H99" s="90">
        <f t="shared" si="109"/>
        <v>637.70000000000005</v>
      </c>
      <c r="I99" s="90">
        <f t="shared" si="109"/>
        <v>637.33569</v>
      </c>
      <c r="J99" s="171">
        <f>I99/H99</f>
        <v>0.99942871256076515</v>
      </c>
      <c r="K99" s="90">
        <f t="shared" si="110"/>
        <v>911.7</v>
      </c>
      <c r="L99" s="90">
        <f t="shared" si="110"/>
        <v>911.65</v>
      </c>
      <c r="M99" s="171">
        <f>L99/K99</f>
        <v>0.99994515739826695</v>
      </c>
      <c r="N99" s="90">
        <f t="shared" si="111"/>
        <v>1019.5999999999999</v>
      </c>
      <c r="O99" s="90">
        <f t="shared" si="111"/>
        <v>1018.6590000000001</v>
      </c>
      <c r="P99" s="171">
        <f>O99/N99</f>
        <v>0.99907708905453141</v>
      </c>
      <c r="Q99" s="90">
        <f t="shared" si="112"/>
        <v>1014.8</v>
      </c>
      <c r="R99" s="90">
        <f t="shared" si="112"/>
        <v>959.65800000000002</v>
      </c>
      <c r="S99" s="171">
        <f>R99/Q99</f>
        <v>0.94566219944816721</v>
      </c>
      <c r="T99" s="90">
        <f t="shared" si="112"/>
        <v>1283.25</v>
      </c>
      <c r="U99" s="90">
        <f t="shared" si="112"/>
        <v>800.18200000000002</v>
      </c>
      <c r="V99" s="171">
        <f>U99/T99</f>
        <v>0.6235589323982077</v>
      </c>
      <c r="W99" s="90">
        <f t="shared" si="112"/>
        <v>2777.6</v>
      </c>
      <c r="X99" s="90">
        <f t="shared" si="112"/>
        <v>1578.41014</v>
      </c>
      <c r="Y99" s="171">
        <f>X99/W99</f>
        <v>0.56826401929723502</v>
      </c>
      <c r="Z99" s="90">
        <f>Z88</f>
        <v>25531.300000000003</v>
      </c>
      <c r="AA99" s="90">
        <f t="shared" si="112"/>
        <v>25565.032990000003</v>
      </c>
      <c r="AB99" s="171">
        <f>AA99/Z99</f>
        <v>1.0013212405948777</v>
      </c>
      <c r="AC99" s="90">
        <f t="shared" si="112"/>
        <v>1805.6000000000001</v>
      </c>
      <c r="AD99" s="90">
        <f t="shared" si="112"/>
        <v>1679.76757</v>
      </c>
      <c r="AE99" s="171">
        <f>AD99/AC99</f>
        <v>0.93030990806380143</v>
      </c>
      <c r="AF99" s="90">
        <f t="shared" si="112"/>
        <v>2189.7400000000002</v>
      </c>
      <c r="AG99" s="90">
        <f t="shared" si="112"/>
        <v>2639.6609899999999</v>
      </c>
      <c r="AH99" s="171">
        <f>AG99/AF99</f>
        <v>1.2054677678628511</v>
      </c>
      <c r="AI99" s="90">
        <f t="shared" si="112"/>
        <v>5310.4</v>
      </c>
      <c r="AJ99" s="90">
        <f t="shared" si="112"/>
        <v>0</v>
      </c>
      <c r="AK99" s="90">
        <f t="shared" si="112"/>
        <v>0</v>
      </c>
      <c r="AL99" s="90">
        <f t="shared" si="112"/>
        <v>1316.6</v>
      </c>
      <c r="AM99" s="90">
        <f t="shared" si="112"/>
        <v>0</v>
      </c>
      <c r="AN99" s="90">
        <f t="shared" si="112"/>
        <v>0</v>
      </c>
      <c r="AO99" s="90">
        <f t="shared" si="112"/>
        <v>1054.4000000000001</v>
      </c>
      <c r="AP99" s="115" t="e">
        <f>SUM(AP89+AP83+AP66)</f>
        <v>#REF!</v>
      </c>
      <c r="AQ99" s="115" t="e">
        <f t="shared" ref="AQ99" si="113">AP99/AO99</f>
        <v>#REF!</v>
      </c>
      <c r="AR99" s="273"/>
      <c r="AS99" s="273"/>
    </row>
    <row r="100" spans="1:45" ht="24.75" customHeight="1">
      <c r="A100" s="271"/>
      <c r="B100" s="271"/>
      <c r="C100" s="271"/>
      <c r="D100" s="90" t="s">
        <v>113</v>
      </c>
      <c r="E100" s="90">
        <f t="shared" si="108"/>
        <v>0</v>
      </c>
      <c r="F100" s="90">
        <f t="shared" si="108"/>
        <v>0</v>
      </c>
      <c r="G100" s="90">
        <v>0</v>
      </c>
      <c r="H100" s="90">
        <f t="shared" si="109"/>
        <v>0</v>
      </c>
      <c r="I100" s="90">
        <f t="shared" si="109"/>
        <v>0</v>
      </c>
      <c r="J100" s="90">
        <v>0</v>
      </c>
      <c r="K100" s="90">
        <f t="shared" si="110"/>
        <v>0</v>
      </c>
      <c r="L100" s="90">
        <f t="shared" si="110"/>
        <v>0</v>
      </c>
      <c r="M100" s="90">
        <v>0</v>
      </c>
      <c r="N100" s="90">
        <f t="shared" si="111"/>
        <v>0</v>
      </c>
      <c r="O100" s="90">
        <f t="shared" si="111"/>
        <v>0</v>
      </c>
      <c r="P100" s="90">
        <v>0</v>
      </c>
      <c r="Q100" s="90">
        <f t="shared" si="112"/>
        <v>0</v>
      </c>
      <c r="R100" s="90">
        <f t="shared" si="112"/>
        <v>0</v>
      </c>
      <c r="S100" s="90">
        <f t="shared" si="112"/>
        <v>0</v>
      </c>
      <c r="T100" s="90">
        <f t="shared" si="112"/>
        <v>0</v>
      </c>
      <c r="U100" s="90">
        <f t="shared" si="112"/>
        <v>0</v>
      </c>
      <c r="V100" s="90">
        <f t="shared" si="112"/>
        <v>0</v>
      </c>
      <c r="W100" s="90">
        <f t="shared" si="112"/>
        <v>0</v>
      </c>
      <c r="X100" s="90">
        <f t="shared" si="112"/>
        <v>0</v>
      </c>
      <c r="Y100" s="90">
        <f t="shared" si="112"/>
        <v>0</v>
      </c>
      <c r="Z100" s="90">
        <f t="shared" si="112"/>
        <v>0</v>
      </c>
      <c r="AA100" s="90">
        <f t="shared" si="112"/>
        <v>0</v>
      </c>
      <c r="AB100" s="90">
        <f t="shared" si="112"/>
        <v>0</v>
      </c>
      <c r="AC100" s="90">
        <f t="shared" si="112"/>
        <v>0</v>
      </c>
      <c r="AD100" s="90">
        <f t="shared" si="112"/>
        <v>0</v>
      </c>
      <c r="AE100" s="90">
        <f t="shared" si="112"/>
        <v>0</v>
      </c>
      <c r="AF100" s="90">
        <f t="shared" si="112"/>
        <v>0</v>
      </c>
      <c r="AG100" s="90">
        <f t="shared" si="112"/>
        <v>0</v>
      </c>
      <c r="AH100" s="90">
        <f t="shared" si="112"/>
        <v>0</v>
      </c>
      <c r="AI100" s="90">
        <f t="shared" si="112"/>
        <v>0</v>
      </c>
      <c r="AJ100" s="90">
        <f t="shared" si="112"/>
        <v>0</v>
      </c>
      <c r="AK100" s="90">
        <f t="shared" si="112"/>
        <v>0</v>
      </c>
      <c r="AL100" s="90">
        <f t="shared" si="112"/>
        <v>0</v>
      </c>
      <c r="AM100" s="90">
        <f t="shared" si="112"/>
        <v>0</v>
      </c>
      <c r="AN100" s="90">
        <f t="shared" si="112"/>
        <v>0</v>
      </c>
      <c r="AO100" s="90">
        <f t="shared" si="112"/>
        <v>0</v>
      </c>
      <c r="AP100" s="146">
        <f>SUM(AP90+AP84+AP67)</f>
        <v>0</v>
      </c>
      <c r="AQ100" s="146">
        <v>0</v>
      </c>
      <c r="AR100" s="273"/>
      <c r="AS100" s="273"/>
    </row>
    <row r="101" spans="1:45" ht="19.5" customHeight="1">
      <c r="A101" s="274" t="s">
        <v>5</v>
      </c>
      <c r="B101" s="274"/>
      <c r="C101" s="274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8"/>
      <c r="AQ101" s="148"/>
      <c r="AR101" s="149"/>
      <c r="AS101" s="149"/>
    </row>
    <row r="102" spans="1:45" ht="12.75" customHeight="1">
      <c r="A102" s="271" t="s">
        <v>138</v>
      </c>
      <c r="B102" s="271"/>
      <c r="C102" s="271"/>
      <c r="D102" s="182" t="s">
        <v>56</v>
      </c>
      <c r="E102" s="90">
        <f>E103+E104+E105</f>
        <v>15225.300000000003</v>
      </c>
      <c r="F102" s="90">
        <f>F103+F104+F105</f>
        <v>9745.8396900000007</v>
      </c>
      <c r="G102" s="171">
        <f>F102/E102</f>
        <v>0.64010822052767424</v>
      </c>
      <c r="H102" s="90">
        <f>H103+H104+H105</f>
        <v>636.70000000000005</v>
      </c>
      <c r="I102" s="90">
        <f>I103+I104+I105</f>
        <v>636.70000000000005</v>
      </c>
      <c r="J102" s="171">
        <f>I102/H102</f>
        <v>1</v>
      </c>
      <c r="K102" s="90">
        <f>K103+K104+K105</f>
        <v>726.90000000000009</v>
      </c>
      <c r="L102" s="90">
        <f>L103+L104+L105</f>
        <v>726.9</v>
      </c>
      <c r="M102" s="171">
        <f>L102/K102</f>
        <v>0.99999999999999989</v>
      </c>
      <c r="N102" s="90">
        <f>N103+N104+N105</f>
        <v>830.09999999999991</v>
      </c>
      <c r="O102" s="90">
        <f>O103+O104+O105</f>
        <v>830.10000000000014</v>
      </c>
      <c r="P102" s="171">
        <f>O102/N102</f>
        <v>1.0000000000000002</v>
      </c>
      <c r="Q102" s="90">
        <f t="shared" ref="Q102:AO102" si="114">Q103+Q104+Q105</f>
        <v>825</v>
      </c>
      <c r="R102" s="90">
        <f t="shared" si="114"/>
        <v>814.77</v>
      </c>
      <c r="S102" s="171">
        <f>R102/Q102</f>
        <v>0.98760000000000003</v>
      </c>
      <c r="T102" s="90">
        <f t="shared" si="114"/>
        <v>1105.3</v>
      </c>
      <c r="U102" s="90">
        <f t="shared" si="114"/>
        <v>625.17000000000007</v>
      </c>
      <c r="V102" s="171">
        <f>U102/T102</f>
        <v>0.56561114629512355</v>
      </c>
      <c r="W102" s="90">
        <f t="shared" si="114"/>
        <v>2502.3999999999996</v>
      </c>
      <c r="X102" s="90">
        <f t="shared" si="114"/>
        <v>1480.24614</v>
      </c>
      <c r="Y102" s="171">
        <f>X102/W102</f>
        <v>0.59153058663682867</v>
      </c>
      <c r="Z102" s="90">
        <f t="shared" si="114"/>
        <v>1600</v>
      </c>
      <c r="AA102" s="90">
        <f t="shared" si="114"/>
        <v>1639.7329900000004</v>
      </c>
      <c r="AB102" s="171">
        <f>AA102/Z102</f>
        <v>1.0248331187500002</v>
      </c>
      <c r="AC102" s="90">
        <f t="shared" si="114"/>
        <v>1625</v>
      </c>
      <c r="AD102" s="90">
        <f t="shared" si="114"/>
        <v>1495.45957</v>
      </c>
      <c r="AE102" s="171">
        <f>AD102/AC102</f>
        <v>0.92028281230769227</v>
      </c>
      <c r="AF102" s="90">
        <f t="shared" si="114"/>
        <v>1598.0000000000002</v>
      </c>
      <c r="AG102" s="90">
        <f t="shared" si="114"/>
        <v>1496.76099</v>
      </c>
      <c r="AH102" s="171">
        <f>AG102/AF102</f>
        <v>0.9366464267834792</v>
      </c>
      <c r="AI102" s="90">
        <f t="shared" si="114"/>
        <v>1920.0000000000005</v>
      </c>
      <c r="AJ102" s="90">
        <f t="shared" si="114"/>
        <v>0</v>
      </c>
      <c r="AK102" s="90">
        <f t="shared" si="114"/>
        <v>0</v>
      </c>
      <c r="AL102" s="90">
        <f t="shared" si="114"/>
        <v>1002.5999999999998</v>
      </c>
      <c r="AM102" s="90">
        <f t="shared" si="114"/>
        <v>0</v>
      </c>
      <c r="AN102" s="90">
        <f t="shared" si="114"/>
        <v>0</v>
      </c>
      <c r="AO102" s="90">
        <f t="shared" si="114"/>
        <v>853.30000000000018</v>
      </c>
      <c r="AP102" s="115">
        <f t="shared" ref="AP102:AP111" si="115">SUM(AP92+AP86+AP69)</f>
        <v>0</v>
      </c>
      <c r="AQ102" s="115">
        <f t="shared" ref="AQ102" si="116">AP102/AO102</f>
        <v>0</v>
      </c>
      <c r="AR102" s="272"/>
      <c r="AS102" s="272"/>
    </row>
    <row r="103" spans="1:45" ht="27.75" customHeight="1">
      <c r="A103" s="271"/>
      <c r="B103" s="271"/>
      <c r="C103" s="271"/>
      <c r="D103" s="182" t="s">
        <v>112</v>
      </c>
      <c r="E103" s="90">
        <f>E58+E65+E76</f>
        <v>0</v>
      </c>
      <c r="F103" s="90">
        <f>F58+F65+F76</f>
        <v>0</v>
      </c>
      <c r="G103" s="90">
        <v>0</v>
      </c>
      <c r="H103" s="90">
        <f t="shared" ref="H103:I103" si="117">H58+H65+H76</f>
        <v>0</v>
      </c>
      <c r="I103" s="90">
        <f t="shared" si="117"/>
        <v>0</v>
      </c>
      <c r="J103" s="90">
        <v>0</v>
      </c>
      <c r="K103" s="90">
        <f t="shared" ref="K103:L103" si="118">K58+K65+K76</f>
        <v>0</v>
      </c>
      <c r="L103" s="90">
        <f t="shared" si="118"/>
        <v>0</v>
      </c>
      <c r="M103" s="90">
        <v>0</v>
      </c>
      <c r="N103" s="90">
        <f t="shared" ref="N103:O103" si="119">N58+N65+N76</f>
        <v>0</v>
      </c>
      <c r="O103" s="90">
        <f t="shared" si="119"/>
        <v>0</v>
      </c>
      <c r="P103" s="90">
        <v>0</v>
      </c>
      <c r="Q103" s="90">
        <f t="shared" ref="Q103:AO103" si="120">Q58+Q65+Q76</f>
        <v>0</v>
      </c>
      <c r="R103" s="90">
        <f t="shared" si="120"/>
        <v>0</v>
      </c>
      <c r="S103" s="90">
        <v>0</v>
      </c>
      <c r="T103" s="90">
        <f t="shared" si="120"/>
        <v>0</v>
      </c>
      <c r="U103" s="90">
        <f t="shared" si="120"/>
        <v>0</v>
      </c>
      <c r="V103" s="90">
        <v>0</v>
      </c>
      <c r="W103" s="90">
        <f t="shared" si="120"/>
        <v>0</v>
      </c>
      <c r="X103" s="90">
        <f t="shared" si="120"/>
        <v>0</v>
      </c>
      <c r="Y103" s="90">
        <v>0</v>
      </c>
      <c r="Z103" s="90">
        <f t="shared" si="120"/>
        <v>0</v>
      </c>
      <c r="AA103" s="90">
        <f t="shared" si="120"/>
        <v>0</v>
      </c>
      <c r="AB103" s="90">
        <v>0</v>
      </c>
      <c r="AC103" s="90">
        <f t="shared" si="120"/>
        <v>0</v>
      </c>
      <c r="AD103" s="90">
        <f t="shared" si="120"/>
        <v>0</v>
      </c>
      <c r="AE103" s="90">
        <v>0</v>
      </c>
      <c r="AF103" s="90">
        <f t="shared" si="120"/>
        <v>0</v>
      </c>
      <c r="AG103" s="90">
        <f t="shared" si="120"/>
        <v>0</v>
      </c>
      <c r="AH103" s="90">
        <v>0</v>
      </c>
      <c r="AI103" s="90">
        <f t="shared" si="120"/>
        <v>0</v>
      </c>
      <c r="AJ103" s="90">
        <f t="shared" si="120"/>
        <v>0</v>
      </c>
      <c r="AK103" s="90">
        <f t="shared" si="120"/>
        <v>0</v>
      </c>
      <c r="AL103" s="90">
        <f t="shared" si="120"/>
        <v>0</v>
      </c>
      <c r="AM103" s="90">
        <f t="shared" si="120"/>
        <v>0</v>
      </c>
      <c r="AN103" s="90">
        <f t="shared" si="120"/>
        <v>0</v>
      </c>
      <c r="AO103" s="90">
        <f t="shared" si="120"/>
        <v>0</v>
      </c>
      <c r="AP103" s="115">
        <f t="shared" si="115"/>
        <v>0</v>
      </c>
      <c r="AQ103" s="115">
        <v>0</v>
      </c>
      <c r="AR103" s="273"/>
      <c r="AS103" s="273"/>
    </row>
    <row r="104" spans="1:45" ht="12.75" customHeight="1">
      <c r="A104" s="271"/>
      <c r="B104" s="271"/>
      <c r="C104" s="271"/>
      <c r="D104" s="90" t="s">
        <v>53</v>
      </c>
      <c r="E104" s="90">
        <f>H104+K104+N104+Q104+T104+W104+Z104+AC104+AF104+AI104+AL104+AO104</f>
        <v>393.7</v>
      </c>
      <c r="F104" s="90">
        <f>I104+L104+O104</f>
        <v>0</v>
      </c>
      <c r="G104" s="90">
        <v>0</v>
      </c>
      <c r="H104" s="90">
        <f>H87-H109-H114-H119</f>
        <v>0</v>
      </c>
      <c r="I104" s="90">
        <f>I87-I109-I114-I119</f>
        <v>0</v>
      </c>
      <c r="J104" s="90">
        <v>0</v>
      </c>
      <c r="K104" s="90">
        <f>K87-K109-K114-K119</f>
        <v>0</v>
      </c>
      <c r="L104" s="90">
        <f>L87-L109-L114-L119</f>
        <v>0</v>
      </c>
      <c r="M104" s="90">
        <v>0</v>
      </c>
      <c r="N104" s="90">
        <f>N87-N109-N114-N119</f>
        <v>0</v>
      </c>
      <c r="O104" s="90">
        <f>O87-O109-O114-O119</f>
        <v>0</v>
      </c>
      <c r="P104" s="90">
        <v>0</v>
      </c>
      <c r="Q104" s="90">
        <f>Q87-Q109-Q114-Q119</f>
        <v>0</v>
      </c>
      <c r="R104" s="90">
        <f>R87-R109-R114-R119</f>
        <v>0</v>
      </c>
      <c r="S104" s="90">
        <v>0</v>
      </c>
      <c r="T104" s="90">
        <f>T87-T109-T114-T119</f>
        <v>0</v>
      </c>
      <c r="U104" s="90">
        <f>U87-U109-U114-U119</f>
        <v>0</v>
      </c>
      <c r="V104" s="90">
        <v>0</v>
      </c>
      <c r="W104" s="90">
        <f>W87-W109-W114-W119</f>
        <v>393.7</v>
      </c>
      <c r="X104" s="90">
        <f>X87-X109-X114-X119</f>
        <v>0</v>
      </c>
      <c r="Y104" s="90">
        <v>0</v>
      </c>
      <c r="Z104" s="90">
        <f>Z87-Z109-Z114-Z119</f>
        <v>0</v>
      </c>
      <c r="AA104" s="90">
        <f>AA87-AA109-AA114-AA119</f>
        <v>0</v>
      </c>
      <c r="AB104" s="90">
        <v>0</v>
      </c>
      <c r="AC104" s="90">
        <f>AC87-AC109-AC114-AC119</f>
        <v>0</v>
      </c>
      <c r="AD104" s="90">
        <f>AD87-AD109-AD114-AD119</f>
        <v>0</v>
      </c>
      <c r="AE104" s="90">
        <v>0</v>
      </c>
      <c r="AF104" s="90">
        <f>AF87-AF109-AF114-AF119</f>
        <v>0</v>
      </c>
      <c r="AG104" s="90">
        <f>AG87-AG109-AG114-AG119</f>
        <v>0</v>
      </c>
      <c r="AH104" s="90">
        <v>0</v>
      </c>
      <c r="AI104" s="90">
        <f t="shared" ref="AI104:AO104" si="121">AI87-AI109-AI114-AI119</f>
        <v>0</v>
      </c>
      <c r="AJ104" s="90">
        <f t="shared" si="121"/>
        <v>0</v>
      </c>
      <c r="AK104" s="90">
        <f t="shared" si="121"/>
        <v>0</v>
      </c>
      <c r="AL104" s="90">
        <f t="shared" si="121"/>
        <v>0</v>
      </c>
      <c r="AM104" s="90">
        <f t="shared" si="121"/>
        <v>0</v>
      </c>
      <c r="AN104" s="90">
        <f t="shared" si="121"/>
        <v>0</v>
      </c>
      <c r="AO104" s="90">
        <f t="shared" si="121"/>
        <v>0</v>
      </c>
      <c r="AP104" s="115" t="e">
        <f t="shared" si="115"/>
        <v>#REF!</v>
      </c>
      <c r="AQ104" s="115">
        <v>0</v>
      </c>
      <c r="AR104" s="273"/>
      <c r="AS104" s="273"/>
    </row>
    <row r="105" spans="1:45" ht="12.75" customHeight="1">
      <c r="A105" s="271"/>
      <c r="B105" s="271"/>
      <c r="C105" s="271"/>
      <c r="D105" s="90" t="s">
        <v>41</v>
      </c>
      <c r="E105" s="90">
        <f>H105+K105+N105+Q105+T105+W105+Z105+AC105+AF105+AI105+AL105+AO105</f>
        <v>14831.600000000002</v>
      </c>
      <c r="F105" s="90">
        <f>I105+L105+O105+R105+U105+X105+AA105+AD105+AG105</f>
        <v>9745.8396900000007</v>
      </c>
      <c r="G105" s="171">
        <f>F105/E105</f>
        <v>0.65709968513174566</v>
      </c>
      <c r="H105" s="90">
        <f>H88-H110-H115-H120</f>
        <v>636.70000000000005</v>
      </c>
      <c r="I105" s="90">
        <f>I88-I110-I115-I120</f>
        <v>636.70000000000005</v>
      </c>
      <c r="J105" s="171">
        <f>I105/H105</f>
        <v>1</v>
      </c>
      <c r="K105" s="90">
        <f>K88-K110-K115-K120</f>
        <v>726.90000000000009</v>
      </c>
      <c r="L105" s="90">
        <f>L88-L110-L115-L120</f>
        <v>726.9</v>
      </c>
      <c r="M105" s="171">
        <f>L105/K105</f>
        <v>0.99999999999999989</v>
      </c>
      <c r="N105" s="90">
        <f>N88-N110-N115-N120</f>
        <v>830.09999999999991</v>
      </c>
      <c r="O105" s="90">
        <f>O88-O110-O115-O120</f>
        <v>830.10000000000014</v>
      </c>
      <c r="P105" s="171">
        <f>O105/N105</f>
        <v>1.0000000000000002</v>
      </c>
      <c r="Q105" s="90">
        <f>Q88-Q110-Q115-Q120</f>
        <v>825</v>
      </c>
      <c r="R105" s="90">
        <f>R88-R110-R115-R120</f>
        <v>814.77</v>
      </c>
      <c r="S105" s="171">
        <f>R105/Q105</f>
        <v>0.98760000000000003</v>
      </c>
      <c r="T105" s="90">
        <f>T88-T110-T115-T120</f>
        <v>1105.3</v>
      </c>
      <c r="U105" s="90">
        <f>U88-U110-U115-U120</f>
        <v>625.17000000000007</v>
      </c>
      <c r="V105" s="171">
        <f>U105/T105</f>
        <v>0.56561114629512355</v>
      </c>
      <c r="W105" s="90">
        <f>W88-W110-W115-W120</f>
        <v>2108.6999999999998</v>
      </c>
      <c r="X105" s="90">
        <f>X88-X110-X115-X120</f>
        <v>1480.24614</v>
      </c>
      <c r="Y105" s="171">
        <f>X105/W105</f>
        <v>0.70197094892587852</v>
      </c>
      <c r="Z105" s="90">
        <f>Z88-Z110-Z115-Z120</f>
        <v>1600</v>
      </c>
      <c r="AA105" s="90">
        <f>AA88-AA110-AA115-AA120</f>
        <v>1639.7329900000004</v>
      </c>
      <c r="AB105" s="171">
        <f>AA105/Z105</f>
        <v>1.0248331187500002</v>
      </c>
      <c r="AC105" s="90">
        <f>AC88-AC110-AC115-AC120</f>
        <v>1625</v>
      </c>
      <c r="AD105" s="90">
        <f>AD88-AD110-AD115-AD120</f>
        <v>1495.45957</v>
      </c>
      <c r="AE105" s="171">
        <f>AD105/AC105</f>
        <v>0.92028281230769227</v>
      </c>
      <c r="AF105" s="90">
        <f>AF88-AF110-AF115-AF120</f>
        <v>1598.0000000000002</v>
      </c>
      <c r="AG105" s="90">
        <f>AG88-AG110-AG115-AG120</f>
        <v>1496.76099</v>
      </c>
      <c r="AH105" s="171">
        <f>AG105/AF105</f>
        <v>0.9366464267834792</v>
      </c>
      <c r="AI105" s="90">
        <f t="shared" ref="AI105:AO105" si="122">AI88-AI110-AI115-AI120</f>
        <v>1920.0000000000005</v>
      </c>
      <c r="AJ105" s="90">
        <f t="shared" si="122"/>
        <v>0</v>
      </c>
      <c r="AK105" s="90">
        <f t="shared" si="122"/>
        <v>0</v>
      </c>
      <c r="AL105" s="90">
        <f t="shared" si="122"/>
        <v>1002.5999999999998</v>
      </c>
      <c r="AM105" s="90">
        <f t="shared" si="122"/>
        <v>0</v>
      </c>
      <c r="AN105" s="90">
        <f t="shared" si="122"/>
        <v>0</v>
      </c>
      <c r="AO105" s="90">
        <f t="shared" si="122"/>
        <v>853.30000000000018</v>
      </c>
      <c r="AP105" s="115" t="e">
        <f t="shared" si="115"/>
        <v>#REF!</v>
      </c>
      <c r="AQ105" s="115" t="e">
        <f t="shared" ref="AQ105" si="123">AP105/AO105</f>
        <v>#REF!</v>
      </c>
      <c r="AR105" s="273"/>
      <c r="AS105" s="273"/>
    </row>
    <row r="106" spans="1:45" ht="24.75" customHeight="1">
      <c r="A106" s="271"/>
      <c r="B106" s="271"/>
      <c r="C106" s="271"/>
      <c r="D106" s="90" t="s">
        <v>113</v>
      </c>
      <c r="E106" s="90">
        <f>E62+E68+E79</f>
        <v>0</v>
      </c>
      <c r="F106" s="90">
        <f>F62+F68+F79</f>
        <v>0</v>
      </c>
      <c r="G106" s="90">
        <v>0</v>
      </c>
      <c r="H106" s="90">
        <f t="shared" ref="H106:I106" si="124">H62+H68+H79</f>
        <v>0</v>
      </c>
      <c r="I106" s="90">
        <f t="shared" si="124"/>
        <v>0</v>
      </c>
      <c r="J106" s="90">
        <v>0</v>
      </c>
      <c r="K106" s="90">
        <f t="shared" ref="K106:L106" si="125">K62+K68+K79</f>
        <v>0</v>
      </c>
      <c r="L106" s="90">
        <f t="shared" si="125"/>
        <v>0</v>
      </c>
      <c r="M106" s="90">
        <v>0</v>
      </c>
      <c r="N106" s="90">
        <f t="shared" ref="N106:O106" si="126">N62+N68+N79</f>
        <v>0</v>
      </c>
      <c r="O106" s="90">
        <f t="shared" si="126"/>
        <v>0</v>
      </c>
      <c r="P106" s="90">
        <v>0</v>
      </c>
      <c r="Q106" s="90">
        <f t="shared" ref="Q106:AO106" si="127">Q62+Q68+Q79</f>
        <v>0</v>
      </c>
      <c r="R106" s="90">
        <f t="shared" si="127"/>
        <v>0</v>
      </c>
      <c r="S106" s="90">
        <f t="shared" si="127"/>
        <v>0</v>
      </c>
      <c r="T106" s="90">
        <f t="shared" si="127"/>
        <v>0</v>
      </c>
      <c r="U106" s="90">
        <f t="shared" si="127"/>
        <v>0</v>
      </c>
      <c r="V106" s="90">
        <f t="shared" si="127"/>
        <v>0</v>
      </c>
      <c r="W106" s="90">
        <f t="shared" si="127"/>
        <v>0</v>
      </c>
      <c r="X106" s="90">
        <f t="shared" si="127"/>
        <v>0</v>
      </c>
      <c r="Y106" s="90">
        <f t="shared" si="127"/>
        <v>0</v>
      </c>
      <c r="Z106" s="90">
        <f t="shared" si="127"/>
        <v>0</v>
      </c>
      <c r="AA106" s="90">
        <f t="shared" si="127"/>
        <v>0</v>
      </c>
      <c r="AB106" s="90">
        <f t="shared" si="127"/>
        <v>0</v>
      </c>
      <c r="AC106" s="90">
        <f t="shared" si="127"/>
        <v>0</v>
      </c>
      <c r="AD106" s="90">
        <f t="shared" si="127"/>
        <v>0</v>
      </c>
      <c r="AE106" s="90">
        <f t="shared" si="127"/>
        <v>0</v>
      </c>
      <c r="AF106" s="90">
        <f t="shared" si="127"/>
        <v>0</v>
      </c>
      <c r="AG106" s="90">
        <f t="shared" si="127"/>
        <v>0</v>
      </c>
      <c r="AH106" s="90">
        <f t="shared" si="127"/>
        <v>0</v>
      </c>
      <c r="AI106" s="90">
        <f t="shared" si="127"/>
        <v>0</v>
      </c>
      <c r="AJ106" s="90">
        <f t="shared" si="127"/>
        <v>0</v>
      </c>
      <c r="AK106" s="90">
        <f t="shared" si="127"/>
        <v>0</v>
      </c>
      <c r="AL106" s="90">
        <f t="shared" si="127"/>
        <v>0</v>
      </c>
      <c r="AM106" s="90">
        <f t="shared" si="127"/>
        <v>0</v>
      </c>
      <c r="AN106" s="90">
        <f t="shared" si="127"/>
        <v>0</v>
      </c>
      <c r="AO106" s="90">
        <f t="shared" si="127"/>
        <v>0</v>
      </c>
      <c r="AP106" s="146">
        <f t="shared" si="115"/>
        <v>0</v>
      </c>
      <c r="AQ106" s="146">
        <v>0</v>
      </c>
      <c r="AR106" s="273"/>
      <c r="AS106" s="273"/>
    </row>
    <row r="107" spans="1:45" ht="12.75" customHeight="1">
      <c r="A107" s="271" t="s">
        <v>139</v>
      </c>
      <c r="B107" s="271"/>
      <c r="C107" s="271"/>
      <c r="D107" s="182" t="s">
        <v>56</v>
      </c>
      <c r="E107" s="90">
        <f>E108+E109+E110</f>
        <v>454.99999999999989</v>
      </c>
      <c r="F107" s="90">
        <f>F108+F109+F110</f>
        <v>308.43468999999999</v>
      </c>
      <c r="G107" s="171">
        <f>F107/E107</f>
        <v>0.67787843956043969</v>
      </c>
      <c r="H107" s="90">
        <f>H108+H109+H110</f>
        <v>1</v>
      </c>
      <c r="I107" s="90">
        <f>I108+I109+I110</f>
        <v>0.63568999999999998</v>
      </c>
      <c r="J107" s="171">
        <f>I107/H107</f>
        <v>0.63568999999999998</v>
      </c>
      <c r="K107" s="90">
        <f>K108+K109+K110</f>
        <v>35</v>
      </c>
      <c r="L107" s="90">
        <f>L108+L109+L110</f>
        <v>35</v>
      </c>
      <c r="M107" s="171">
        <f>L107/K107</f>
        <v>1</v>
      </c>
      <c r="N107" s="90">
        <f>N108+N109+N110</f>
        <v>39.799999999999997</v>
      </c>
      <c r="O107" s="90">
        <f>O108+O109+O110</f>
        <v>38.859000000000002</v>
      </c>
      <c r="P107" s="171">
        <f>O107/N107</f>
        <v>0.97635678391959813</v>
      </c>
      <c r="Q107" s="90">
        <f t="shared" ref="Q107:AO107" si="128">Q108+Q109+Q110</f>
        <v>40.1</v>
      </c>
      <c r="R107" s="90">
        <f t="shared" si="128"/>
        <v>41.167999999999999</v>
      </c>
      <c r="S107" s="171">
        <f>R107/Q107</f>
        <v>1.0266334164588529</v>
      </c>
      <c r="T107" s="90">
        <f t="shared" si="128"/>
        <v>37.9</v>
      </c>
      <c r="U107" s="90">
        <f t="shared" si="128"/>
        <v>35</v>
      </c>
      <c r="V107" s="171">
        <f>U107/T107</f>
        <v>0.92348284960422167</v>
      </c>
      <c r="W107" s="90">
        <f t="shared" si="128"/>
        <v>37.900000000000006</v>
      </c>
      <c r="X107" s="90">
        <f>X108+X109+X110</f>
        <v>41.164000000000001</v>
      </c>
      <c r="Y107" s="171">
        <f>X107/W107</f>
        <v>1.086121372031662</v>
      </c>
      <c r="Z107" s="90">
        <f t="shared" si="128"/>
        <v>40.799999999999997</v>
      </c>
      <c r="AA107" s="90">
        <f t="shared" si="128"/>
        <v>35</v>
      </c>
      <c r="AB107" s="171">
        <f>AA107/Z107</f>
        <v>0.85784313725490202</v>
      </c>
      <c r="AC107" s="90">
        <f t="shared" si="128"/>
        <v>37.9</v>
      </c>
      <c r="AD107" s="90">
        <f t="shared" si="128"/>
        <v>41.607999999999997</v>
      </c>
      <c r="AE107" s="171">
        <f>AD107/AC107</f>
        <v>1.0978364116094987</v>
      </c>
      <c r="AF107" s="90">
        <f t="shared" si="128"/>
        <v>37.9</v>
      </c>
      <c r="AG107" s="90">
        <f t="shared" si="128"/>
        <v>40</v>
      </c>
      <c r="AH107" s="171">
        <f>AG107/AF107</f>
        <v>1.0554089709762533</v>
      </c>
      <c r="AI107" s="90">
        <f t="shared" si="128"/>
        <v>37.9</v>
      </c>
      <c r="AJ107" s="90">
        <f t="shared" si="128"/>
        <v>0</v>
      </c>
      <c r="AK107" s="90">
        <f t="shared" si="128"/>
        <v>0</v>
      </c>
      <c r="AL107" s="90">
        <f t="shared" si="128"/>
        <v>37.9</v>
      </c>
      <c r="AM107" s="90">
        <f t="shared" si="128"/>
        <v>0</v>
      </c>
      <c r="AN107" s="90">
        <f t="shared" si="128"/>
        <v>0</v>
      </c>
      <c r="AO107" s="90">
        <f t="shared" si="128"/>
        <v>70.900000000000006</v>
      </c>
      <c r="AP107" s="115">
        <f t="shared" si="115"/>
        <v>0</v>
      </c>
      <c r="AQ107" s="115">
        <f t="shared" ref="AQ107" si="129">AP107/AO107</f>
        <v>0</v>
      </c>
      <c r="AR107" s="272"/>
      <c r="AS107" s="272"/>
    </row>
    <row r="108" spans="1:45" ht="27.75" customHeight="1">
      <c r="A108" s="271"/>
      <c r="B108" s="271"/>
      <c r="C108" s="271"/>
      <c r="D108" s="182" t="s">
        <v>112</v>
      </c>
      <c r="E108" s="90">
        <v>0</v>
      </c>
      <c r="F108" s="90">
        <v>0</v>
      </c>
      <c r="G108" s="90">
        <v>0</v>
      </c>
      <c r="H108" s="90">
        <v>0</v>
      </c>
      <c r="I108" s="90">
        <v>0</v>
      </c>
      <c r="J108" s="90">
        <v>0</v>
      </c>
      <c r="K108" s="90">
        <v>0</v>
      </c>
      <c r="L108" s="90">
        <v>0</v>
      </c>
      <c r="M108" s="90">
        <v>0</v>
      </c>
      <c r="N108" s="90">
        <v>0</v>
      </c>
      <c r="O108" s="90">
        <v>0</v>
      </c>
      <c r="P108" s="90">
        <v>0</v>
      </c>
      <c r="Q108" s="90">
        <v>0</v>
      </c>
      <c r="R108" s="90">
        <f t="shared" ref="R108:AG109" si="130">R97</f>
        <v>0</v>
      </c>
      <c r="S108" s="90">
        <v>0</v>
      </c>
      <c r="T108" s="90">
        <v>0</v>
      </c>
      <c r="U108" s="90">
        <f t="shared" si="130"/>
        <v>0</v>
      </c>
      <c r="V108" s="90">
        <v>0</v>
      </c>
      <c r="W108" s="90">
        <v>0</v>
      </c>
      <c r="X108" s="90">
        <v>0</v>
      </c>
      <c r="Y108" s="90">
        <v>0</v>
      </c>
      <c r="Z108" s="90">
        <v>0</v>
      </c>
      <c r="AA108" s="90">
        <v>0</v>
      </c>
      <c r="AB108" s="90">
        <v>0</v>
      </c>
      <c r="AC108" s="90">
        <v>0</v>
      </c>
      <c r="AD108" s="90">
        <v>0</v>
      </c>
      <c r="AE108" s="90">
        <v>0</v>
      </c>
      <c r="AF108" s="90">
        <v>0</v>
      </c>
      <c r="AG108" s="90">
        <v>0</v>
      </c>
      <c r="AH108" s="90">
        <v>0</v>
      </c>
      <c r="AI108" s="90">
        <v>0</v>
      </c>
      <c r="AJ108" s="90">
        <v>0</v>
      </c>
      <c r="AK108" s="90">
        <v>0</v>
      </c>
      <c r="AL108" s="90">
        <v>0</v>
      </c>
      <c r="AM108" s="90">
        <v>0</v>
      </c>
      <c r="AN108" s="90">
        <v>0</v>
      </c>
      <c r="AO108" s="90">
        <v>0</v>
      </c>
      <c r="AP108" s="115">
        <f t="shared" si="115"/>
        <v>0</v>
      </c>
      <c r="AQ108" s="115">
        <v>0</v>
      </c>
      <c r="AR108" s="273"/>
      <c r="AS108" s="273"/>
    </row>
    <row r="109" spans="1:45" ht="12.75" customHeight="1">
      <c r="A109" s="271"/>
      <c r="B109" s="271"/>
      <c r="C109" s="271"/>
      <c r="D109" s="90" t="s">
        <v>53</v>
      </c>
      <c r="E109" s="90">
        <f>H109+K109+N109+Q109+T109+W109+Z109+AC109+AF109+AI109+AL109+AO109</f>
        <v>0</v>
      </c>
      <c r="F109" s="90">
        <v>0</v>
      </c>
      <c r="G109" s="90">
        <v>0</v>
      </c>
      <c r="H109" s="90">
        <v>0</v>
      </c>
      <c r="I109" s="90">
        <v>0</v>
      </c>
      <c r="J109" s="90">
        <v>0</v>
      </c>
      <c r="K109" s="90">
        <v>0</v>
      </c>
      <c r="L109" s="90">
        <v>0</v>
      </c>
      <c r="M109" s="90">
        <v>0</v>
      </c>
      <c r="N109" s="90">
        <v>0</v>
      </c>
      <c r="O109" s="90">
        <v>0</v>
      </c>
      <c r="P109" s="90">
        <v>0</v>
      </c>
      <c r="Q109" s="90">
        <v>0</v>
      </c>
      <c r="R109" s="90">
        <f t="shared" si="130"/>
        <v>0</v>
      </c>
      <c r="S109" s="90">
        <v>0</v>
      </c>
      <c r="T109" s="90">
        <v>0</v>
      </c>
      <c r="U109" s="90">
        <f t="shared" si="130"/>
        <v>0</v>
      </c>
      <c r="V109" s="90">
        <v>0</v>
      </c>
      <c r="W109" s="90">
        <v>0</v>
      </c>
      <c r="X109" s="90">
        <f t="shared" si="130"/>
        <v>0</v>
      </c>
      <c r="Y109" s="90">
        <v>0</v>
      </c>
      <c r="Z109" s="90">
        <v>0</v>
      </c>
      <c r="AA109" s="90">
        <f t="shared" si="130"/>
        <v>0</v>
      </c>
      <c r="AB109" s="90">
        <v>0</v>
      </c>
      <c r="AC109" s="90">
        <v>0</v>
      </c>
      <c r="AD109" s="90">
        <f t="shared" si="130"/>
        <v>0</v>
      </c>
      <c r="AE109" s="90">
        <v>0</v>
      </c>
      <c r="AF109" s="90">
        <v>0</v>
      </c>
      <c r="AG109" s="90">
        <f t="shared" si="130"/>
        <v>0</v>
      </c>
      <c r="AH109" s="90">
        <v>0</v>
      </c>
      <c r="AI109" s="90">
        <v>0</v>
      </c>
      <c r="AJ109" s="90">
        <f t="shared" ref="AJ109:AN109" si="131">AJ98</f>
        <v>0</v>
      </c>
      <c r="AK109" s="90">
        <f t="shared" si="131"/>
        <v>0</v>
      </c>
      <c r="AL109" s="90">
        <v>0</v>
      </c>
      <c r="AM109" s="90">
        <f t="shared" si="131"/>
        <v>0</v>
      </c>
      <c r="AN109" s="90">
        <f t="shared" si="131"/>
        <v>0</v>
      </c>
      <c r="AO109" s="90">
        <v>0</v>
      </c>
      <c r="AP109" s="115" t="e">
        <f t="shared" si="115"/>
        <v>#REF!</v>
      </c>
      <c r="AQ109" s="115">
        <v>0</v>
      </c>
      <c r="AR109" s="273"/>
      <c r="AS109" s="273"/>
    </row>
    <row r="110" spans="1:45" ht="12.75" customHeight="1">
      <c r="A110" s="271"/>
      <c r="B110" s="271"/>
      <c r="C110" s="271"/>
      <c r="D110" s="90" t="s">
        <v>41</v>
      </c>
      <c r="E110" s="90">
        <f>H110+K110+N110+Q110+T110+W110+Z110+AC110+AF110+AI110+AL110+AO110</f>
        <v>454.99999999999989</v>
      </c>
      <c r="F110" s="90">
        <f>I110+L110+O110+R110+U110+AA110+AD110+AG1100+X110+AG110</f>
        <v>308.43468999999999</v>
      </c>
      <c r="G110" s="171">
        <f>F110/E110</f>
        <v>0.67787843956043969</v>
      </c>
      <c r="H110" s="90">
        <f>H78</f>
        <v>1</v>
      </c>
      <c r="I110" s="90">
        <f>I78</f>
        <v>0.63568999999999998</v>
      </c>
      <c r="J110" s="171">
        <f>I110/H110</f>
        <v>0.63568999999999998</v>
      </c>
      <c r="K110" s="90">
        <f>K78</f>
        <v>35</v>
      </c>
      <c r="L110" s="90">
        <f>L78</f>
        <v>35</v>
      </c>
      <c r="M110" s="171">
        <f>L110/K110</f>
        <v>1</v>
      </c>
      <c r="N110" s="90">
        <f>N78</f>
        <v>39.799999999999997</v>
      </c>
      <c r="O110" s="90">
        <f>O78</f>
        <v>38.859000000000002</v>
      </c>
      <c r="P110" s="171">
        <f>O110/N110</f>
        <v>0.97635678391959813</v>
      </c>
      <c r="Q110" s="90">
        <f>Q78</f>
        <v>40.1</v>
      </c>
      <c r="R110" s="90">
        <f>R78</f>
        <v>41.167999999999999</v>
      </c>
      <c r="S110" s="171">
        <f>R110/Q110</f>
        <v>1.0266334164588529</v>
      </c>
      <c r="T110" s="90">
        <f>T78</f>
        <v>37.9</v>
      </c>
      <c r="U110" s="90">
        <f>U78</f>
        <v>35</v>
      </c>
      <c r="V110" s="171">
        <f>U110/T110</f>
        <v>0.92348284960422167</v>
      </c>
      <c r="W110" s="90">
        <f>W78-168.7</f>
        <v>37.900000000000006</v>
      </c>
      <c r="X110" s="90">
        <f>X78</f>
        <v>41.164000000000001</v>
      </c>
      <c r="Y110" s="171">
        <f>X110/W110</f>
        <v>1.086121372031662</v>
      </c>
      <c r="Z110" s="90">
        <f>Z78</f>
        <v>40.799999999999997</v>
      </c>
      <c r="AA110" s="90">
        <f>AA78-168.7</f>
        <v>35</v>
      </c>
      <c r="AB110" s="171">
        <f>AA110/Z110</f>
        <v>0.85784313725490202</v>
      </c>
      <c r="AC110" s="90">
        <f>AC78</f>
        <v>37.9</v>
      </c>
      <c r="AD110" s="90">
        <f>AD78</f>
        <v>41.607999999999997</v>
      </c>
      <c r="AE110" s="171">
        <f>AD110/AC110</f>
        <v>1.0978364116094987</v>
      </c>
      <c r="AF110" s="90">
        <f>AF78</f>
        <v>37.9</v>
      </c>
      <c r="AG110" s="90">
        <f>AG78</f>
        <v>40</v>
      </c>
      <c r="AH110" s="171">
        <f>AG110/AF110</f>
        <v>1.0554089709762533</v>
      </c>
      <c r="AI110" s="90">
        <f t="shared" ref="AI110:AO110" si="132">AI78</f>
        <v>37.9</v>
      </c>
      <c r="AJ110" s="90">
        <f t="shared" si="132"/>
        <v>0</v>
      </c>
      <c r="AK110" s="90">
        <f t="shared" si="132"/>
        <v>0</v>
      </c>
      <c r="AL110" s="90">
        <f t="shared" si="132"/>
        <v>37.9</v>
      </c>
      <c r="AM110" s="90">
        <f t="shared" si="132"/>
        <v>0</v>
      </c>
      <c r="AN110" s="90">
        <f t="shared" si="132"/>
        <v>0</v>
      </c>
      <c r="AO110" s="90">
        <f t="shared" si="132"/>
        <v>70.900000000000006</v>
      </c>
      <c r="AP110" s="115" t="e">
        <f t="shared" si="115"/>
        <v>#REF!</v>
      </c>
      <c r="AQ110" s="115" t="e">
        <f t="shared" ref="AQ110" si="133">AP110/AO110</f>
        <v>#REF!</v>
      </c>
      <c r="AR110" s="273"/>
      <c r="AS110" s="273"/>
    </row>
    <row r="111" spans="1:45" ht="24.75" customHeight="1">
      <c r="A111" s="271"/>
      <c r="B111" s="271"/>
      <c r="C111" s="271"/>
      <c r="D111" s="90" t="s">
        <v>113</v>
      </c>
      <c r="E111" s="90">
        <v>0</v>
      </c>
      <c r="F111" s="90">
        <v>0</v>
      </c>
      <c r="G111" s="90">
        <v>0</v>
      </c>
      <c r="H111" s="90">
        <v>0</v>
      </c>
      <c r="I111" s="90">
        <v>0</v>
      </c>
      <c r="J111" s="90">
        <v>0</v>
      </c>
      <c r="K111" s="90">
        <v>0</v>
      </c>
      <c r="L111" s="90">
        <v>0</v>
      </c>
      <c r="M111" s="90">
        <v>0</v>
      </c>
      <c r="N111" s="90">
        <v>0</v>
      </c>
      <c r="O111" s="90">
        <v>0</v>
      </c>
      <c r="P111" s="90">
        <v>0</v>
      </c>
      <c r="Q111" s="90">
        <v>0</v>
      </c>
      <c r="R111" s="90">
        <f t="shared" ref="R111:V111" si="134">R100</f>
        <v>0</v>
      </c>
      <c r="S111" s="90">
        <f t="shared" si="134"/>
        <v>0</v>
      </c>
      <c r="T111" s="90">
        <v>0</v>
      </c>
      <c r="U111" s="90">
        <f t="shared" si="134"/>
        <v>0</v>
      </c>
      <c r="V111" s="90">
        <f t="shared" si="134"/>
        <v>0</v>
      </c>
      <c r="W111" s="90">
        <v>0</v>
      </c>
      <c r="X111" s="90">
        <v>0</v>
      </c>
      <c r="Y111" s="90">
        <v>0</v>
      </c>
      <c r="Z111" s="90">
        <v>0</v>
      </c>
      <c r="AA111" s="90">
        <v>0</v>
      </c>
      <c r="AB111" s="90">
        <v>0</v>
      </c>
      <c r="AC111" s="90">
        <v>0</v>
      </c>
      <c r="AD111" s="90">
        <v>0</v>
      </c>
      <c r="AE111" s="90">
        <v>0</v>
      </c>
      <c r="AF111" s="90">
        <v>0</v>
      </c>
      <c r="AG111" s="90">
        <v>0</v>
      </c>
      <c r="AH111" s="90">
        <v>0</v>
      </c>
      <c r="AI111" s="90">
        <v>0</v>
      </c>
      <c r="AJ111" s="90">
        <v>0</v>
      </c>
      <c r="AK111" s="90">
        <v>0</v>
      </c>
      <c r="AL111" s="90">
        <v>0</v>
      </c>
      <c r="AM111" s="90">
        <v>0</v>
      </c>
      <c r="AN111" s="90">
        <v>0</v>
      </c>
      <c r="AO111" s="90">
        <v>0</v>
      </c>
      <c r="AP111" s="146" t="e">
        <f t="shared" si="115"/>
        <v>#REF!</v>
      </c>
      <c r="AQ111" s="146">
        <v>0</v>
      </c>
      <c r="AR111" s="273"/>
      <c r="AS111" s="273"/>
    </row>
    <row r="112" spans="1:45" ht="12.75" customHeight="1">
      <c r="A112" s="271" t="s">
        <v>140</v>
      </c>
      <c r="B112" s="271"/>
      <c r="C112" s="271"/>
      <c r="D112" s="182" t="s">
        <v>56</v>
      </c>
      <c r="E112" s="90">
        <f>E113+E114+E115</f>
        <v>2445.9899999999998</v>
      </c>
      <c r="F112" s="90">
        <f>F113+F114+F115</f>
        <v>1960.5819999999999</v>
      </c>
      <c r="G112" s="171">
        <f>F112/E112</f>
        <v>0.80154947485476236</v>
      </c>
      <c r="H112" s="90">
        <f t="shared" ref="H112:I112" si="135">H113+H114+H115</f>
        <v>0</v>
      </c>
      <c r="I112" s="90">
        <f t="shared" si="135"/>
        <v>0</v>
      </c>
      <c r="J112" s="90">
        <v>0</v>
      </c>
      <c r="K112" s="90">
        <f t="shared" ref="K112:L112" si="136">K113+K114+K115</f>
        <v>149.80000000000001</v>
      </c>
      <c r="L112" s="90">
        <f t="shared" si="136"/>
        <v>149.75</v>
      </c>
      <c r="M112" s="171">
        <f>L112/K112</f>
        <v>0.99966622162883834</v>
      </c>
      <c r="N112" s="90">
        <f t="shared" ref="N112:O112" si="137">N113+N114+N115</f>
        <v>149.69999999999999</v>
      </c>
      <c r="O112" s="90">
        <f t="shared" si="137"/>
        <v>149.69999999999999</v>
      </c>
      <c r="P112" s="171">
        <f>O112/N112</f>
        <v>1</v>
      </c>
      <c r="Q112" s="90">
        <f t="shared" ref="Q112:AO112" si="138">Q113+Q114+Q115</f>
        <v>149.69999999999999</v>
      </c>
      <c r="R112" s="90">
        <f t="shared" si="138"/>
        <v>103.72</v>
      </c>
      <c r="S112" s="171">
        <f>R112/Q112</f>
        <v>0.69285237140948563</v>
      </c>
      <c r="T112" s="90">
        <f t="shared" si="138"/>
        <v>140.04999999999995</v>
      </c>
      <c r="U112" s="90">
        <f t="shared" si="138"/>
        <v>140.012</v>
      </c>
      <c r="V112" s="171">
        <f>U112/T112</f>
        <v>0.99972866833273866</v>
      </c>
      <c r="W112" s="90">
        <f t="shared" si="138"/>
        <v>559.6</v>
      </c>
      <c r="X112" s="90">
        <f t="shared" si="138"/>
        <v>0</v>
      </c>
      <c r="Y112" s="171">
        <f>X112/W112</f>
        <v>0</v>
      </c>
      <c r="Z112" s="90">
        <f t="shared" si="138"/>
        <v>415.9</v>
      </c>
      <c r="AA112" s="90">
        <f t="shared" si="138"/>
        <v>415.9</v>
      </c>
      <c r="AB112" s="171">
        <f>AA112/Z112</f>
        <v>1</v>
      </c>
      <c r="AC112" s="90">
        <f t="shared" si="138"/>
        <v>142.69999999999999</v>
      </c>
      <c r="AD112" s="90">
        <f t="shared" si="138"/>
        <v>142.69999999999999</v>
      </c>
      <c r="AE112" s="171">
        <f>AD112/AC112</f>
        <v>1</v>
      </c>
      <c r="AF112" s="90">
        <f t="shared" si="138"/>
        <v>309.74</v>
      </c>
      <c r="AG112" s="90">
        <f t="shared" si="138"/>
        <v>858.8</v>
      </c>
      <c r="AH112" s="171">
        <f>AG112/AF112</f>
        <v>2.7726480273778007</v>
      </c>
      <c r="AI112" s="90">
        <f t="shared" si="138"/>
        <v>130.9</v>
      </c>
      <c r="AJ112" s="90">
        <f t="shared" si="138"/>
        <v>0</v>
      </c>
      <c r="AK112" s="90">
        <f t="shared" si="138"/>
        <v>0</v>
      </c>
      <c r="AL112" s="90">
        <f t="shared" si="138"/>
        <v>167.7</v>
      </c>
      <c r="AM112" s="90">
        <f t="shared" si="138"/>
        <v>0</v>
      </c>
      <c r="AN112" s="90">
        <f t="shared" si="138"/>
        <v>0</v>
      </c>
      <c r="AO112" s="90">
        <f t="shared" si="138"/>
        <v>130.19999999999999</v>
      </c>
      <c r="AP112" s="115" t="e">
        <f>SUM(AP102+AP96+#REF!)</f>
        <v>#REF!</v>
      </c>
      <c r="AQ112" s="115" t="e">
        <f t="shared" ref="AQ112" si="139">AP112/AO112</f>
        <v>#REF!</v>
      </c>
      <c r="AR112" s="272"/>
      <c r="AS112" s="272"/>
    </row>
    <row r="113" spans="1:45" ht="21.75" customHeight="1">
      <c r="A113" s="271"/>
      <c r="B113" s="271"/>
      <c r="C113" s="271"/>
      <c r="D113" s="182" t="s">
        <v>112</v>
      </c>
      <c r="E113" s="90">
        <f t="shared" ref="E113:F116" si="140">E24</f>
        <v>0</v>
      </c>
      <c r="F113" s="90">
        <f t="shared" si="140"/>
        <v>0</v>
      </c>
      <c r="G113" s="90">
        <v>0</v>
      </c>
      <c r="H113" s="90">
        <f t="shared" ref="H113:I116" si="141">H24</f>
        <v>0</v>
      </c>
      <c r="I113" s="90">
        <f t="shared" si="141"/>
        <v>0</v>
      </c>
      <c r="J113" s="90">
        <v>0</v>
      </c>
      <c r="K113" s="90">
        <f t="shared" ref="K113:L116" si="142">K24</f>
        <v>0</v>
      </c>
      <c r="L113" s="90">
        <f t="shared" si="142"/>
        <v>0</v>
      </c>
      <c r="M113" s="90">
        <v>0</v>
      </c>
      <c r="N113" s="90">
        <f t="shared" ref="N113:O116" si="143">N24</f>
        <v>0</v>
      </c>
      <c r="O113" s="90">
        <f t="shared" si="143"/>
        <v>0</v>
      </c>
      <c r="P113" s="90">
        <v>0</v>
      </c>
      <c r="Q113" s="90">
        <f t="shared" ref="Q113:AO116" si="144">Q24</f>
        <v>0</v>
      </c>
      <c r="R113" s="90">
        <f t="shared" si="144"/>
        <v>0</v>
      </c>
      <c r="S113" s="90">
        <v>0</v>
      </c>
      <c r="T113" s="90">
        <f t="shared" si="144"/>
        <v>0</v>
      </c>
      <c r="U113" s="90">
        <f t="shared" si="144"/>
        <v>0</v>
      </c>
      <c r="V113" s="90">
        <v>0</v>
      </c>
      <c r="W113" s="90">
        <f t="shared" si="144"/>
        <v>0</v>
      </c>
      <c r="X113" s="90">
        <f t="shared" si="144"/>
        <v>0</v>
      </c>
      <c r="Y113" s="90">
        <v>0</v>
      </c>
      <c r="Z113" s="90">
        <f t="shared" si="144"/>
        <v>0</v>
      </c>
      <c r="AA113" s="90">
        <f t="shared" si="144"/>
        <v>0</v>
      </c>
      <c r="AB113" s="90">
        <v>0</v>
      </c>
      <c r="AC113" s="90">
        <f t="shared" si="144"/>
        <v>0</v>
      </c>
      <c r="AD113" s="90">
        <f t="shared" si="144"/>
        <v>0</v>
      </c>
      <c r="AE113" s="90">
        <v>0</v>
      </c>
      <c r="AF113" s="90">
        <f t="shared" si="144"/>
        <v>0</v>
      </c>
      <c r="AG113" s="90">
        <f t="shared" si="144"/>
        <v>0</v>
      </c>
      <c r="AH113" s="90">
        <v>0</v>
      </c>
      <c r="AI113" s="90">
        <f t="shared" si="144"/>
        <v>0</v>
      </c>
      <c r="AJ113" s="90">
        <f t="shared" si="144"/>
        <v>0</v>
      </c>
      <c r="AK113" s="90">
        <f t="shared" si="144"/>
        <v>0</v>
      </c>
      <c r="AL113" s="90">
        <f t="shared" si="144"/>
        <v>0</v>
      </c>
      <c r="AM113" s="90">
        <f t="shared" si="144"/>
        <v>0</v>
      </c>
      <c r="AN113" s="90">
        <f t="shared" si="144"/>
        <v>0</v>
      </c>
      <c r="AO113" s="90">
        <f t="shared" si="144"/>
        <v>0</v>
      </c>
      <c r="AP113" s="115">
        <f t="shared" ref="AP113:AP121" si="145">SUM(AP103+AP97+AP79)</f>
        <v>0</v>
      </c>
      <c r="AQ113" s="115">
        <v>0</v>
      </c>
      <c r="AR113" s="273"/>
      <c r="AS113" s="273"/>
    </row>
    <row r="114" spans="1:45" ht="12.75" customHeight="1">
      <c r="A114" s="271"/>
      <c r="B114" s="271"/>
      <c r="C114" s="271"/>
      <c r="D114" s="90" t="s">
        <v>53</v>
      </c>
      <c r="E114" s="90">
        <f t="shared" si="140"/>
        <v>0</v>
      </c>
      <c r="F114" s="90">
        <f t="shared" si="140"/>
        <v>0</v>
      </c>
      <c r="G114" s="90">
        <v>0</v>
      </c>
      <c r="H114" s="90">
        <f t="shared" si="141"/>
        <v>0</v>
      </c>
      <c r="I114" s="90">
        <f t="shared" si="141"/>
        <v>0</v>
      </c>
      <c r="J114" s="90">
        <v>0</v>
      </c>
      <c r="K114" s="90">
        <f t="shared" si="142"/>
        <v>0</v>
      </c>
      <c r="L114" s="90">
        <f t="shared" si="142"/>
        <v>0</v>
      </c>
      <c r="M114" s="90">
        <v>0</v>
      </c>
      <c r="N114" s="90">
        <f t="shared" si="143"/>
        <v>0</v>
      </c>
      <c r="O114" s="90">
        <f t="shared" si="143"/>
        <v>0</v>
      </c>
      <c r="P114" s="90">
        <v>0</v>
      </c>
      <c r="Q114" s="90">
        <f t="shared" si="144"/>
        <v>0</v>
      </c>
      <c r="R114" s="90">
        <f t="shared" si="144"/>
        <v>0</v>
      </c>
      <c r="S114" s="90">
        <v>0</v>
      </c>
      <c r="T114" s="90">
        <f t="shared" si="144"/>
        <v>0</v>
      </c>
      <c r="U114" s="90">
        <f t="shared" si="144"/>
        <v>0</v>
      </c>
      <c r="V114" s="90">
        <v>0</v>
      </c>
      <c r="W114" s="90">
        <f t="shared" si="144"/>
        <v>0</v>
      </c>
      <c r="X114" s="90">
        <f t="shared" si="144"/>
        <v>0</v>
      </c>
      <c r="Y114" s="90">
        <v>0</v>
      </c>
      <c r="Z114" s="90">
        <f t="shared" si="144"/>
        <v>0</v>
      </c>
      <c r="AA114" s="90">
        <f t="shared" si="144"/>
        <v>0</v>
      </c>
      <c r="AB114" s="90">
        <v>0</v>
      </c>
      <c r="AC114" s="90">
        <f t="shared" si="144"/>
        <v>0</v>
      </c>
      <c r="AD114" s="90">
        <f t="shared" si="144"/>
        <v>0</v>
      </c>
      <c r="AE114" s="90">
        <v>0</v>
      </c>
      <c r="AF114" s="90">
        <f t="shared" si="144"/>
        <v>0</v>
      </c>
      <c r="AG114" s="90">
        <f t="shared" si="144"/>
        <v>0</v>
      </c>
      <c r="AH114" s="90">
        <v>0</v>
      </c>
      <c r="AI114" s="90">
        <f t="shared" si="144"/>
        <v>0</v>
      </c>
      <c r="AJ114" s="90">
        <f t="shared" si="144"/>
        <v>0</v>
      </c>
      <c r="AK114" s="90">
        <f t="shared" si="144"/>
        <v>0</v>
      </c>
      <c r="AL114" s="90">
        <f t="shared" si="144"/>
        <v>0</v>
      </c>
      <c r="AM114" s="90">
        <f t="shared" si="144"/>
        <v>0</v>
      </c>
      <c r="AN114" s="90">
        <f t="shared" si="144"/>
        <v>0</v>
      </c>
      <c r="AO114" s="90">
        <f t="shared" si="144"/>
        <v>0</v>
      </c>
      <c r="AP114" s="115" t="e">
        <f t="shared" si="145"/>
        <v>#REF!</v>
      </c>
      <c r="AQ114" s="115">
        <v>0</v>
      </c>
      <c r="AR114" s="273"/>
      <c r="AS114" s="273"/>
    </row>
    <row r="115" spans="1:45" ht="12.75" customHeight="1">
      <c r="A115" s="271"/>
      <c r="B115" s="271"/>
      <c r="C115" s="271"/>
      <c r="D115" s="90" t="s">
        <v>41</v>
      </c>
      <c r="E115" s="90">
        <f>E26</f>
        <v>2445.9899999999998</v>
      </c>
      <c r="F115" s="90">
        <f t="shared" si="140"/>
        <v>1960.5819999999999</v>
      </c>
      <c r="G115" s="171">
        <f>F115/E115</f>
        <v>0.80154947485476236</v>
      </c>
      <c r="H115" s="90">
        <f t="shared" si="141"/>
        <v>0</v>
      </c>
      <c r="I115" s="90">
        <f t="shared" si="141"/>
        <v>0</v>
      </c>
      <c r="J115" s="90">
        <v>0</v>
      </c>
      <c r="K115" s="90">
        <f t="shared" si="142"/>
        <v>149.80000000000001</v>
      </c>
      <c r="L115" s="90">
        <f t="shared" si="142"/>
        <v>149.75</v>
      </c>
      <c r="M115" s="171">
        <f>L115/K115</f>
        <v>0.99966622162883834</v>
      </c>
      <c r="N115" s="90">
        <f t="shared" si="143"/>
        <v>149.69999999999999</v>
      </c>
      <c r="O115" s="90">
        <f t="shared" si="143"/>
        <v>149.69999999999999</v>
      </c>
      <c r="P115" s="171">
        <f>O115/N115</f>
        <v>1</v>
      </c>
      <c r="Q115" s="90">
        <f t="shared" si="144"/>
        <v>149.69999999999999</v>
      </c>
      <c r="R115" s="90">
        <f t="shared" si="144"/>
        <v>103.72</v>
      </c>
      <c r="S115" s="171">
        <f>R115/Q115</f>
        <v>0.69285237140948563</v>
      </c>
      <c r="T115" s="90">
        <f t="shared" si="144"/>
        <v>140.04999999999995</v>
      </c>
      <c r="U115" s="90">
        <f t="shared" si="144"/>
        <v>140.012</v>
      </c>
      <c r="V115" s="171">
        <f>U115/T115</f>
        <v>0.99972866833273866</v>
      </c>
      <c r="W115" s="90">
        <f t="shared" si="144"/>
        <v>559.6</v>
      </c>
      <c r="X115" s="90">
        <f t="shared" si="144"/>
        <v>0</v>
      </c>
      <c r="Y115" s="171">
        <f>X115/W115</f>
        <v>0</v>
      </c>
      <c r="Z115" s="90">
        <f t="shared" si="144"/>
        <v>415.9</v>
      </c>
      <c r="AA115" s="90">
        <f t="shared" si="144"/>
        <v>415.9</v>
      </c>
      <c r="AB115" s="171">
        <f>AA115/Z115</f>
        <v>1</v>
      </c>
      <c r="AC115" s="90">
        <f t="shared" si="144"/>
        <v>142.69999999999999</v>
      </c>
      <c r="AD115" s="90">
        <f t="shared" si="144"/>
        <v>142.69999999999999</v>
      </c>
      <c r="AE115" s="171">
        <f>AD115/AC115</f>
        <v>1</v>
      </c>
      <c r="AF115" s="90">
        <f t="shared" si="144"/>
        <v>309.74</v>
      </c>
      <c r="AG115" s="90">
        <f t="shared" si="144"/>
        <v>858.8</v>
      </c>
      <c r="AH115" s="171">
        <f>AG115/AF115</f>
        <v>2.7726480273778007</v>
      </c>
      <c r="AI115" s="90">
        <f t="shared" si="144"/>
        <v>130.9</v>
      </c>
      <c r="AJ115" s="90">
        <f t="shared" si="144"/>
        <v>0</v>
      </c>
      <c r="AK115" s="90">
        <f t="shared" si="144"/>
        <v>0</v>
      </c>
      <c r="AL115" s="90">
        <f t="shared" si="144"/>
        <v>167.7</v>
      </c>
      <c r="AM115" s="90">
        <f t="shared" si="144"/>
        <v>0</v>
      </c>
      <c r="AN115" s="90">
        <f t="shared" si="144"/>
        <v>0</v>
      </c>
      <c r="AO115" s="90">
        <f t="shared" si="144"/>
        <v>130.19999999999999</v>
      </c>
      <c r="AP115" s="115" t="e">
        <f t="shared" si="145"/>
        <v>#REF!</v>
      </c>
      <c r="AQ115" s="115" t="e">
        <f t="shared" ref="AQ115" si="146">AP115/AO115</f>
        <v>#REF!</v>
      </c>
      <c r="AR115" s="273"/>
      <c r="AS115" s="273"/>
    </row>
    <row r="116" spans="1:45" ht="24.75" customHeight="1">
      <c r="A116" s="271"/>
      <c r="B116" s="271"/>
      <c r="C116" s="271"/>
      <c r="D116" s="90" t="s">
        <v>113</v>
      </c>
      <c r="E116" s="90">
        <f t="shared" si="140"/>
        <v>0</v>
      </c>
      <c r="F116" s="90">
        <f t="shared" si="140"/>
        <v>0</v>
      </c>
      <c r="G116" s="90">
        <v>0</v>
      </c>
      <c r="H116" s="90">
        <f t="shared" si="141"/>
        <v>0</v>
      </c>
      <c r="I116" s="90">
        <f t="shared" si="141"/>
        <v>0</v>
      </c>
      <c r="J116" s="90">
        <v>0</v>
      </c>
      <c r="K116" s="90">
        <f t="shared" si="142"/>
        <v>0</v>
      </c>
      <c r="L116" s="90">
        <f t="shared" si="142"/>
        <v>0</v>
      </c>
      <c r="M116" s="90">
        <v>0</v>
      </c>
      <c r="N116" s="90">
        <f t="shared" si="143"/>
        <v>0</v>
      </c>
      <c r="O116" s="90">
        <f t="shared" si="143"/>
        <v>0</v>
      </c>
      <c r="P116" s="90">
        <v>0</v>
      </c>
      <c r="Q116" s="90">
        <f t="shared" si="144"/>
        <v>0</v>
      </c>
      <c r="R116" s="90">
        <f t="shared" si="144"/>
        <v>0</v>
      </c>
      <c r="S116" s="90">
        <f t="shared" si="144"/>
        <v>0</v>
      </c>
      <c r="T116" s="90">
        <f t="shared" si="144"/>
        <v>0</v>
      </c>
      <c r="U116" s="90">
        <f t="shared" si="144"/>
        <v>0</v>
      </c>
      <c r="V116" s="90">
        <f t="shared" si="144"/>
        <v>0</v>
      </c>
      <c r="W116" s="90">
        <f t="shared" si="144"/>
        <v>0</v>
      </c>
      <c r="X116" s="90">
        <f t="shared" si="144"/>
        <v>0</v>
      </c>
      <c r="Y116" s="90">
        <f t="shared" si="144"/>
        <v>0</v>
      </c>
      <c r="Z116" s="90">
        <f t="shared" si="144"/>
        <v>0</v>
      </c>
      <c r="AA116" s="90">
        <f t="shared" si="144"/>
        <v>0</v>
      </c>
      <c r="AB116" s="90">
        <f t="shared" si="144"/>
        <v>0</v>
      </c>
      <c r="AC116" s="90">
        <f t="shared" si="144"/>
        <v>0</v>
      </c>
      <c r="AD116" s="90">
        <f t="shared" si="144"/>
        <v>0</v>
      </c>
      <c r="AE116" s="90">
        <f t="shared" si="144"/>
        <v>0</v>
      </c>
      <c r="AF116" s="90">
        <f t="shared" si="144"/>
        <v>0</v>
      </c>
      <c r="AG116" s="90">
        <f t="shared" si="144"/>
        <v>0</v>
      </c>
      <c r="AH116" s="90">
        <f t="shared" si="144"/>
        <v>0</v>
      </c>
      <c r="AI116" s="90">
        <f t="shared" si="144"/>
        <v>0</v>
      </c>
      <c r="AJ116" s="90">
        <f t="shared" si="144"/>
        <v>0</v>
      </c>
      <c r="AK116" s="90">
        <f t="shared" si="144"/>
        <v>0</v>
      </c>
      <c r="AL116" s="90">
        <f t="shared" si="144"/>
        <v>0</v>
      </c>
      <c r="AM116" s="90">
        <f t="shared" si="144"/>
        <v>0</v>
      </c>
      <c r="AN116" s="90">
        <f t="shared" si="144"/>
        <v>0</v>
      </c>
      <c r="AO116" s="90">
        <f t="shared" si="144"/>
        <v>0</v>
      </c>
      <c r="AP116" s="146">
        <f t="shared" si="145"/>
        <v>0</v>
      </c>
      <c r="AQ116" s="146">
        <v>0</v>
      </c>
      <c r="AR116" s="273"/>
      <c r="AS116" s="273"/>
    </row>
    <row r="117" spans="1:45" ht="12.75" customHeight="1">
      <c r="A117" s="271" t="s">
        <v>141</v>
      </c>
      <c r="B117" s="271"/>
      <c r="C117" s="271"/>
      <c r="D117" s="182" t="s">
        <v>56</v>
      </c>
      <c r="E117" s="90">
        <f>E118+E119+E120</f>
        <v>27120.100000000002</v>
      </c>
      <c r="F117" s="90">
        <f>F118+F119+F120</f>
        <v>23775.5</v>
      </c>
      <c r="G117" s="171">
        <f>F117/E117</f>
        <v>0.87667449603799386</v>
      </c>
      <c r="H117" s="90">
        <f t="shared" ref="H117:I117" si="147">H118+H119+H120</f>
        <v>0</v>
      </c>
      <c r="I117" s="90">
        <f t="shared" si="147"/>
        <v>0</v>
      </c>
      <c r="J117" s="90">
        <v>0</v>
      </c>
      <c r="K117" s="90">
        <f t="shared" ref="K117:L117" si="148">K118+K119+K120</f>
        <v>0</v>
      </c>
      <c r="L117" s="90">
        <f t="shared" si="148"/>
        <v>0</v>
      </c>
      <c r="M117" s="90">
        <v>0</v>
      </c>
      <c r="N117" s="90">
        <f t="shared" ref="N117:O117" si="149">N118+N119+N120</f>
        <v>0</v>
      </c>
      <c r="O117" s="90">
        <f t="shared" si="149"/>
        <v>0</v>
      </c>
      <c r="P117" s="90">
        <v>0</v>
      </c>
      <c r="Q117" s="90">
        <f t="shared" ref="Q117:AN117" si="150">Q118+Q119+Q120</f>
        <v>0</v>
      </c>
      <c r="R117" s="90">
        <f t="shared" si="150"/>
        <v>0</v>
      </c>
      <c r="S117" s="90">
        <f t="shared" si="150"/>
        <v>0</v>
      </c>
      <c r="T117" s="90">
        <f t="shared" si="150"/>
        <v>0</v>
      </c>
      <c r="U117" s="90">
        <f t="shared" si="150"/>
        <v>0</v>
      </c>
      <c r="V117" s="90">
        <f t="shared" si="150"/>
        <v>0</v>
      </c>
      <c r="W117" s="90">
        <f t="shared" si="150"/>
        <v>71.400000000000006</v>
      </c>
      <c r="X117" s="90">
        <f t="shared" si="150"/>
        <v>57</v>
      </c>
      <c r="Y117" s="171">
        <f>X117/W117</f>
        <v>0.79831932773109238</v>
      </c>
      <c r="Z117" s="90">
        <f t="shared" si="150"/>
        <v>23474.600000000002</v>
      </c>
      <c r="AA117" s="90">
        <f t="shared" si="150"/>
        <v>23474.400000000001</v>
      </c>
      <c r="AB117" s="171">
        <f>AA117/Z117</f>
        <v>0.99999148015301642</v>
      </c>
      <c r="AC117" s="90">
        <f t="shared" si="150"/>
        <v>0</v>
      </c>
      <c r="AD117" s="90">
        <f t="shared" si="150"/>
        <v>0</v>
      </c>
      <c r="AE117" s="90">
        <f t="shared" si="150"/>
        <v>0</v>
      </c>
      <c r="AF117" s="90">
        <f t="shared" si="150"/>
        <v>244.1</v>
      </c>
      <c r="AG117" s="90">
        <f t="shared" si="150"/>
        <v>244.1</v>
      </c>
      <c r="AH117" s="171">
        <f>AG117/AF117</f>
        <v>1</v>
      </c>
      <c r="AI117" s="90">
        <f t="shared" si="150"/>
        <v>3221.6</v>
      </c>
      <c r="AJ117" s="90">
        <f t="shared" si="150"/>
        <v>0</v>
      </c>
      <c r="AK117" s="90">
        <f t="shared" si="150"/>
        <v>0</v>
      </c>
      <c r="AL117" s="90">
        <f t="shared" si="150"/>
        <v>108.4</v>
      </c>
      <c r="AM117" s="90">
        <f t="shared" si="150"/>
        <v>0</v>
      </c>
      <c r="AN117" s="90">
        <f t="shared" si="150"/>
        <v>0</v>
      </c>
      <c r="AO117" s="90">
        <f>AO118+AO119+AO120</f>
        <v>0</v>
      </c>
      <c r="AP117" s="115" t="e">
        <f t="shared" si="145"/>
        <v>#REF!</v>
      </c>
      <c r="AQ117" s="115" t="e">
        <f t="shared" ref="AQ117" si="151">AP117/AO117</f>
        <v>#REF!</v>
      </c>
      <c r="AR117" s="271"/>
      <c r="AS117" s="271"/>
    </row>
    <row r="118" spans="1:45" ht="22.65" customHeight="1">
      <c r="A118" s="271"/>
      <c r="B118" s="271"/>
      <c r="C118" s="271"/>
      <c r="D118" s="182" t="s">
        <v>112</v>
      </c>
      <c r="E118" s="90">
        <f t="shared" ref="E118:F121" si="152">E29</f>
        <v>0</v>
      </c>
      <c r="F118" s="90">
        <f t="shared" si="152"/>
        <v>0</v>
      </c>
      <c r="G118" s="90">
        <v>0</v>
      </c>
      <c r="H118" s="90">
        <f t="shared" ref="H118:I121" si="153">H29</f>
        <v>0</v>
      </c>
      <c r="I118" s="90">
        <f t="shared" si="153"/>
        <v>0</v>
      </c>
      <c r="J118" s="90">
        <v>0</v>
      </c>
      <c r="K118" s="90">
        <f t="shared" ref="K118:L121" si="154">K29</f>
        <v>0</v>
      </c>
      <c r="L118" s="90">
        <f t="shared" si="154"/>
        <v>0</v>
      </c>
      <c r="M118" s="90">
        <v>0</v>
      </c>
      <c r="N118" s="90">
        <f t="shared" ref="N118:O121" si="155">N29</f>
        <v>0</v>
      </c>
      <c r="O118" s="90">
        <f t="shared" si="155"/>
        <v>0</v>
      </c>
      <c r="P118" s="90">
        <v>0</v>
      </c>
      <c r="Q118" s="90">
        <f t="shared" ref="Q118:AO121" si="156">Q29</f>
        <v>0</v>
      </c>
      <c r="R118" s="90">
        <f t="shared" si="156"/>
        <v>0</v>
      </c>
      <c r="S118" s="90">
        <f t="shared" si="156"/>
        <v>0</v>
      </c>
      <c r="T118" s="90">
        <f t="shared" si="156"/>
        <v>0</v>
      </c>
      <c r="U118" s="90">
        <f t="shared" si="156"/>
        <v>0</v>
      </c>
      <c r="V118" s="90">
        <f t="shared" si="156"/>
        <v>0</v>
      </c>
      <c r="W118" s="90">
        <f t="shared" si="156"/>
        <v>0</v>
      </c>
      <c r="X118" s="90">
        <f t="shared" si="156"/>
        <v>0</v>
      </c>
      <c r="Y118" s="90">
        <v>0</v>
      </c>
      <c r="Z118" s="90">
        <f t="shared" si="156"/>
        <v>0</v>
      </c>
      <c r="AA118" s="90">
        <f t="shared" si="156"/>
        <v>0</v>
      </c>
      <c r="AB118" s="90">
        <v>0</v>
      </c>
      <c r="AC118" s="90">
        <f t="shared" si="156"/>
        <v>0</v>
      </c>
      <c r="AD118" s="90">
        <f t="shared" si="156"/>
        <v>0</v>
      </c>
      <c r="AE118" s="90">
        <f t="shared" si="156"/>
        <v>0</v>
      </c>
      <c r="AF118" s="90">
        <f t="shared" si="156"/>
        <v>0</v>
      </c>
      <c r="AG118" s="90">
        <f t="shared" si="156"/>
        <v>0</v>
      </c>
      <c r="AH118" s="90">
        <f t="shared" si="156"/>
        <v>0</v>
      </c>
      <c r="AI118" s="90">
        <f t="shared" si="156"/>
        <v>0</v>
      </c>
      <c r="AJ118" s="90">
        <f t="shared" si="156"/>
        <v>0</v>
      </c>
      <c r="AK118" s="90">
        <f t="shared" si="156"/>
        <v>0</v>
      </c>
      <c r="AL118" s="90">
        <f t="shared" si="156"/>
        <v>0</v>
      </c>
      <c r="AM118" s="90">
        <f t="shared" si="156"/>
        <v>0</v>
      </c>
      <c r="AN118" s="90">
        <f t="shared" si="156"/>
        <v>0</v>
      </c>
      <c r="AO118" s="90">
        <f t="shared" si="156"/>
        <v>0</v>
      </c>
      <c r="AP118" s="115">
        <f t="shared" si="145"/>
        <v>0</v>
      </c>
      <c r="AQ118" s="115">
        <v>0</v>
      </c>
      <c r="AR118" s="344"/>
      <c r="AS118" s="344"/>
    </row>
    <row r="119" spans="1:45" ht="12.75" customHeight="1">
      <c r="A119" s="271"/>
      <c r="B119" s="271"/>
      <c r="C119" s="271"/>
      <c r="D119" s="90" t="s">
        <v>53</v>
      </c>
      <c r="E119" s="90">
        <f t="shared" si="152"/>
        <v>0</v>
      </c>
      <c r="F119" s="90">
        <f t="shared" si="152"/>
        <v>0</v>
      </c>
      <c r="G119" s="90">
        <v>0</v>
      </c>
      <c r="H119" s="90">
        <f t="shared" si="153"/>
        <v>0</v>
      </c>
      <c r="I119" s="90">
        <f t="shared" si="153"/>
        <v>0</v>
      </c>
      <c r="J119" s="90">
        <v>0</v>
      </c>
      <c r="K119" s="90">
        <f t="shared" si="154"/>
        <v>0</v>
      </c>
      <c r="L119" s="90">
        <f t="shared" si="154"/>
        <v>0</v>
      </c>
      <c r="M119" s="90">
        <v>0</v>
      </c>
      <c r="N119" s="90">
        <f t="shared" si="155"/>
        <v>0</v>
      </c>
      <c r="O119" s="90">
        <f t="shared" si="155"/>
        <v>0</v>
      </c>
      <c r="P119" s="90">
        <v>0</v>
      </c>
      <c r="Q119" s="90">
        <f t="shared" si="156"/>
        <v>0</v>
      </c>
      <c r="R119" s="90">
        <f t="shared" si="156"/>
        <v>0</v>
      </c>
      <c r="S119" s="90">
        <f t="shared" si="156"/>
        <v>0</v>
      </c>
      <c r="T119" s="90">
        <f t="shared" si="156"/>
        <v>0</v>
      </c>
      <c r="U119" s="90">
        <f t="shared" si="156"/>
        <v>0</v>
      </c>
      <c r="V119" s="90">
        <f t="shared" si="156"/>
        <v>0</v>
      </c>
      <c r="W119" s="90">
        <f t="shared" si="156"/>
        <v>0</v>
      </c>
      <c r="X119" s="90">
        <f t="shared" si="156"/>
        <v>0</v>
      </c>
      <c r="Y119" s="90">
        <v>0</v>
      </c>
      <c r="Z119" s="90">
        <f t="shared" si="156"/>
        <v>0</v>
      </c>
      <c r="AA119" s="90">
        <f t="shared" si="156"/>
        <v>0</v>
      </c>
      <c r="AB119" s="90">
        <v>0</v>
      </c>
      <c r="AC119" s="90">
        <f t="shared" si="156"/>
        <v>0</v>
      </c>
      <c r="AD119" s="90">
        <f t="shared" si="156"/>
        <v>0</v>
      </c>
      <c r="AE119" s="90">
        <f t="shared" si="156"/>
        <v>0</v>
      </c>
      <c r="AF119" s="90">
        <f t="shared" si="156"/>
        <v>0</v>
      </c>
      <c r="AG119" s="90">
        <f t="shared" si="156"/>
        <v>0</v>
      </c>
      <c r="AH119" s="90">
        <f t="shared" si="156"/>
        <v>0</v>
      </c>
      <c r="AI119" s="90">
        <f t="shared" si="156"/>
        <v>0</v>
      </c>
      <c r="AJ119" s="90">
        <f t="shared" si="156"/>
        <v>0</v>
      </c>
      <c r="AK119" s="90">
        <f t="shared" si="156"/>
        <v>0</v>
      </c>
      <c r="AL119" s="90">
        <f t="shared" si="156"/>
        <v>0</v>
      </c>
      <c r="AM119" s="90">
        <f t="shared" si="156"/>
        <v>0</v>
      </c>
      <c r="AN119" s="90">
        <f t="shared" si="156"/>
        <v>0</v>
      </c>
      <c r="AO119" s="90">
        <f t="shared" si="156"/>
        <v>0</v>
      </c>
      <c r="AP119" s="115" t="e">
        <f t="shared" si="145"/>
        <v>#REF!</v>
      </c>
      <c r="AQ119" s="115">
        <v>0</v>
      </c>
      <c r="AR119" s="344"/>
      <c r="AS119" s="344"/>
    </row>
    <row r="120" spans="1:45" ht="12.75" customHeight="1">
      <c r="A120" s="271"/>
      <c r="B120" s="271"/>
      <c r="C120" s="271"/>
      <c r="D120" s="90" t="s">
        <v>41</v>
      </c>
      <c r="E120" s="90">
        <f>E31+E36</f>
        <v>27120.100000000002</v>
      </c>
      <c r="F120" s="90">
        <f>F31+F36</f>
        <v>23775.5</v>
      </c>
      <c r="G120" s="171">
        <f>F120/E120</f>
        <v>0.87667449603799386</v>
      </c>
      <c r="H120" s="90">
        <f>H31+H36</f>
        <v>0</v>
      </c>
      <c r="I120" s="90">
        <f>I31+I36</f>
        <v>0</v>
      </c>
      <c r="J120" s="90">
        <v>0</v>
      </c>
      <c r="K120" s="90">
        <f>K31+K36</f>
        <v>0</v>
      </c>
      <c r="L120" s="90">
        <f>L31+L36</f>
        <v>0</v>
      </c>
      <c r="M120" s="90">
        <v>0</v>
      </c>
      <c r="N120" s="90">
        <f>N31+N36</f>
        <v>0</v>
      </c>
      <c r="O120" s="90">
        <f>O31+O36</f>
        <v>0</v>
      </c>
      <c r="P120" s="90">
        <v>0</v>
      </c>
      <c r="Q120" s="90">
        <f>Q31+Q36</f>
        <v>0</v>
      </c>
      <c r="R120" s="90">
        <f>R31+R36</f>
        <v>0</v>
      </c>
      <c r="S120" s="90">
        <f t="shared" si="156"/>
        <v>0</v>
      </c>
      <c r="T120" s="90">
        <f>T31+T36</f>
        <v>0</v>
      </c>
      <c r="U120" s="90">
        <f>U31+U36</f>
        <v>0</v>
      </c>
      <c r="V120" s="90">
        <f t="shared" si="156"/>
        <v>0</v>
      </c>
      <c r="W120" s="90">
        <f>W31+W36</f>
        <v>71.400000000000006</v>
      </c>
      <c r="X120" s="90">
        <f>X31+X36</f>
        <v>57</v>
      </c>
      <c r="Y120" s="171">
        <f>X120/W120</f>
        <v>0.79831932773109238</v>
      </c>
      <c r="Z120" s="90">
        <f>Z31+Z36</f>
        <v>23474.600000000002</v>
      </c>
      <c r="AA120" s="90">
        <f>AA31+AA36</f>
        <v>23474.400000000001</v>
      </c>
      <c r="AB120" s="171">
        <f>AA120/Z120</f>
        <v>0.99999148015301642</v>
      </c>
      <c r="AC120" s="90">
        <f>AC31+AC36</f>
        <v>0</v>
      </c>
      <c r="AD120" s="90">
        <f>AD31+AD36</f>
        <v>0</v>
      </c>
      <c r="AE120" s="90">
        <f t="shared" si="156"/>
        <v>0</v>
      </c>
      <c r="AF120" s="90">
        <f>AF31+AF36</f>
        <v>244.1</v>
      </c>
      <c r="AG120" s="90">
        <f>AG31+AG36</f>
        <v>244.1</v>
      </c>
      <c r="AH120" s="171">
        <f>AG120/AF120</f>
        <v>1</v>
      </c>
      <c r="AI120" s="90">
        <f t="shared" ref="AI120:AO120" si="157">AI31+AI36</f>
        <v>3221.6</v>
      </c>
      <c r="AJ120" s="90">
        <f t="shared" si="157"/>
        <v>0</v>
      </c>
      <c r="AK120" s="90">
        <f t="shared" si="157"/>
        <v>0</v>
      </c>
      <c r="AL120" s="90">
        <f t="shared" si="157"/>
        <v>108.4</v>
      </c>
      <c r="AM120" s="90">
        <f t="shared" si="157"/>
        <v>0</v>
      </c>
      <c r="AN120" s="90">
        <f t="shared" si="157"/>
        <v>0</v>
      </c>
      <c r="AO120" s="90">
        <f t="shared" si="157"/>
        <v>0</v>
      </c>
      <c r="AP120" s="115" t="e">
        <f t="shared" si="145"/>
        <v>#REF!</v>
      </c>
      <c r="AQ120" s="115" t="e">
        <f>AP120/AO120</f>
        <v>#REF!</v>
      </c>
      <c r="AR120" s="344"/>
      <c r="AS120" s="344"/>
    </row>
    <row r="121" spans="1:45" ht="24.75" customHeight="1">
      <c r="A121" s="271"/>
      <c r="B121" s="271"/>
      <c r="C121" s="271"/>
      <c r="D121" s="90" t="s">
        <v>113</v>
      </c>
      <c r="E121" s="90">
        <f t="shared" si="152"/>
        <v>0</v>
      </c>
      <c r="F121" s="90">
        <f t="shared" si="152"/>
        <v>0</v>
      </c>
      <c r="G121" s="90">
        <v>0</v>
      </c>
      <c r="H121" s="90">
        <f t="shared" si="153"/>
        <v>0</v>
      </c>
      <c r="I121" s="90">
        <f t="shared" si="153"/>
        <v>0</v>
      </c>
      <c r="J121" s="90">
        <v>0</v>
      </c>
      <c r="K121" s="90">
        <f t="shared" si="154"/>
        <v>0</v>
      </c>
      <c r="L121" s="90">
        <f t="shared" si="154"/>
        <v>0</v>
      </c>
      <c r="M121" s="90">
        <v>0</v>
      </c>
      <c r="N121" s="90">
        <f t="shared" si="155"/>
        <v>0</v>
      </c>
      <c r="O121" s="90">
        <f t="shared" si="155"/>
        <v>0</v>
      </c>
      <c r="P121" s="90">
        <v>0</v>
      </c>
      <c r="Q121" s="90">
        <f t="shared" si="156"/>
        <v>0</v>
      </c>
      <c r="R121" s="90">
        <f t="shared" si="156"/>
        <v>0</v>
      </c>
      <c r="S121" s="90">
        <f t="shared" si="156"/>
        <v>0</v>
      </c>
      <c r="T121" s="90">
        <f t="shared" si="156"/>
        <v>0</v>
      </c>
      <c r="U121" s="90">
        <f t="shared" si="156"/>
        <v>0</v>
      </c>
      <c r="V121" s="90">
        <f t="shared" si="156"/>
        <v>0</v>
      </c>
      <c r="W121" s="90">
        <f t="shared" si="156"/>
        <v>0</v>
      </c>
      <c r="X121" s="90">
        <f t="shared" si="156"/>
        <v>0</v>
      </c>
      <c r="Y121" s="90">
        <f t="shared" si="156"/>
        <v>0</v>
      </c>
      <c r="Z121" s="90">
        <f t="shared" si="156"/>
        <v>0</v>
      </c>
      <c r="AA121" s="90">
        <f t="shared" si="156"/>
        <v>0</v>
      </c>
      <c r="AB121" s="90">
        <f t="shared" si="156"/>
        <v>0</v>
      </c>
      <c r="AC121" s="90">
        <f t="shared" si="156"/>
        <v>0</v>
      </c>
      <c r="AD121" s="90">
        <f t="shared" si="156"/>
        <v>0</v>
      </c>
      <c r="AE121" s="90">
        <f t="shared" si="156"/>
        <v>0</v>
      </c>
      <c r="AF121" s="90">
        <f t="shared" si="156"/>
        <v>0</v>
      </c>
      <c r="AG121" s="90">
        <f t="shared" si="156"/>
        <v>0</v>
      </c>
      <c r="AH121" s="90">
        <f t="shared" si="156"/>
        <v>0</v>
      </c>
      <c r="AI121" s="90">
        <f t="shared" si="156"/>
        <v>0</v>
      </c>
      <c r="AJ121" s="90">
        <f t="shared" si="156"/>
        <v>0</v>
      </c>
      <c r="AK121" s="90">
        <f t="shared" si="156"/>
        <v>0</v>
      </c>
      <c r="AL121" s="90">
        <f t="shared" si="156"/>
        <v>0</v>
      </c>
      <c r="AM121" s="90">
        <f t="shared" si="156"/>
        <v>0</v>
      </c>
      <c r="AN121" s="90">
        <f t="shared" si="156"/>
        <v>0</v>
      </c>
      <c r="AO121" s="90">
        <f>AO32</f>
        <v>0</v>
      </c>
      <c r="AP121" s="146" t="e">
        <f t="shared" si="145"/>
        <v>#REF!</v>
      </c>
      <c r="AQ121" s="146">
        <v>0</v>
      </c>
      <c r="AR121" s="344"/>
      <c r="AS121" s="344"/>
    </row>
    <row r="122" spans="1:45" ht="24.75" customHeight="1">
      <c r="A122" s="183"/>
      <c r="B122" s="183"/>
      <c r="C122" s="183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8"/>
      <c r="AQ122" s="148"/>
      <c r="AR122" s="149"/>
      <c r="AS122" s="149"/>
    </row>
    <row r="123" spans="1:45" s="155" customFormat="1" ht="14.4">
      <c r="A123" s="267" t="s">
        <v>150</v>
      </c>
      <c r="B123" s="268"/>
      <c r="C123" s="268"/>
      <c r="D123" s="268"/>
      <c r="E123" s="268"/>
      <c r="F123" s="151"/>
      <c r="G123" s="269" t="s">
        <v>32</v>
      </c>
      <c r="H123" s="269"/>
      <c r="I123" s="269"/>
      <c r="J123" s="269"/>
      <c r="K123" s="269"/>
      <c r="L123" s="269"/>
      <c r="M123" s="269"/>
      <c r="N123" s="151"/>
      <c r="O123" s="151"/>
      <c r="P123" s="152"/>
      <c r="Q123" s="153"/>
      <c r="R123" s="153"/>
      <c r="S123" s="152"/>
      <c r="T123" s="153"/>
      <c r="U123" s="153"/>
      <c r="V123" s="152"/>
      <c r="W123" s="153"/>
      <c r="X123" s="154"/>
      <c r="Y123" s="152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</row>
    <row r="124" spans="1:45" s="155" customFormat="1" ht="24" customHeight="1">
      <c r="A124" s="267" t="s">
        <v>93</v>
      </c>
      <c r="B124" s="268"/>
      <c r="C124" s="268"/>
      <c r="D124" s="268"/>
      <c r="E124" s="151"/>
      <c r="F124" s="151"/>
      <c r="G124" s="270" t="s">
        <v>33</v>
      </c>
      <c r="H124" s="269"/>
      <c r="I124" s="269"/>
      <c r="J124" s="269"/>
      <c r="K124" s="269"/>
      <c r="L124" s="269"/>
      <c r="M124" s="269"/>
      <c r="N124" s="269"/>
      <c r="O124" s="269"/>
      <c r="P124" s="152"/>
      <c r="Q124" s="153"/>
      <c r="R124" s="153"/>
      <c r="S124" s="152"/>
      <c r="T124" s="153"/>
      <c r="U124" s="153"/>
      <c r="V124" s="152"/>
      <c r="W124" s="153"/>
      <c r="X124" s="154"/>
      <c r="Y124" s="152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</row>
    <row r="125" spans="1:45" s="155" customFormat="1" ht="18" customHeight="1">
      <c r="A125" s="267" t="s">
        <v>151</v>
      </c>
      <c r="B125" s="268"/>
      <c r="C125" s="268"/>
      <c r="D125" s="268"/>
      <c r="E125" s="268"/>
      <c r="F125" s="151"/>
      <c r="G125" s="270" t="s">
        <v>128</v>
      </c>
      <c r="H125" s="269"/>
      <c r="I125" s="269"/>
      <c r="J125" s="269"/>
      <c r="K125" s="269"/>
      <c r="L125" s="269"/>
      <c r="M125" s="269"/>
      <c r="N125" s="269"/>
      <c r="O125" s="269"/>
      <c r="P125" s="152"/>
      <c r="Q125" s="153"/>
      <c r="R125" s="153"/>
      <c r="S125" s="152"/>
      <c r="T125" s="153"/>
      <c r="U125" s="153"/>
      <c r="V125" s="152"/>
      <c r="W125" s="153"/>
      <c r="X125" s="154"/>
      <c r="Y125" s="152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</row>
    <row r="126" spans="1:45" s="155" customFormat="1" ht="14.4">
      <c r="A126" s="156"/>
      <c r="B126" s="156" t="s">
        <v>34</v>
      </c>
      <c r="C126" s="157"/>
      <c r="D126" s="158"/>
      <c r="E126" s="151"/>
      <c r="F126" s="151"/>
      <c r="G126" s="151"/>
      <c r="H126" s="151"/>
      <c r="I126" s="151"/>
      <c r="J126" s="159"/>
      <c r="K126" s="151" t="s">
        <v>34</v>
      </c>
      <c r="L126" s="151"/>
      <c r="M126" s="262"/>
      <c r="N126" s="262"/>
      <c r="O126" s="151"/>
      <c r="P126" s="159"/>
      <c r="Q126" s="153"/>
      <c r="R126" s="153"/>
      <c r="S126" s="152"/>
      <c r="T126" s="153"/>
      <c r="U126" s="153"/>
      <c r="V126" s="152"/>
      <c r="W126" s="153"/>
      <c r="X126" s="154"/>
      <c r="Y126" s="152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</row>
    <row r="127" spans="1:45" ht="23.25" customHeight="1">
      <c r="A127" s="263" t="s">
        <v>57</v>
      </c>
      <c r="B127" s="264"/>
      <c r="C127" s="264"/>
      <c r="D127" s="264"/>
      <c r="E127" s="264"/>
      <c r="F127" s="264"/>
      <c r="G127" s="265"/>
      <c r="H127" s="265"/>
      <c r="I127" s="103"/>
      <c r="J127" s="160"/>
      <c r="K127" s="103"/>
      <c r="L127" s="103"/>
      <c r="M127" s="160"/>
      <c r="N127" s="103"/>
      <c r="O127" s="103"/>
    </row>
    <row r="128" spans="1:45" ht="14.25" customHeight="1">
      <c r="A128" s="263" t="s">
        <v>160</v>
      </c>
      <c r="B128" s="264"/>
      <c r="C128" s="264"/>
      <c r="D128" s="264"/>
      <c r="E128" s="264"/>
      <c r="F128" s="264"/>
      <c r="G128" s="265"/>
      <c r="H128" s="265"/>
      <c r="I128" s="103"/>
      <c r="J128" s="160"/>
      <c r="K128" s="103"/>
      <c r="L128" s="103"/>
      <c r="M128" s="160"/>
      <c r="N128" s="103"/>
      <c r="O128" s="103"/>
    </row>
    <row r="129" spans="1:8">
      <c r="A129" s="263" t="s">
        <v>161</v>
      </c>
      <c r="B129" s="266"/>
      <c r="C129" s="266"/>
      <c r="D129" s="266"/>
      <c r="E129" s="265"/>
      <c r="F129" s="265"/>
      <c r="G129" s="265"/>
      <c r="H129" s="265"/>
    </row>
    <row r="130" spans="1:8">
      <c r="A130" s="98"/>
    </row>
    <row r="131" spans="1:8">
      <c r="A131" s="98"/>
    </row>
  </sheetData>
  <mergeCells count="156">
    <mergeCell ref="E9:G9"/>
    <mergeCell ref="H9:J9"/>
    <mergeCell ref="K9:M9"/>
    <mergeCell ref="N9:P9"/>
    <mergeCell ref="Q9:S9"/>
    <mergeCell ref="T9:V9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J1:AR2"/>
    <mergeCell ref="A5:AS5"/>
    <mergeCell ref="A6:AS6"/>
    <mergeCell ref="A8:A11"/>
    <mergeCell ref="B8:B11"/>
    <mergeCell ref="C8:C11"/>
    <mergeCell ref="D8:D11"/>
    <mergeCell ref="E8:G8"/>
    <mergeCell ref="H8:AQ8"/>
    <mergeCell ref="AR8:AR11"/>
    <mergeCell ref="AO9:AQ9"/>
    <mergeCell ref="E10:E11"/>
    <mergeCell ref="F10:F11"/>
    <mergeCell ref="G10:G11"/>
    <mergeCell ref="H10:H11"/>
    <mergeCell ref="I10:I11"/>
    <mergeCell ref="J10:J11"/>
    <mergeCell ref="AS8:AS11"/>
    <mergeCell ref="AF9:AH9"/>
    <mergeCell ref="AI9:AK9"/>
    <mergeCell ref="AL9:AN9"/>
    <mergeCell ref="Z10:Z11"/>
    <mergeCell ref="AA10:AA11"/>
    <mergeCell ref="AB10:AB11"/>
    <mergeCell ref="W9:Y9"/>
    <mergeCell ref="Z9:AB9"/>
    <mergeCell ref="AC9:AE9"/>
    <mergeCell ref="AO10:AO11"/>
    <mergeCell ref="AP10:AP11"/>
    <mergeCell ref="AQ10:AQ11"/>
    <mergeCell ref="B13:AS13"/>
    <mergeCell ref="A15:A22"/>
    <mergeCell ref="B15:B22"/>
    <mergeCell ref="C15:C22"/>
    <mergeCell ref="AR15:AR22"/>
    <mergeCell ref="AS15:AS22"/>
    <mergeCell ref="AI10:AI11"/>
    <mergeCell ref="AJ10:AJ11"/>
    <mergeCell ref="AK10:AK11"/>
    <mergeCell ref="AL10:AL11"/>
    <mergeCell ref="AM10:AM11"/>
    <mergeCell ref="AN10:AN11"/>
    <mergeCell ref="AC10:AC11"/>
    <mergeCell ref="AD10:AD11"/>
    <mergeCell ref="AE10:AE11"/>
    <mergeCell ref="AF10:AF11"/>
    <mergeCell ref="AG10:AG11"/>
    <mergeCell ref="AH10:AH11"/>
    <mergeCell ref="W10:W11"/>
    <mergeCell ref="X10:X11"/>
    <mergeCell ref="Y10:Y11"/>
    <mergeCell ref="A23:A27"/>
    <mergeCell ref="B23:B27"/>
    <mergeCell ref="C23:C27"/>
    <mergeCell ref="AR23:AR27"/>
    <mergeCell ref="AS23:AS27"/>
    <mergeCell ref="A28:A32"/>
    <mergeCell ref="B28:B32"/>
    <mergeCell ref="C28:C32"/>
    <mergeCell ref="AR28:AR32"/>
    <mergeCell ref="AS28:AS32"/>
    <mergeCell ref="A33:A36"/>
    <mergeCell ref="B33:B36"/>
    <mergeCell ref="C33:C36"/>
    <mergeCell ref="AR33:AR37"/>
    <mergeCell ref="AS33:AS37"/>
    <mergeCell ref="A38:A41"/>
    <mergeCell ref="B38:B41"/>
    <mergeCell ref="C38:C41"/>
    <mergeCell ref="AR38:AR42"/>
    <mergeCell ref="AS38:AS42"/>
    <mergeCell ref="A43:A46"/>
    <mergeCell ref="B43:B46"/>
    <mergeCell ref="C43:C46"/>
    <mergeCell ref="AR43:AR46"/>
    <mergeCell ref="AS43:AS46"/>
    <mergeCell ref="A48:A50"/>
    <mergeCell ref="B48:B50"/>
    <mergeCell ref="C48:C50"/>
    <mergeCell ref="AR48:AR50"/>
    <mergeCell ref="A51:C55"/>
    <mergeCell ref="AR51:AR55"/>
    <mergeCell ref="AS51:AS55"/>
    <mergeCell ref="B56:AS56"/>
    <mergeCell ref="A57:A63"/>
    <mergeCell ref="B57:B63"/>
    <mergeCell ref="C57:C63"/>
    <mergeCell ref="AR57:AR63"/>
    <mergeCell ref="AS57:AS63"/>
    <mergeCell ref="B74:AS74"/>
    <mergeCell ref="A75:A79"/>
    <mergeCell ref="B75:B79"/>
    <mergeCell ref="C75:C79"/>
    <mergeCell ref="AR75:AR79"/>
    <mergeCell ref="AS75:AS79"/>
    <mergeCell ref="A64:A68"/>
    <mergeCell ref="B64:B68"/>
    <mergeCell ref="C64:C68"/>
    <mergeCell ref="AR64:AR68"/>
    <mergeCell ref="AS64:AS68"/>
    <mergeCell ref="A69:C73"/>
    <mergeCell ref="AR69:AR73"/>
    <mergeCell ref="AS69:AS73"/>
    <mergeCell ref="A91:C95"/>
    <mergeCell ref="AR91:AR95"/>
    <mergeCell ref="AS91:AS95"/>
    <mergeCell ref="A96:C100"/>
    <mergeCell ref="AR96:AR100"/>
    <mergeCell ref="AS96:AS100"/>
    <mergeCell ref="A80:C84"/>
    <mergeCell ref="AR80:AR84"/>
    <mergeCell ref="AS80:AS84"/>
    <mergeCell ref="A85:C90"/>
    <mergeCell ref="AR85:AR90"/>
    <mergeCell ref="AS85:AS90"/>
    <mergeCell ref="A112:C116"/>
    <mergeCell ref="AR112:AR116"/>
    <mergeCell ref="AS112:AS116"/>
    <mergeCell ref="A117:C121"/>
    <mergeCell ref="AR117:AR121"/>
    <mergeCell ref="AS117:AS121"/>
    <mergeCell ref="A101:C101"/>
    <mergeCell ref="A102:C106"/>
    <mergeCell ref="AR102:AR106"/>
    <mergeCell ref="AS102:AS106"/>
    <mergeCell ref="A107:C111"/>
    <mergeCell ref="AR107:AR111"/>
    <mergeCell ref="AS107:AS111"/>
    <mergeCell ref="M126:N126"/>
    <mergeCell ref="A127:H127"/>
    <mergeCell ref="A128:H128"/>
    <mergeCell ref="A129:H129"/>
    <mergeCell ref="A123:E123"/>
    <mergeCell ref="G123:M123"/>
    <mergeCell ref="A124:D124"/>
    <mergeCell ref="G124:O124"/>
    <mergeCell ref="A125:E125"/>
    <mergeCell ref="G125:O125"/>
  </mergeCells>
  <printOptions horizontalCentered="1"/>
  <pageMargins left="0" right="0" top="0" bottom="0" header="0" footer="0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2019 план</vt:lpstr>
      <vt:lpstr>за февраль 2019</vt:lpstr>
      <vt:lpstr> 2020 год (1 полугодие)</vt:lpstr>
      <vt:lpstr> 2020 год (9 мес) (2)</vt:lpstr>
      <vt:lpstr>' 2020 год (1 полугодие)'!Заголовки_для_печати</vt:lpstr>
      <vt:lpstr>' 2020 год (9 мес) (2)'!Заголовки_для_печати</vt:lpstr>
      <vt:lpstr>' 2020 год (1 полугодие)'!Область_печати</vt:lpstr>
      <vt:lpstr>' 2020 год (9 мес)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2020-10-26T04:48:58Z</dcterms:modified>
</cp:coreProperties>
</file>