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305" activeTab="0"/>
  </bookViews>
  <sheets>
    <sheet name="декабрь" sheetId="1" r:id="rId1"/>
  </sheets>
  <definedNames>
    <definedName name="_xlnm.Print_Titles" localSheetId="0">'декабрь'!$4:$7</definedName>
  </definedNames>
  <calcPr fullCalcOnLoad="1"/>
</workbook>
</file>

<file path=xl/sharedStrings.xml><?xml version="1.0" encoding="utf-8"?>
<sst xmlns="http://schemas.openxmlformats.org/spreadsheetml/2006/main" count="162" uniqueCount="72">
  <si>
    <t xml:space="preserve">Приложение 2 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</si>
  <si>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</si>
  <si>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</si>
  <si>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>№</t>
  </si>
  <si>
    <t>Источники финансирования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</si>
  <si>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</si>
  <si>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</si>
  <si>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</si>
  <si>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</si>
  <si>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</si>
  <si>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</si>
  <si>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</si>
  <si>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</si>
  <si>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</si>
  <si>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</si>
  <si>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</si>
  <si>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</si>
  <si>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</si>
  <si>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</si>
  <si>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</si>
  <si>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</si>
  <si>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</t>
  </si>
  <si>
    <t>Исполнение, %</t>
  </si>
  <si>
    <t>ИТОГО:</t>
  </si>
  <si>
    <t>1.1.</t>
  </si>
  <si>
    <t>Факт (кассовый расход)</t>
  </si>
  <si>
    <t xml:space="preserve">                                подпись</t>
  </si>
  <si>
    <t>1.</t>
  </si>
  <si>
    <t>Цель 1. Повышение качества и комфорта городской среды на территории муниципального образования город Урай</t>
  </si>
  <si>
    <t xml:space="preserve">Задача 1. Обеспечение благоустройства территорий муниципального образования город Урай, разработка и внедрение универсальных механизмов вовлеченности заинтересованных граждан, организаций в реализацию мероприятий по благоустройству территорий муниципального образования                                                                                                                                                   
</t>
  </si>
  <si>
    <t xml:space="preserve">МКУ 
«УГЗиП г.Урай»;
МКУ 
«УКС г.Урай»
</t>
  </si>
  <si>
    <t>Федеральный бюджет</t>
  </si>
  <si>
    <t>Иные источники финансирования (привлечённые)</t>
  </si>
  <si>
    <t xml:space="preserve">МКУ 
«УГЗиП г.Урай»;
МКУ 
«УКС г.Урай»;
МКУ «УЖКХ г.Урай»
</t>
  </si>
  <si>
    <t>ВСЕГО:</t>
  </si>
  <si>
    <t>Бюджет ХМАО-Югры</t>
  </si>
  <si>
    <t xml:space="preserve">МКУ 
«УГЗиП г.Урай»;
МКУ «УЖКХ г.Урай»
</t>
  </si>
  <si>
    <t>Исполнитель:главный бухгалтер МКУ "УГЗиПг.Урай" Галеева Е.И.тел.2-48-06</t>
  </si>
  <si>
    <t>кроме того за счет средств остатков местного бюджета предыдущих лет в рамках реализации МП</t>
  </si>
  <si>
    <t>2.</t>
  </si>
  <si>
    <t>3.</t>
  </si>
  <si>
    <t>4.</t>
  </si>
  <si>
    <t>«__»______________2020г. _________________</t>
  </si>
  <si>
    <t>Согласовано:</t>
  </si>
  <si>
    <t>Комитет по финансам администрации города Урай</t>
  </si>
  <si>
    <t xml:space="preserve">                               </t>
  </si>
  <si>
    <t>"         "</t>
  </si>
  <si>
    <t>2020г.</t>
  </si>
  <si>
    <t xml:space="preserve">Исполнены МК:
МК №515 с ООО «Выбор» сумма  17 470,0 тыс.руб.,  в рамках контракта выполнены следующие работы: прокладка линий электроснабжения; установка системы охранного видеонаблюдения; устройство щебёночного основания; устройство тротуарной плитки.
МК №020 с ООО «Нефтедорстрой»  сумма  1691,5 тыс.руб.,  в рамках контракта выполнены следующие работы: устройство асфальтобетонного покрытия; 
МК №066 с ИП Чиникайло А.В. сумма 4 987,6 тыс.руб., в рамках контракта выполнены следующие работы: устройство резинового покрытия;
МК №100 с ИП ШАЛОМОВ А.В., сумма  630,2 тыс.руб., в рамках контракта выполнены следующие работы: поставка радиальных скамеек (38 скамеек);
МК №075 с ИП Фурцев С.П, сумма 199,8 тыс.руб., в рамках контракта выполнены следующие работы: поставка урн – 14 ед.; поставка велопарковок – 9 ед. 
Д №14 с ИП Цыпанова О.М., сумма  98,9 тыс.руб., с в рамках договора выполнено:
изготовление декоративной ограды;
МК №162 с  ИП Тимошенко О.М., сумма  878,7 тыс.руб., в рамках контракта выполнены следующие работы: озеленение территории;
Д №46 с  ИП Тимошенко О.М., сумма  96,3 тыс.руб., в рамках договора выполнены следующие работы: устройство ограждения из профилированного листа; монтаж скамеек;
изготовление и установка информационных щитов;
Д №62-Л/19 с  ИП Любимовым А.А., сумма 299,9 тыс.руб., в рамках договора выполнены следующие работы: поставка и посадка деревьев и кустарников;
МК №079 с ООО "ГОССТАНДАРТ", сумма  4 166,8 тыс.руб., в рамках контракта выполнено:
поставка малых архитектурных форм – 12 единиц; 
Сроки выполнения поставки и монтажа сорваны исполнителем (акт общественной комиссией подписан 07.11.2019г.), подрядчику предъявлена неустойка в сумме 90,9 тыс.руб.
МК №103 с  ООО «Верпо»,  сумма  1 573,5 тыс.руб., (работы выполненные подрядчиком были приняты заказчиком 05.11.2019, в связи с затянувшимся сроком подписания акта приемочной комиссией) в рамках контракта выполнено изготовление и монтаж:
сцены;пешеходного мостика; скамей секторных.
Работы на объекте выполнены в полном объеме. 
</t>
  </si>
  <si>
    <t>Реализация основных мероприятий Федерального проекта «Формирование комфортной городской среды»(1;2;3;4;5;6;7.)</t>
  </si>
  <si>
    <t>Благоустройство территорий муниципального образования(1;2;6;7)</t>
  </si>
  <si>
    <t>Изготовление и установка объектов внешнего благоустройства  на общественных территориях(8.)</t>
  </si>
  <si>
    <t>Проведение конкурсов по благоустройству, участие в конкурсах (9.)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</si>
  <si>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</si>
  <si>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(тыс.рублей), </t>
  </si>
  <si>
    <t xml:space="preserve">В рамках данного мероприятия  выполнены работы по объектам:              Благоустройство территории в районе жилых домов №№91,91а, 
микрорайона 1Б, проезды по Маяковского в г.Урай:  
Исполнен МК№067 от 30.04.2019 с ИП Тимошенко О.М. на сумму 7 168,9 тыс.руб.
Исполнен МК№223 от 06.08.2019 с ИП Тимошенко О.М. на сумму 3 899,8 тыс.руб. 
Реконструкция площади «Планета звезд»:
В 2019 году выполнены и оплачены работы по  реконструкции площади, а именно:
строительство наружных сетей водоснабжения и канализации, согласно 
МК с ООО «Энергия» на сумму 4 512,6 тыс. руб. Объект готовится к передаче в КУМи
 ООО «Выбор» на сумму 6 139,0 тыс.руб., устройство светодиодной шашки. 
выполнены и оплачены работы  по обустройству автомобильной стоянки на объекте (разметка, знаки) в соответствии с заключенным договором с  ООО «Нефтедорстрой» на сумму 43,2 тыс. руб. выполнены и оплачены. Объект передан в КУМИ
 Благоустройство автостоянки по ул.Шевченко зд.25 мкр. 1А.
Исполнен договор №10  с ООО «Пальмира» на сумму 99,5 тыс.руб. на выполнение проектно-изыскательских работ. 
Исполнен МК с ИП Щерба Е.А. на сумму 1 183,7 тыс.руб. на выполнение работ по  устройству стоянки на 13 машино-мест, и установкой двух дополнительных опор освещения. Объект готовится к передаче в КУМИ.
Водопонижение микрорайона Юго-Восточный»
 Исполнен договор №18 от 25.04.2019 с АО «Водоканал» на сумму 38,4 тыс.руб. на выполнение работ по устройству дренажной канализации.
 Исполнен договор №19 / 19НД224 от 10.06.2019 с ООО «Нефтедорстрой» на сумму 48,5 тыс.руб., по устройству асфальтобетонного покрытия. Объект готовится к передаче в КУМИ
Обустройство кладбища №2 (ПИР)
 На выполнение работ по проектированию объекта утверждено финансирование в сумме 2 097,0 тыс.руб. средств местного бюджета. 01.03.2019г. заключен муниципальный контракт №4 с ООО «АТ» на сумму 2 002,0 тыс.руб. на выполнение проектно-изыскательских работ со сроком исполнения работ 31.10.2019г., заключен договор №1 от 21.02.2019г. на сумму 95,0 тыс.руб. с ИП Кучин С.И. на выполнение кадастровых работ по определению границ земельного участка, работы по договору выполнены и оплачены. 
 Обустройство кладбища №3 (ПИР)
 На выполнение работ по проектированию объекта утверждено финансирование в сумме 1 413,0 тыс.руб. средств местного бюджета. 28.02.2019г. заключен договор №3 на сумму 7,0 тыс.руб. с ИП Кучин С.И. на выполнение кадастровых работ по определению границ земельного участка, работы по договору выполнены и оплачены. 02.04.2019г. заключен муниципальный контракт №044 с ООО «АТ» на сумму 1 406,0 тыс.руб. на выполнение проектно-изыскательских работ со сроком исполнения работ 14.11.2019г.
Выполнение работ на объекте «Кладбище 2 «А»
Исполнен договор №2 на сумму 99,0 тыс.руб. с ИП Кучин С.И. на выполнение кадастровых работ по определению границ земельного участка.
28.08.2019 заключен муниципальный контракт №258 с ООО «Выбор» с суммой контракта 3 462,96 тыс.руб. со сроком выполнения до 29.11.2019г. на выполнение работ по устройству проезда в щебеночном исполнении протяженностью 309 м. 
Исполнен МК№279 с ИП Тимошенко О.М. на сумму  по расчистке территории площадью 21 780 м2.
Благоустройство дворовой территории в районе жилых домов №4,7 мкр. 1. (ПИР) 
На выполнение работ по проектно-изыскательским работам по объекту утверждено финансирование в сумме 697,8 тыс.руб. в том числе 241,1 тыс.руб. средств местного бюджета и 456,7 тыс.руб. остатки средств ПАО «НК «ЛУКОЙЛ»» 2018 года. 
На выполнение работ 08.07.2019 заключен контракт №187 с ООО «Уралинвест» на сумму 694,8 тыс. руб., со сроком исполнения 14.10.2019. 
Проектируемая площадь благоустройства 9 230 м2
 Благоустройство дворовой территории районе жилого дома №43/1 мкр. 2А. (ПИР) 
На выполнение работ по проектно-изыскательским работам по объекту утверждено финансирование в сумме 281,7 тыс.руб. в том числе 143,3 тыс.руб. средств местного бюджета и 139,4 тыс.руб. остатки средств ПАО «НК «ЛУКОЙЛ»» 2018 года.
На выполнение работ 26.07.2019 заключен договор №22 с ООО «Уралинвест»  на сумму 281,7 тыс. руб , со сроком исполнения 14.10.2019.
Проектируемая площадь благоустройства 2 230 м2
Водоотведение в районе жилого дома №71 микрорайона 1Д
 Выполнены работы по проектированию на сумму 99,2тыс.руб., и водоотведению на сумму 1868,7тыс.руб., Объект готовится к передаче в КУМИ. Выполнение работ по обустройству,содержанию снежного городка- 597,0тыс.руб,монтаж,техническое обслуживание и демонтаж новогодней иллюминации - 269,0тыс.руб.
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</si>
  <si>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</si>
  <si>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</si>
  <si>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</si>
  <si>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исполнитель/соисполнитель</t>
  </si>
  <si>
    <t>Ответственный исполнитель ( МКУ "УГЗиПг.Урай")</t>
  </si>
  <si>
    <t>Соисполнитель 1 (МКУ "УКСг.Урай")</t>
  </si>
  <si>
    <t>Соисполнитель 2  (МКУ "УЖКХг.Урай")</t>
  </si>
  <si>
    <t>местный бюджет</t>
  </si>
  <si>
    <t>По МКУ УКС: Неосвоение денежных средств окружного бюджета в сумме 14,0 тыс.руб.- в рамках МК с ООО Верпо (изготовление и монтаж секторных скамеек) , экономия по факту выполненных работ.  Неосвоение денежных средств местного бюджета в сумме; -1,6 тыс.руб.-ООО Верпо (изготовление и монтаж секторных скамеек) экономия по факту выполненных работ.</t>
  </si>
  <si>
    <t xml:space="preserve">По МКУ УКС: 23.07.2019 был заключен муниципальный контракт №196  с ИП Овечкин В.В, на поставку скульптурной композиции "Солнечная система" на площадь "Планета звезд". В связи с многочисленными нарушениями условий исполнения контракта МКУ УКС было принято решение об одностороннем отказе от исполнения контракта.  06.11.2019 - контракт расторгнут. Повторный аукцион объявлен 30.12.2019 года. Срок исполнения в 2020 году. </t>
  </si>
  <si>
    <t xml:space="preserve">Проведение конкурса  «Город цветов» на сумму 100,0 тыс. руб , в том числе: премия победителям конкурса, приобретение участникам конкурса: цветов, рамок для оформления дипломов , оформление дипломов;
Проведение конкурса  "Гениальный мастер";
Проведение конкурса "Зимняя сказка";
Исполнение МК на разработку дизайн-проекта для участия во Всероссийском конкурсе;
Исполнение МК на оформление материалов для участия во Всероссийском конкурсе;
Исполнение МК на проведение предпроектного исследования городских пространств для участия во Всероссийском конкурсе.
</t>
  </si>
  <si>
    <t xml:space="preserve">Не исполнение 50,4 тыс.руб, в том числе:
- 50,0 тыс руб. по конкурсу "Зимняя сказка" денежные призы не были выплачены , т.к. в номинации "Лучшее новогоднее оформление дворовой территории многоквартирного жилого дома" участников не было;
- 0,4 тыс.руб по исполнению МК на разработку дизайн-проекта для участия во Всероссийском конкурсе, в связи с уменьшением цены контракта в процессе торгов.
</t>
  </si>
  <si>
    <r>
      <t xml:space="preserve">По МКУ УКС: Благоустройство автостоянки по ул.Шевченко зд.25 мкр. 1А. Неисполнение в сумме 15,0тыс.руб.-кадастровые работы по договору №62 от 30.10.2019г. ИП Кучин С.И. подрядчику будет выставлена претензия.                                                                             Обустройство кладбища №2 (ПИР)
 На выполнение работ по проектированию объекта  заключен муниципальный контракт №4 с ООО «АТ» на сумму 2 002,0 тыс.руб. на выполнение проектно-изыскательских работ со сроком исполнения работ 31.10.2019г. Неосвоение денежных средств связано с приостановкой ПИР по причинам:задержки предоставления градостроительного плана и не благоприятных погодных условий для выполнения полевых изыскательских работ о чем составлен акт от 07.03.2019г., работы возобновлены с 04.06.2019г. Оплата в 2020 году.                                                              Обустройство кладбища №3 (ПИР)
 На выполнение работ по проектированию объекта заключен муниципальный контракт №044 с ООО «АТ» на сумму 1 406,0 тыс.руб. на выполнение проектно-изыскательских работ со сроком исполнения работ 14.11.2019г. Неосвоение денежных средств связано с приостановкой ПИР по причинам:задержки предоставления градостроительного плана и не благоприятных погодных условий для выполнения полевых изыскательских работ о чем составлен акт от 09.04.2019г., работы возобновлены с 19.07.2019г. Оплата в 2020 году.                                                                           Выполнение работ на объекте «Кладбище 2 «А»
На выполнение работ по устройству проезда в щебеночном исполнении заключен МК №258 с ООО «Выбор» с суммой контракта 3 462,96 тыс.руб. со сроком выполнения до 29.11.2019г. на выполнение работ по устройству проезда в щебеночном исполнении протяженностью 309 м. Неосвоение денежных средств в сумме 100,5тыс.руб.связано с приостановкой СМР в связи с понижением температуры воздуха -30,-21 грунты, слагающие земляное полотно, проморожено.                                                                                                                                                                          Благоустройство дворовой территории в районе жилых домов №4,7 мкр. 1. (ПИР) 
На выполнение работ 08.07.2019 заключен контракт №187 с ООО «Уралинвест» со сроком исполнения 14.10.2019г. 04.10.2019 был составлен акт о продлении проектных работ  до 14.11.2019г. Не освоение денежных средств в сумме 238,1 тыс.руб. произошло по вине подрядчика. По окончанию выполнения работ исполнителю будет выставлена неустойка за неисполнение сроков выполнения работ оговоренных условиями муниципального контракта.  
Водоотведение в районе жилого дома №71 микрорайона 1Д
Неисполнение в сумме 45,0тыс.руб.-кадастровые работы по договору №62 от 30.10.2019г. ИП Кучин С.И. подрядчику будет выставлена претензия.     Благоустройство территории в районе пересечения ул.Узбекистанская, ул.Космонавтов, граничащая с жилыми домами №№71,72 мкр. 1А Неосвоение денежных средств местного бюджета в сумме 105,3тыс.руб. связано с экономией по факту выполненных работ  в рамках договора с АО "Дорожник" №72 от 11.11.2019 по содержанию объекта.                                                              Всего остаток средств не под бюджетными обязательствами составляет 61,1 тыс. руб. - это экономия по факту выполненных работ, в том числе по объектам "Водоотведение в районе жилого дома №71 микрорайона 1Д" в сумме 13,1 тыс. руб., "Благоустройство дворовой территории в районе жилых домов №4,7 мкр. 1" в сумме 46,0 тыс. руб., "Благоустройство территории в районе жилых домов №№91,91а, микрорайона 1Б, проезды по Маяковского в г.Урай" в сумме 2,0 тыс. руб. По МКУ УЖКХ: На ремонт площадей "Первооткрывателей и "Мемориала Памяти"  заключен  контракт от 05.09.2019 №262 с  ИП ГКФХ Тимошенко О.М. на сумму 4955,3 тыс.руб. на выполнение работ по ремонту площади "Первооткрывателей и "Мемориала Памяти" со сроком исполнения 31.10.2019г. Не освоение денежных средств в сумме 4955,3 тыс.руб. произошло по вине подрядчика(ремонтные  работы не выполнены в связи  с не благоприятными погодными условиями ). Работы возобновлены с 01.04.2020г. Оплата в 2020 году.   По окончанию выполнения работ исполнителю будет выставлена неустойка за неисполнение сроков выполнения работ оговоренных условиями муниципального контракта.  
На выполнение  работ по монтажу и техническому обслуживанию новогодней иллюминации  заключен контракт от 29.11.2019 № 262 с ИП Комаров М.Ю. на сумму 356,5 тыс.руб. Работы по монтажу и техническому обслуживанию новогодней иллюминации выполнены с замечаниями. Подрядчику ИП Комарову М.Ю.  согласно пункта 10.7 Контракта за неисполнение или ненадлежащее исполнение Подрядчиком обязательств, предусмотренных Контрактом начислен штраф в размере 10% от цены Контракта.  Оплата произведена за фактически выполненные работы в размере 260,3 тыс.руб.                                                               
        </t>
    </r>
  </si>
  <si>
    <t>И.о директора  МКУ "УГЗиП г.Урай"  Л.В.Фильченко</t>
  </si>
  <si>
    <t>Отчет о ходе исполнения комплексного плана (сетевого графика) реализации муниципальной программы  "Формирование современной городской среды МО г.Урай" 2018-2022г. за 2019г.</t>
  </si>
  <si>
    <t>Всего по муниципальной программе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</si>
</sst>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color indexed="18"/>
      <name val="Times New Roman"/>
      <family val="1"/>
    </font>
    <font>
      <sz val="10"/>
      <color indexed="18"/>
      <name val="Calibri"/>
      <family val="2"/>
    </font>
    <font>
      <sz val="11"/>
      <color indexed="18"/>
      <name val="Calibri"/>
      <family val="2"/>
    </font>
    <font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8"/>
      <color indexed="18"/>
      <name val="Times New Roman"/>
      <family val="1"/>
    </font>
    <font>
      <sz val="9"/>
      <color indexed="18"/>
      <name val="Times New Roman"/>
      <family val="1"/>
    </font>
    <font>
      <sz val="11"/>
      <color indexed="18"/>
      <name val="Times New Roman"/>
      <family val="1"/>
    </font>
    <font>
      <sz val="8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theme="3" tint="-0.24997000396251678"/>
      <name val="Times New Roman"/>
      <family val="1"/>
    </font>
    <font>
      <sz val="10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sz val="12"/>
      <color theme="3" tint="-0.24997000396251678"/>
      <name val="Times New Roman"/>
      <family val="1"/>
    </font>
    <font>
      <b/>
      <sz val="10"/>
      <color theme="3" tint="-0.24997000396251678"/>
      <name val="Times New Roman"/>
      <family val="1"/>
    </font>
    <font>
      <b/>
      <sz val="9"/>
      <color theme="3" tint="-0.24997000396251678"/>
      <name val="Times New Roman"/>
      <family val="1"/>
    </font>
    <font>
      <b/>
      <sz val="8"/>
      <color theme="3" tint="-0.24997000396251678"/>
      <name val="Times New Roman"/>
      <family val="1"/>
    </font>
    <font>
      <sz val="9"/>
      <color theme="3" tint="-0.24997000396251678"/>
      <name val="Times New Roman"/>
      <family val="1"/>
    </font>
    <font>
      <sz val="11"/>
      <color theme="3" tint="-0.24997000396251678"/>
      <name val="Times New Roman"/>
      <family val="1"/>
    </font>
    <font>
      <sz val="8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4" fontId="2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21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4" fontId="50" fillId="33" borderId="0" xfId="0" applyNumberFormat="1" applyFont="1" applyFill="1" applyAlignment="1">
      <alignment horizontal="right" indent="15"/>
    </xf>
    <xf numFmtId="4" fontId="51" fillId="33" borderId="0" xfId="0" applyNumberFormat="1" applyFont="1" applyFill="1" applyAlignment="1">
      <alignment/>
    </xf>
    <xf numFmtId="4" fontId="52" fillId="33" borderId="0" xfId="0" applyNumberFormat="1" applyFont="1" applyFill="1" applyAlignment="1">
      <alignment/>
    </xf>
    <xf numFmtId="4" fontId="51" fillId="33" borderId="0" xfId="0" applyNumberFormat="1" applyFont="1" applyFill="1" applyAlignment="1">
      <alignment/>
    </xf>
    <xf numFmtId="4" fontId="53" fillId="0" borderId="0" xfId="0" applyNumberFormat="1" applyFont="1" applyFill="1" applyAlignment="1">
      <alignment vertical="top"/>
    </xf>
    <xf numFmtId="4" fontId="53" fillId="33" borderId="0" xfId="0" applyNumberFormat="1" applyFont="1" applyFill="1" applyAlignment="1">
      <alignment/>
    </xf>
    <xf numFmtId="4" fontId="51" fillId="33" borderId="0" xfId="0" applyNumberFormat="1" applyFont="1" applyFill="1" applyBorder="1" applyAlignment="1">
      <alignment/>
    </xf>
    <xf numFmtId="3" fontId="50" fillId="33" borderId="10" xfId="0" applyNumberFormat="1" applyFont="1" applyFill="1" applyBorder="1" applyAlignment="1">
      <alignment horizontal="center" vertical="top" wrapText="1"/>
    </xf>
    <xf numFmtId="4" fontId="54" fillId="33" borderId="10" xfId="0" applyNumberFormat="1" applyFont="1" applyFill="1" applyBorder="1" applyAlignment="1">
      <alignment horizontal="left" vertical="top"/>
    </xf>
    <xf numFmtId="4" fontId="54" fillId="33" borderId="11" xfId="0" applyNumberFormat="1" applyFont="1" applyFill="1" applyBorder="1" applyAlignment="1">
      <alignment horizontal="left" vertical="top"/>
    </xf>
    <xf numFmtId="4" fontId="54" fillId="33" borderId="12" xfId="0" applyNumberFormat="1" applyFont="1" applyFill="1" applyBorder="1" applyAlignment="1">
      <alignment vertical="center"/>
    </xf>
    <xf numFmtId="4" fontId="54" fillId="33" borderId="13" xfId="0" applyNumberFormat="1" applyFont="1" applyFill="1" applyBorder="1" applyAlignment="1">
      <alignment vertical="center"/>
    </xf>
    <xf numFmtId="4" fontId="54" fillId="33" borderId="13" xfId="0" applyNumberFormat="1" applyFont="1" applyFill="1" applyBorder="1" applyAlignment="1">
      <alignment wrapText="1"/>
    </xf>
    <xf numFmtId="4" fontId="52" fillId="33" borderId="13" xfId="0" applyNumberFormat="1" applyFont="1" applyFill="1" applyBorder="1" applyAlignment="1">
      <alignment/>
    </xf>
    <xf numFmtId="4" fontId="52" fillId="33" borderId="14" xfId="0" applyNumberFormat="1" applyFont="1" applyFill="1" applyBorder="1" applyAlignment="1">
      <alignment/>
    </xf>
    <xf numFmtId="4" fontId="54" fillId="33" borderId="15" xfId="0" applyNumberFormat="1" applyFont="1" applyFill="1" applyBorder="1" applyAlignment="1">
      <alignment horizontal="left" vertical="top" wrapText="1"/>
    </xf>
    <xf numFmtId="164" fontId="54" fillId="34" borderId="16" xfId="0" applyNumberFormat="1" applyFont="1" applyFill="1" applyBorder="1" applyAlignment="1">
      <alignment horizontal="center" vertical="top" wrapText="1"/>
    </xf>
    <xf numFmtId="164" fontId="54" fillId="35" borderId="16" xfId="0" applyNumberFormat="1" applyFont="1" applyFill="1" applyBorder="1" applyAlignment="1">
      <alignment horizontal="center" vertical="top" wrapText="1"/>
    </xf>
    <xf numFmtId="164" fontId="54" fillId="33" borderId="16" xfId="0" applyNumberFormat="1" applyFont="1" applyFill="1" applyBorder="1" applyAlignment="1">
      <alignment horizontal="center" vertical="top" wrapText="1"/>
    </xf>
    <xf numFmtId="164" fontId="55" fillId="36" borderId="16" xfId="0" applyNumberFormat="1" applyFont="1" applyFill="1" applyBorder="1" applyAlignment="1">
      <alignment horizontal="center" vertical="top" wrapText="1"/>
    </xf>
    <xf numFmtId="164" fontId="55" fillId="37" borderId="17" xfId="0" applyNumberFormat="1" applyFont="1" applyFill="1" applyBorder="1" applyAlignment="1">
      <alignment horizontal="center" vertical="top" wrapText="1"/>
    </xf>
    <xf numFmtId="164" fontId="55" fillId="33" borderId="16" xfId="0" applyNumberFormat="1" applyFont="1" applyFill="1" applyBorder="1" applyAlignment="1">
      <alignment horizontal="center" vertical="top" wrapText="1"/>
    </xf>
    <xf numFmtId="164" fontId="55" fillId="36" borderId="15" xfId="0" applyNumberFormat="1" applyFont="1" applyFill="1" applyBorder="1" applyAlignment="1">
      <alignment horizontal="center" vertical="top" wrapText="1"/>
    </xf>
    <xf numFmtId="3" fontId="54" fillId="33" borderId="16" xfId="0" applyNumberFormat="1" applyFont="1" applyFill="1" applyBorder="1" applyAlignment="1">
      <alignment horizontal="center" vertical="top" wrapText="1"/>
    </xf>
    <xf numFmtId="4" fontId="56" fillId="33" borderId="18" xfId="0" applyNumberFormat="1" applyFont="1" applyFill="1" applyBorder="1" applyAlignment="1">
      <alignment horizontal="left" vertical="top" wrapText="1"/>
    </xf>
    <xf numFmtId="164" fontId="54" fillId="34" borderId="19" xfId="0" applyNumberFormat="1" applyFont="1" applyFill="1" applyBorder="1" applyAlignment="1">
      <alignment horizontal="center" vertical="top" wrapText="1"/>
    </xf>
    <xf numFmtId="164" fontId="54" fillId="35" borderId="19" xfId="0" applyNumberFormat="1" applyFont="1" applyFill="1" applyBorder="1" applyAlignment="1">
      <alignment horizontal="center" vertical="top" wrapText="1"/>
    </xf>
    <xf numFmtId="164" fontId="54" fillId="33" borderId="20" xfId="0" applyNumberFormat="1" applyFont="1" applyFill="1" applyBorder="1" applyAlignment="1">
      <alignment horizontal="center" vertical="top" wrapText="1"/>
    </xf>
    <xf numFmtId="164" fontId="55" fillId="36" borderId="19" xfId="0" applyNumberFormat="1" applyFont="1" applyFill="1" applyBorder="1" applyAlignment="1">
      <alignment horizontal="center" vertical="top" wrapText="1"/>
    </xf>
    <xf numFmtId="164" fontId="55" fillId="37" borderId="21" xfId="0" applyNumberFormat="1" applyFont="1" applyFill="1" applyBorder="1" applyAlignment="1">
      <alignment horizontal="center" vertical="top" wrapText="1"/>
    </xf>
    <xf numFmtId="164" fontId="55" fillId="33" borderId="19" xfId="0" applyNumberFormat="1" applyFont="1" applyFill="1" applyBorder="1" applyAlignment="1">
      <alignment horizontal="center" vertical="top" wrapText="1"/>
    </xf>
    <xf numFmtId="164" fontId="55" fillId="36" borderId="18" xfId="0" applyNumberFormat="1" applyFont="1" applyFill="1" applyBorder="1" applyAlignment="1">
      <alignment horizontal="center" vertical="top" wrapText="1"/>
    </xf>
    <xf numFmtId="164" fontId="54" fillId="33" borderId="19" xfId="0" applyNumberFormat="1" applyFont="1" applyFill="1" applyBorder="1" applyAlignment="1">
      <alignment horizontal="center" vertical="top" wrapText="1"/>
    </xf>
    <xf numFmtId="4" fontId="56" fillId="33" borderId="22" xfId="0" applyNumberFormat="1" applyFont="1" applyFill="1" applyBorder="1" applyAlignment="1">
      <alignment horizontal="left" vertical="top" wrapText="1"/>
    </xf>
    <xf numFmtId="164" fontId="54" fillId="34" borderId="10" xfId="0" applyNumberFormat="1" applyFont="1" applyFill="1" applyBorder="1" applyAlignment="1">
      <alignment horizontal="center" vertical="top" wrapText="1"/>
    </xf>
    <xf numFmtId="164" fontId="54" fillId="35" borderId="23" xfId="0" applyNumberFormat="1" applyFont="1" applyFill="1" applyBorder="1" applyAlignment="1">
      <alignment horizontal="center" vertical="top" wrapText="1"/>
    </xf>
    <xf numFmtId="164" fontId="54" fillId="33" borderId="10" xfId="0" applyNumberFormat="1" applyFont="1" applyFill="1" applyBorder="1" applyAlignment="1">
      <alignment horizontal="center" vertical="top" wrapText="1"/>
    </xf>
    <xf numFmtId="164" fontId="57" fillId="36" borderId="22" xfId="0" applyNumberFormat="1" applyFont="1" applyFill="1" applyBorder="1" applyAlignment="1">
      <alignment horizontal="center" vertical="top" wrapText="1"/>
    </xf>
    <xf numFmtId="164" fontId="57" fillId="37" borderId="23" xfId="0" applyNumberFormat="1" applyFont="1" applyFill="1" applyBorder="1" applyAlignment="1">
      <alignment horizontal="center" vertical="top" wrapText="1"/>
    </xf>
    <xf numFmtId="164" fontId="55" fillId="33" borderId="10" xfId="0" applyNumberFormat="1" applyFont="1" applyFill="1" applyBorder="1" applyAlignment="1">
      <alignment horizontal="center" vertical="top" wrapText="1"/>
    </xf>
    <xf numFmtId="4" fontId="56" fillId="33" borderId="22" xfId="0" applyNumberFormat="1" applyFont="1" applyFill="1" applyBorder="1" applyAlignment="1">
      <alignment vertical="top" wrapText="1"/>
    </xf>
    <xf numFmtId="164" fontId="57" fillId="37" borderId="24" xfId="0" applyNumberFormat="1" applyFont="1" applyFill="1" applyBorder="1" applyAlignment="1">
      <alignment horizontal="center" vertical="top" wrapText="1"/>
    </xf>
    <xf numFmtId="164" fontId="57" fillId="36" borderId="24" xfId="0" applyNumberFormat="1" applyFont="1" applyFill="1" applyBorder="1" applyAlignment="1">
      <alignment horizontal="center" vertical="top" wrapText="1"/>
    </xf>
    <xf numFmtId="164" fontId="57" fillId="8" borderId="24" xfId="0" applyNumberFormat="1" applyFont="1" applyFill="1" applyBorder="1" applyAlignment="1">
      <alignment horizontal="center" vertical="top" wrapText="1"/>
    </xf>
    <xf numFmtId="4" fontId="56" fillId="33" borderId="14" xfId="0" applyNumberFormat="1" applyFont="1" applyFill="1" applyBorder="1" applyAlignment="1">
      <alignment vertical="top" wrapText="1"/>
    </xf>
    <xf numFmtId="164" fontId="54" fillId="34" borderId="11" xfId="0" applyNumberFormat="1" applyFont="1" applyFill="1" applyBorder="1" applyAlignment="1">
      <alignment horizontal="center" vertical="top" wrapText="1"/>
    </xf>
    <xf numFmtId="164" fontId="54" fillId="35" borderId="12" xfId="0" applyNumberFormat="1" applyFont="1" applyFill="1" applyBorder="1" applyAlignment="1">
      <alignment horizontal="center" vertical="top" wrapText="1"/>
    </xf>
    <xf numFmtId="164" fontId="54" fillId="33" borderId="11" xfId="0" applyNumberFormat="1" applyFont="1" applyFill="1" applyBorder="1" applyAlignment="1">
      <alignment horizontal="center" vertical="top" wrapText="1"/>
    </xf>
    <xf numFmtId="164" fontId="57" fillId="36" borderId="14" xfId="0" applyNumberFormat="1" applyFont="1" applyFill="1" applyBorder="1" applyAlignment="1">
      <alignment horizontal="center" vertical="top" wrapText="1"/>
    </xf>
    <xf numFmtId="164" fontId="57" fillId="37" borderId="13" xfId="0" applyNumberFormat="1" applyFont="1" applyFill="1" applyBorder="1" applyAlignment="1">
      <alignment horizontal="center" vertical="top" wrapText="1"/>
    </xf>
    <xf numFmtId="164" fontId="55" fillId="33" borderId="11" xfId="0" applyNumberFormat="1" applyFont="1" applyFill="1" applyBorder="1" applyAlignment="1">
      <alignment horizontal="center" vertical="top" wrapText="1"/>
    </xf>
    <xf numFmtId="164" fontId="57" fillId="36" borderId="13" xfId="0" applyNumberFormat="1" applyFont="1" applyFill="1" applyBorder="1" applyAlignment="1">
      <alignment horizontal="center" vertical="top" wrapText="1"/>
    </xf>
    <xf numFmtId="164" fontId="57" fillId="37" borderId="12" xfId="0" applyNumberFormat="1" applyFont="1" applyFill="1" applyBorder="1" applyAlignment="1">
      <alignment horizontal="center" vertical="top" wrapText="1"/>
    </xf>
    <xf numFmtId="4" fontId="56" fillId="33" borderId="10" xfId="0" applyNumberFormat="1" applyFont="1" applyFill="1" applyBorder="1" applyAlignment="1">
      <alignment vertical="top" wrapText="1"/>
    </xf>
    <xf numFmtId="4" fontId="56" fillId="33" borderId="25" xfId="0" applyNumberFormat="1" applyFont="1" applyFill="1" applyBorder="1" applyAlignment="1">
      <alignment horizontal="left" vertical="top" wrapText="1"/>
    </xf>
    <xf numFmtId="164" fontId="54" fillId="34" borderId="26" xfId="0" applyNumberFormat="1" applyFont="1" applyFill="1" applyBorder="1" applyAlignment="1">
      <alignment horizontal="center" vertical="top" wrapText="1"/>
    </xf>
    <xf numFmtId="164" fontId="54" fillId="35" borderId="27" xfId="0" applyNumberFormat="1" applyFont="1" applyFill="1" applyBorder="1" applyAlignment="1">
      <alignment horizontal="center" vertical="top" wrapText="1"/>
    </xf>
    <xf numFmtId="164" fontId="54" fillId="33" borderId="26" xfId="0" applyNumberFormat="1" applyFont="1" applyFill="1" applyBorder="1" applyAlignment="1">
      <alignment horizontal="center" vertical="top" wrapText="1"/>
    </xf>
    <xf numFmtId="164" fontId="55" fillId="36" borderId="28" xfId="0" applyNumberFormat="1" applyFont="1" applyFill="1" applyBorder="1" applyAlignment="1">
      <alignment horizontal="center" vertical="top" wrapText="1"/>
    </xf>
    <xf numFmtId="164" fontId="55" fillId="37" borderId="27" xfId="0" applyNumberFormat="1" applyFont="1" applyFill="1" applyBorder="1" applyAlignment="1">
      <alignment horizontal="center" vertical="top" wrapText="1"/>
    </xf>
    <xf numFmtId="164" fontId="55" fillId="33" borderId="26" xfId="0" applyNumberFormat="1" applyFont="1" applyFill="1" applyBorder="1" applyAlignment="1">
      <alignment horizontal="center" vertical="top" wrapText="1"/>
    </xf>
    <xf numFmtId="4" fontId="56" fillId="33" borderId="19" xfId="0" applyNumberFormat="1" applyFont="1" applyFill="1" applyBorder="1" applyAlignment="1">
      <alignment horizontal="left" vertical="top" wrapText="1"/>
    </xf>
    <xf numFmtId="164" fontId="54" fillId="35" borderId="21" xfId="0" applyNumberFormat="1" applyFont="1" applyFill="1" applyBorder="1" applyAlignment="1">
      <alignment horizontal="center" vertical="top" wrapText="1"/>
    </xf>
    <xf numFmtId="164" fontId="55" fillId="36" borderId="29" xfId="0" applyNumberFormat="1" applyFont="1" applyFill="1" applyBorder="1" applyAlignment="1">
      <alignment horizontal="center" vertical="top" wrapText="1"/>
    </xf>
    <xf numFmtId="164" fontId="55" fillId="37" borderId="29" xfId="0" applyNumberFormat="1" applyFont="1" applyFill="1" applyBorder="1" applyAlignment="1">
      <alignment horizontal="center" vertical="top" wrapText="1"/>
    </xf>
    <xf numFmtId="4" fontId="56" fillId="33" borderId="10" xfId="0" applyNumberFormat="1" applyFont="1" applyFill="1" applyBorder="1" applyAlignment="1">
      <alignment horizontal="left" vertical="top" wrapText="1"/>
    </xf>
    <xf numFmtId="164" fontId="55" fillId="36" borderId="24" xfId="0" applyNumberFormat="1" applyFont="1" applyFill="1" applyBorder="1" applyAlignment="1">
      <alignment horizontal="center" vertical="top" wrapText="1"/>
    </xf>
    <xf numFmtId="164" fontId="55" fillId="37" borderId="23" xfId="0" applyNumberFormat="1" applyFont="1" applyFill="1" applyBorder="1" applyAlignment="1">
      <alignment horizontal="center" vertical="top" wrapText="1"/>
    </xf>
    <xf numFmtId="164" fontId="55" fillId="36" borderId="22" xfId="0" applyNumberFormat="1" applyFont="1" applyFill="1" applyBorder="1" applyAlignment="1">
      <alignment horizontal="center" vertical="top" wrapText="1"/>
    </xf>
    <xf numFmtId="164" fontId="55" fillId="37" borderId="24" xfId="0" applyNumberFormat="1" applyFont="1" applyFill="1" applyBorder="1" applyAlignment="1">
      <alignment horizontal="center" vertical="top" wrapText="1"/>
    </xf>
    <xf numFmtId="4" fontId="56" fillId="33" borderId="11" xfId="0" applyNumberFormat="1" applyFont="1" applyFill="1" applyBorder="1" applyAlignment="1">
      <alignment horizontal="left" vertical="top" wrapText="1"/>
    </xf>
    <xf numFmtId="4" fontId="56" fillId="33" borderId="14" xfId="0" applyNumberFormat="1" applyFont="1" applyFill="1" applyBorder="1" applyAlignment="1">
      <alignment horizontal="left" vertical="top" wrapText="1"/>
    </xf>
    <xf numFmtId="4" fontId="54" fillId="33" borderId="10" xfId="0" applyNumberFormat="1" applyFont="1" applyFill="1" applyBorder="1" applyAlignment="1">
      <alignment horizontal="center" vertical="top" wrapText="1"/>
    </xf>
    <xf numFmtId="4" fontId="54" fillId="33" borderId="10" xfId="0" applyNumberFormat="1" applyFont="1" applyFill="1" applyBorder="1" applyAlignment="1">
      <alignment horizontal="left" vertical="top" wrapText="1"/>
    </xf>
    <xf numFmtId="164" fontId="55" fillId="36" borderId="14" xfId="0" applyNumberFormat="1" applyFont="1" applyFill="1" applyBorder="1" applyAlignment="1">
      <alignment horizontal="center" vertical="top" wrapText="1"/>
    </xf>
    <xf numFmtId="164" fontId="55" fillId="37" borderId="12" xfId="0" applyNumberFormat="1" applyFont="1" applyFill="1" applyBorder="1" applyAlignment="1">
      <alignment horizontal="center" vertical="top" wrapText="1"/>
    </xf>
    <xf numFmtId="4" fontId="51" fillId="33" borderId="13" xfId="0" applyNumberFormat="1" applyFont="1" applyFill="1" applyBorder="1" applyAlignment="1">
      <alignment/>
    </xf>
    <xf numFmtId="4" fontId="51" fillId="33" borderId="10" xfId="0" applyNumberFormat="1" applyFont="1" applyFill="1" applyBorder="1" applyAlignment="1">
      <alignment/>
    </xf>
    <xf numFmtId="164" fontId="57" fillId="34" borderId="10" xfId="0" applyNumberFormat="1" applyFont="1" applyFill="1" applyBorder="1" applyAlignment="1">
      <alignment wrapText="1"/>
    </xf>
    <xf numFmtId="164" fontId="57" fillId="35" borderId="10" xfId="0" applyNumberFormat="1" applyFont="1" applyFill="1" applyBorder="1" applyAlignment="1">
      <alignment wrapText="1"/>
    </xf>
    <xf numFmtId="164" fontId="57" fillId="33" borderId="10" xfId="0" applyNumberFormat="1" applyFont="1" applyFill="1" applyBorder="1" applyAlignment="1">
      <alignment wrapText="1"/>
    </xf>
    <xf numFmtId="164" fontId="57" fillId="36" borderId="10" xfId="0" applyNumberFormat="1" applyFont="1" applyFill="1" applyBorder="1" applyAlignment="1">
      <alignment wrapText="1"/>
    </xf>
    <xf numFmtId="164" fontId="57" fillId="37" borderId="10" xfId="0" applyNumberFormat="1" applyFont="1" applyFill="1" applyBorder="1" applyAlignment="1">
      <alignment wrapText="1"/>
    </xf>
    <xf numFmtId="164" fontId="57" fillId="37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7" fillId="36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horizontal="center" vertical="center" wrapText="1"/>
    </xf>
    <xf numFmtId="164" fontId="57" fillId="35" borderId="10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4" xfId="0" applyNumberFormat="1" applyFont="1" applyFill="1" applyBorder="1" applyAlignment="1">
      <alignment/>
    </xf>
    <xf numFmtId="4" fontId="51" fillId="33" borderId="22" xfId="0" applyNumberFormat="1" applyFont="1" applyFill="1" applyBorder="1" applyAlignment="1">
      <alignment/>
    </xf>
    <xf numFmtId="4" fontId="51" fillId="33" borderId="20" xfId="0" applyNumberFormat="1" applyFont="1" applyFill="1" applyBorder="1" applyAlignment="1">
      <alignment/>
    </xf>
    <xf numFmtId="4" fontId="51" fillId="33" borderId="30" xfId="0" applyNumberFormat="1" applyFont="1" applyFill="1" applyBorder="1" applyAlignment="1">
      <alignment/>
    </xf>
    <xf numFmtId="4" fontId="57" fillId="34" borderId="10" xfId="0" applyNumberFormat="1" applyFont="1" applyFill="1" applyBorder="1" applyAlignment="1">
      <alignment wrapText="1"/>
    </xf>
    <xf numFmtId="4" fontId="57" fillId="35" borderId="10" xfId="0" applyNumberFormat="1" applyFont="1" applyFill="1" applyBorder="1" applyAlignment="1">
      <alignment wrapText="1"/>
    </xf>
    <xf numFmtId="4" fontId="57" fillId="33" borderId="10" xfId="0" applyNumberFormat="1" applyFont="1" applyFill="1" applyBorder="1" applyAlignment="1">
      <alignment wrapText="1"/>
    </xf>
    <xf numFmtId="4" fontId="57" fillId="36" borderId="10" xfId="0" applyNumberFormat="1" applyFont="1" applyFill="1" applyBorder="1" applyAlignment="1">
      <alignment wrapText="1"/>
    </xf>
    <xf numFmtId="4" fontId="57" fillId="37" borderId="10" xfId="0" applyNumberFormat="1" applyFont="1" applyFill="1" applyBorder="1" applyAlignment="1">
      <alignment wrapText="1"/>
    </xf>
    <xf numFmtId="4" fontId="57" fillId="37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57" fillId="36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51" fillId="33" borderId="19" xfId="0" applyNumberFormat="1" applyFont="1" applyFill="1" applyBorder="1" applyAlignment="1">
      <alignment/>
    </xf>
    <xf numFmtId="4" fontId="51" fillId="33" borderId="18" xfId="0" applyNumberFormat="1" applyFont="1" applyFill="1" applyBorder="1" applyAlignment="1">
      <alignment/>
    </xf>
    <xf numFmtId="4" fontId="58" fillId="33" borderId="0" xfId="0" applyNumberFormat="1" applyFont="1" applyFill="1" applyAlignment="1">
      <alignment/>
    </xf>
    <xf numFmtId="4" fontId="52" fillId="33" borderId="0" xfId="0" applyNumberFormat="1" applyFont="1" applyFill="1" applyAlignment="1">
      <alignment/>
    </xf>
    <xf numFmtId="4" fontId="58" fillId="33" borderId="0" xfId="0" applyNumberFormat="1" applyFont="1" applyFill="1" applyAlignment="1">
      <alignment/>
    </xf>
    <xf numFmtId="4" fontId="58" fillId="33" borderId="0" xfId="0" applyNumberFormat="1" applyFont="1" applyFill="1" applyBorder="1" applyAlignment="1">
      <alignment/>
    </xf>
    <xf numFmtId="4" fontId="58" fillId="33" borderId="0" xfId="0" applyNumberFormat="1" applyFont="1" applyFill="1" applyAlignment="1">
      <alignment vertical="top" wrapText="1"/>
    </xf>
    <xf numFmtId="4" fontId="58" fillId="33" borderId="0" xfId="0" applyNumberFormat="1" applyFont="1" applyFill="1" applyAlignment="1">
      <alignment horizontal="justify"/>
    </xf>
    <xf numFmtId="4" fontId="58" fillId="33" borderId="0" xfId="0" applyNumberFormat="1" applyFont="1" applyFill="1" applyBorder="1" applyAlignment="1">
      <alignment/>
    </xf>
    <xf numFmtId="49" fontId="58" fillId="33" borderId="0" xfId="0" applyNumberFormat="1" applyFont="1" applyFill="1" applyBorder="1" applyAlignment="1">
      <alignment vertical="top"/>
    </xf>
    <xf numFmtId="4" fontId="50" fillId="33" borderId="0" xfId="0" applyNumberFormat="1" applyFont="1" applyFill="1" applyAlignment="1">
      <alignment/>
    </xf>
    <xf numFmtId="4" fontId="50" fillId="33" borderId="0" xfId="0" applyNumberFormat="1" applyFont="1" applyFill="1" applyAlignment="1">
      <alignment horizontal="left"/>
    </xf>
    <xf numFmtId="4" fontId="50" fillId="33" borderId="0" xfId="0" applyNumberFormat="1" applyFont="1" applyFill="1" applyBorder="1" applyAlignment="1">
      <alignment/>
    </xf>
    <xf numFmtId="4" fontId="50" fillId="33" borderId="24" xfId="0" applyNumberFormat="1" applyFont="1" applyFill="1" applyBorder="1" applyAlignment="1">
      <alignment/>
    </xf>
    <xf numFmtId="4" fontId="50" fillId="33" borderId="24" xfId="0" applyNumberFormat="1" applyFont="1" applyFill="1" applyBorder="1" applyAlignment="1">
      <alignment/>
    </xf>
    <xf numFmtId="4" fontId="50" fillId="33" borderId="24" xfId="0" applyNumberFormat="1" applyFont="1" applyFill="1" applyBorder="1" applyAlignment="1">
      <alignment horizontal="left"/>
    </xf>
    <xf numFmtId="4" fontId="50" fillId="33" borderId="0" xfId="0" applyNumberFormat="1" applyFont="1" applyFill="1" applyAlignment="1">
      <alignment horizontal="right"/>
    </xf>
    <xf numFmtId="4" fontId="50" fillId="33" borderId="0" xfId="0" applyNumberFormat="1" applyFont="1" applyFill="1" applyAlignment="1">
      <alignment wrapText="1"/>
    </xf>
    <xf numFmtId="4" fontId="50" fillId="33" borderId="0" xfId="0" applyNumberFormat="1" applyFont="1" applyFill="1" applyAlignment="1">
      <alignment/>
    </xf>
    <xf numFmtId="4" fontId="58" fillId="33" borderId="0" xfId="0" applyNumberFormat="1" applyFont="1" applyFill="1" applyAlignment="1">
      <alignment horizontal="left"/>
    </xf>
    <xf numFmtId="4" fontId="58" fillId="33" borderId="0" xfId="0" applyNumberFormat="1" applyFont="1" applyFill="1" applyAlignment="1">
      <alignment wrapText="1"/>
    </xf>
    <xf numFmtId="4" fontId="57" fillId="33" borderId="11" xfId="0" applyNumberFormat="1" applyFont="1" applyFill="1" applyBorder="1" applyAlignment="1">
      <alignment horizontal="left" vertical="top" wrapText="1"/>
    </xf>
    <xf numFmtId="4" fontId="57" fillId="33" borderId="20" xfId="0" applyNumberFormat="1" applyFont="1" applyFill="1" applyBorder="1" applyAlignment="1">
      <alignment horizontal="left" vertical="top" wrapText="1"/>
    </xf>
    <xf numFmtId="4" fontId="57" fillId="33" borderId="19" xfId="0" applyNumberFormat="1" applyFont="1" applyFill="1" applyBorder="1" applyAlignment="1">
      <alignment horizontal="left" vertical="top" wrapText="1"/>
    </xf>
    <xf numFmtId="4" fontId="50" fillId="33" borderId="11" xfId="0" applyNumberFormat="1" applyFont="1" applyFill="1" applyBorder="1" applyAlignment="1">
      <alignment horizontal="left" vertical="top" wrapText="1"/>
    </xf>
    <xf numFmtId="4" fontId="50" fillId="33" borderId="20" xfId="0" applyNumberFormat="1" applyFont="1" applyFill="1" applyBorder="1" applyAlignment="1">
      <alignment horizontal="left" vertical="top" wrapText="1"/>
    </xf>
    <xf numFmtId="4" fontId="50" fillId="33" borderId="19" xfId="0" applyNumberFormat="1" applyFont="1" applyFill="1" applyBorder="1" applyAlignment="1">
      <alignment horizontal="left" vertical="top" wrapText="1"/>
    </xf>
    <xf numFmtId="4" fontId="57" fillId="33" borderId="31" xfId="0" applyNumberFormat="1" applyFont="1" applyFill="1" applyBorder="1" applyAlignment="1">
      <alignment horizontal="left" vertical="top" wrapText="1"/>
    </xf>
    <xf numFmtId="4" fontId="57" fillId="37" borderId="10" xfId="0" applyNumberFormat="1" applyFont="1" applyFill="1" applyBorder="1" applyAlignment="1">
      <alignment horizontal="center" vertical="top" wrapText="1"/>
    </xf>
    <xf numFmtId="4" fontId="57" fillId="36" borderId="10" xfId="0" applyNumberFormat="1" applyFont="1" applyFill="1" applyBorder="1" applyAlignment="1">
      <alignment horizontal="center" vertical="top" wrapText="1"/>
    </xf>
    <xf numFmtId="4" fontId="50" fillId="33" borderId="10" xfId="0" applyNumberFormat="1" applyFont="1" applyFill="1" applyBorder="1" applyAlignment="1">
      <alignment horizontal="center" vertical="top" wrapText="1"/>
    </xf>
    <xf numFmtId="4" fontId="57" fillId="33" borderId="10" xfId="0" applyNumberFormat="1" applyFont="1" applyFill="1" applyBorder="1" applyAlignment="1">
      <alignment vertical="top" wrapText="1"/>
    </xf>
    <xf numFmtId="4" fontId="54" fillId="33" borderId="11" xfId="0" applyNumberFormat="1" applyFont="1" applyFill="1" applyBorder="1" applyAlignment="1">
      <alignment horizontal="center" vertical="top" wrapText="1"/>
    </xf>
    <xf numFmtId="4" fontId="54" fillId="33" borderId="20" xfId="0" applyNumberFormat="1" applyFont="1" applyFill="1" applyBorder="1" applyAlignment="1">
      <alignment horizontal="center" vertical="top" wrapText="1"/>
    </xf>
    <xf numFmtId="4" fontId="54" fillId="33" borderId="19" xfId="0" applyNumberFormat="1" applyFont="1" applyFill="1" applyBorder="1" applyAlignment="1">
      <alignment horizontal="center" vertical="top" wrapText="1"/>
    </xf>
    <xf numFmtId="4" fontId="59" fillId="33" borderId="0" xfId="0" applyNumberFormat="1" applyFont="1" applyFill="1" applyAlignment="1">
      <alignment horizontal="left" wrapText="1"/>
    </xf>
    <xf numFmtId="4" fontId="50" fillId="33" borderId="0" xfId="0" applyNumberFormat="1" applyFont="1" applyFill="1" applyAlignment="1">
      <alignment horizontal="right"/>
    </xf>
    <xf numFmtId="4" fontId="50" fillId="33" borderId="19" xfId="0" applyNumberFormat="1" applyFont="1" applyFill="1" applyBorder="1" applyAlignment="1">
      <alignment horizontal="center" vertical="top" wrapText="1"/>
    </xf>
    <xf numFmtId="4" fontId="50" fillId="33" borderId="0" xfId="0" applyNumberFormat="1" applyFont="1" applyFill="1" applyAlignment="1">
      <alignment horizontal="justify" wrapText="1"/>
    </xf>
    <xf numFmtId="4" fontId="50" fillId="33" borderId="0" xfId="0" applyNumberFormat="1" applyFont="1" applyFill="1" applyAlignment="1">
      <alignment wrapText="1"/>
    </xf>
    <xf numFmtId="4" fontId="50" fillId="33" borderId="0" xfId="0" applyNumberFormat="1" applyFont="1" applyFill="1" applyAlignment="1">
      <alignment/>
    </xf>
    <xf numFmtId="4" fontId="58" fillId="33" borderId="0" xfId="0" applyNumberFormat="1" applyFont="1" applyFill="1" applyBorder="1" applyAlignment="1">
      <alignment horizontal="center"/>
    </xf>
    <xf numFmtId="4" fontId="54" fillId="33" borderId="11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4" fontId="50" fillId="33" borderId="11" xfId="0" applyNumberFormat="1" applyFont="1" applyFill="1" applyBorder="1" applyAlignment="1">
      <alignment horizontal="left" vertical="center" wrapText="1"/>
    </xf>
    <xf numFmtId="4" fontId="50" fillId="33" borderId="20" xfId="0" applyNumberFormat="1" applyFont="1" applyFill="1" applyBorder="1" applyAlignment="1">
      <alignment horizontal="left" vertical="center" wrapText="1"/>
    </xf>
    <xf numFmtId="4" fontId="50" fillId="33" borderId="19" xfId="0" applyNumberFormat="1" applyFont="1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vertical="top" wrapText="1"/>
    </xf>
    <xf numFmtId="4" fontId="57" fillId="35" borderId="10" xfId="0" applyNumberFormat="1" applyFont="1" applyFill="1" applyBorder="1" applyAlignment="1">
      <alignment horizontal="center" vertical="top" wrapText="1"/>
    </xf>
    <xf numFmtId="4" fontId="50" fillId="33" borderId="11" xfId="0" applyNumberFormat="1" applyFont="1" applyFill="1" applyBorder="1" applyAlignment="1">
      <alignment horizontal="center" vertical="center" wrapText="1"/>
    </xf>
    <xf numFmtId="4" fontId="50" fillId="33" borderId="20" xfId="0" applyNumberFormat="1" applyFont="1" applyFill="1" applyBorder="1" applyAlignment="1">
      <alignment horizontal="center" vertical="center" wrapText="1"/>
    </xf>
    <xf numFmtId="4" fontId="50" fillId="33" borderId="19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top" wrapText="1"/>
    </xf>
    <xf numFmtId="4" fontId="50" fillId="33" borderId="13" xfId="0" applyNumberFormat="1" applyFont="1" applyFill="1" applyBorder="1" applyAlignment="1">
      <alignment horizontal="center" vertical="top" wrapText="1"/>
    </xf>
    <xf numFmtId="4" fontId="50" fillId="33" borderId="14" xfId="0" applyNumberFormat="1" applyFont="1" applyFill="1" applyBorder="1" applyAlignment="1">
      <alignment horizontal="center" vertical="top" wrapText="1"/>
    </xf>
    <xf numFmtId="4" fontId="50" fillId="33" borderId="21" xfId="0" applyNumberFormat="1" applyFont="1" applyFill="1" applyBorder="1" applyAlignment="1">
      <alignment horizontal="center" vertical="top" wrapText="1"/>
    </xf>
    <xf numFmtId="4" fontId="50" fillId="33" borderId="29" xfId="0" applyNumberFormat="1" applyFont="1" applyFill="1" applyBorder="1" applyAlignment="1">
      <alignment horizontal="center" vertical="top" wrapText="1"/>
    </xf>
    <xf numFmtId="4" fontId="50" fillId="33" borderId="18" xfId="0" applyNumberFormat="1" applyFont="1" applyFill="1" applyBorder="1" applyAlignment="1">
      <alignment horizontal="center" vertical="top" wrapText="1"/>
    </xf>
    <xf numFmtId="4" fontId="58" fillId="33" borderId="0" xfId="0" applyNumberFormat="1" applyFont="1" applyFill="1" applyBorder="1" applyAlignment="1">
      <alignment horizontal="right"/>
    </xf>
    <xf numFmtId="4" fontId="57" fillId="34" borderId="10" xfId="0" applyNumberFormat="1" applyFont="1" applyFill="1" applyBorder="1" applyAlignment="1">
      <alignment horizontal="center" vertical="top" wrapText="1"/>
    </xf>
    <xf numFmtId="4" fontId="54" fillId="33" borderId="31" xfId="0" applyNumberFormat="1" applyFont="1" applyFill="1" applyBorder="1" applyAlignment="1">
      <alignment horizontal="left" vertical="top" wrapText="1"/>
    </xf>
    <xf numFmtId="4" fontId="54" fillId="33" borderId="20" xfId="0" applyNumberFormat="1" applyFont="1" applyFill="1" applyBorder="1" applyAlignment="1">
      <alignment horizontal="left" vertical="top" wrapText="1"/>
    </xf>
    <xf numFmtId="4" fontId="54" fillId="33" borderId="26" xfId="0" applyNumberFormat="1" applyFont="1" applyFill="1" applyBorder="1" applyAlignment="1">
      <alignment horizontal="left" vertical="top" wrapText="1"/>
    </xf>
    <xf numFmtId="49" fontId="54" fillId="33" borderId="11" xfId="0" applyNumberFormat="1" applyFont="1" applyFill="1" applyBorder="1" applyAlignment="1">
      <alignment horizontal="center" vertical="top" wrapText="1"/>
    </xf>
    <xf numFmtId="49" fontId="54" fillId="33" borderId="20" xfId="0" applyNumberFormat="1" applyFont="1" applyFill="1" applyBorder="1" applyAlignment="1">
      <alignment horizontal="center" vertical="top" wrapText="1"/>
    </xf>
    <xf numFmtId="49" fontId="54" fillId="33" borderId="19" xfId="0" applyNumberFormat="1" applyFont="1" applyFill="1" applyBorder="1" applyAlignment="1">
      <alignment horizontal="center" vertical="top" wrapText="1"/>
    </xf>
    <xf numFmtId="4" fontId="54" fillId="33" borderId="11" xfId="0" applyNumberFormat="1" applyFont="1" applyFill="1" applyBorder="1" applyAlignment="1">
      <alignment horizontal="left" vertical="top" wrapText="1"/>
    </xf>
    <xf numFmtId="4" fontId="54" fillId="33" borderId="19" xfId="0" applyNumberFormat="1" applyFont="1" applyFill="1" applyBorder="1" applyAlignment="1">
      <alignment horizontal="left" vertical="top" wrapText="1"/>
    </xf>
    <xf numFmtId="4" fontId="54" fillId="33" borderId="26" xfId="0" applyNumberFormat="1" applyFont="1" applyFill="1" applyBorder="1" applyAlignment="1">
      <alignment horizontal="center" vertical="top" wrapText="1"/>
    </xf>
    <xf numFmtId="4" fontId="58" fillId="33" borderId="0" xfId="0" applyNumberFormat="1" applyFont="1" applyFill="1" applyAlignment="1">
      <alignment horizontal="justify" wrapText="1"/>
    </xf>
    <xf numFmtId="4" fontId="58" fillId="33" borderId="0" xfId="0" applyNumberFormat="1" applyFont="1" applyFill="1" applyAlignment="1">
      <alignment wrapText="1"/>
    </xf>
    <xf numFmtId="4" fontId="54" fillId="33" borderId="12" xfId="0" applyNumberFormat="1" applyFont="1" applyFill="1" applyBorder="1" applyAlignment="1">
      <alignment horizontal="center" vertical="top" wrapText="1"/>
    </xf>
    <xf numFmtId="4" fontId="54" fillId="33" borderId="32" xfId="0" applyNumberFormat="1" applyFont="1" applyFill="1" applyBorder="1" applyAlignment="1">
      <alignment horizontal="center" vertical="top" wrapText="1"/>
    </xf>
    <xf numFmtId="4" fontId="54" fillId="33" borderId="27" xfId="0" applyNumberFormat="1" applyFont="1" applyFill="1" applyBorder="1" applyAlignment="1">
      <alignment horizontal="center" vertical="top" wrapText="1"/>
    </xf>
    <xf numFmtId="4" fontId="52" fillId="33" borderId="0" xfId="0" applyNumberFormat="1" applyFont="1" applyFill="1" applyAlignment="1">
      <alignment horizontal="center"/>
    </xf>
    <xf numFmtId="4" fontId="58" fillId="33" borderId="0" xfId="0" applyNumberFormat="1" applyFont="1" applyFill="1" applyAlignment="1">
      <alignment horizontal="right"/>
    </xf>
    <xf numFmtId="4" fontId="58" fillId="33" borderId="0" xfId="0" applyNumberFormat="1" applyFont="1" applyFill="1" applyBorder="1" applyAlignment="1">
      <alignment horizontal="center" vertical="top"/>
    </xf>
    <xf numFmtId="4" fontId="58" fillId="33" borderId="0" xfId="0" applyNumberFormat="1" applyFont="1" applyFill="1" applyAlignment="1">
      <alignment horizontal="left"/>
    </xf>
    <xf numFmtId="4" fontId="54" fillId="33" borderId="11" xfId="0" applyNumberFormat="1" applyFont="1" applyFill="1" applyBorder="1" applyAlignment="1">
      <alignment vertical="top" wrapText="1"/>
    </xf>
    <xf numFmtId="4" fontId="54" fillId="33" borderId="20" xfId="0" applyNumberFormat="1" applyFont="1" applyFill="1" applyBorder="1" applyAlignment="1">
      <alignment vertical="top" wrapText="1"/>
    </xf>
    <xf numFmtId="4" fontId="54" fillId="33" borderId="19" xfId="0" applyNumberFormat="1" applyFont="1" applyFill="1" applyBorder="1" applyAlignment="1">
      <alignment vertical="top" wrapText="1"/>
    </xf>
    <xf numFmtId="4" fontId="54" fillId="33" borderId="30" xfId="0" applyNumberFormat="1" applyFont="1" applyFill="1" applyBorder="1" applyAlignment="1">
      <alignment vertical="top" wrapText="1"/>
    </xf>
    <xf numFmtId="4" fontId="54" fillId="33" borderId="18" xfId="0" applyNumberFormat="1" applyFont="1" applyFill="1" applyBorder="1" applyAlignment="1">
      <alignment vertical="top" wrapText="1"/>
    </xf>
    <xf numFmtId="4" fontId="54" fillId="33" borderId="33" xfId="0" applyNumberFormat="1" applyFont="1" applyFill="1" applyBorder="1" applyAlignment="1">
      <alignment horizontal="center" vertical="top" wrapText="1"/>
    </xf>
    <xf numFmtId="4" fontId="54" fillId="33" borderId="34" xfId="0" applyNumberFormat="1" applyFont="1" applyFill="1" applyBorder="1" applyAlignment="1">
      <alignment horizontal="center" vertical="top" wrapText="1"/>
    </xf>
    <xf numFmtId="4" fontId="54" fillId="33" borderId="25" xfId="0" applyNumberFormat="1" applyFont="1" applyFill="1" applyBorder="1" applyAlignment="1">
      <alignment horizontal="center" vertical="top" wrapText="1"/>
    </xf>
    <xf numFmtId="4" fontId="54" fillId="33" borderId="31" xfId="0" applyNumberFormat="1" applyFont="1" applyFill="1" applyBorder="1" applyAlignment="1">
      <alignment horizontal="center" vertical="top" wrapText="1"/>
    </xf>
    <xf numFmtId="4" fontId="58" fillId="33" borderId="0" xfId="0" applyNumberFormat="1" applyFont="1" applyFill="1" applyAlignment="1">
      <alignment horizontal="right" wrapText="1"/>
    </xf>
    <xf numFmtId="4" fontId="54" fillId="33" borderId="0" xfId="0" applyNumberFormat="1" applyFont="1" applyFill="1" applyBorder="1" applyAlignment="1">
      <alignment horizontal="center" vertical="center" wrapText="1"/>
    </xf>
    <xf numFmtId="4" fontId="54" fillId="33" borderId="30" xfId="0" applyNumberFormat="1" applyFont="1" applyFill="1" applyBorder="1" applyAlignment="1">
      <alignment horizontal="center" vertical="center" wrapText="1"/>
    </xf>
    <xf numFmtId="4" fontId="54" fillId="33" borderId="29" xfId="0" applyNumberFormat="1" applyFont="1" applyFill="1" applyBorder="1" applyAlignment="1">
      <alignment horizontal="center" vertical="center" wrapText="1"/>
    </xf>
    <xf numFmtId="4" fontId="54" fillId="33" borderId="18" xfId="0" applyNumberFormat="1" applyFont="1" applyFill="1" applyBorder="1" applyAlignment="1">
      <alignment horizontal="center" vertical="center" wrapText="1"/>
    </xf>
    <xf numFmtId="4" fontId="54" fillId="33" borderId="23" xfId="0" applyNumberFormat="1" applyFont="1" applyFill="1" applyBorder="1" applyAlignment="1">
      <alignment horizontal="left" vertical="center" wrapText="1"/>
    </xf>
    <xf numFmtId="4" fontId="54" fillId="33" borderId="24" xfId="0" applyNumberFormat="1" applyFont="1" applyFill="1" applyBorder="1" applyAlignment="1">
      <alignment horizontal="left" vertical="center"/>
    </xf>
    <xf numFmtId="4" fontId="52" fillId="33" borderId="24" xfId="0" applyNumberFormat="1" applyFont="1" applyFill="1" applyBorder="1" applyAlignment="1">
      <alignment/>
    </xf>
    <xf numFmtId="4" fontId="52" fillId="33" borderId="22" xfId="0" applyNumberFormat="1" applyFont="1" applyFill="1" applyBorder="1" applyAlignment="1">
      <alignment/>
    </xf>
    <xf numFmtId="49" fontId="54" fillId="33" borderId="35" xfId="0" applyNumberFormat="1" applyFont="1" applyFill="1" applyBorder="1" applyAlignment="1">
      <alignment horizontal="center" vertical="top" wrapText="1"/>
    </xf>
    <xf numFmtId="49" fontId="54" fillId="33" borderId="32" xfId="0" applyNumberFormat="1" applyFont="1" applyFill="1" applyBorder="1" applyAlignment="1">
      <alignment horizontal="center" vertical="top" wrapText="1"/>
    </xf>
    <xf numFmtId="49" fontId="54" fillId="33" borderId="33" xfId="0" applyNumberFormat="1" applyFont="1" applyFill="1" applyBorder="1" applyAlignment="1">
      <alignment horizontal="center" vertical="top" wrapText="1"/>
    </xf>
    <xf numFmtId="49" fontId="54" fillId="33" borderId="34" xfId="0" applyNumberFormat="1" applyFont="1" applyFill="1" applyBorder="1" applyAlignment="1">
      <alignment horizontal="center" vertical="top" wrapText="1"/>
    </xf>
    <xf numFmtId="49" fontId="54" fillId="33" borderId="2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"/>
  <sheetViews>
    <sheetView tabSelected="1" zoomScale="64" zoomScaleNormal="64" zoomScalePageLayoutView="0" workbookViewId="0" topLeftCell="A8">
      <selection activeCell="AE98" sqref="AE98"/>
    </sheetView>
  </sheetViews>
  <sheetFormatPr defaultColWidth="9.140625" defaultRowHeight="15"/>
  <cols>
    <col min="1" max="1" width="3.140625" style="1" customWidth="1"/>
    <col min="2" max="2" width="15.28125" style="1" customWidth="1"/>
    <col min="3" max="3" width="8.57421875" style="1" customWidth="1"/>
    <col min="4" max="4" width="7.140625" style="1" hidden="1" customWidth="1"/>
    <col min="5" max="5" width="22.140625" style="1" customWidth="1"/>
    <col min="6" max="6" width="8.140625" style="1" customWidth="1"/>
    <col min="7" max="7" width="9.00390625" style="1" customWidth="1"/>
    <col min="8" max="8" width="5.57421875" style="1" customWidth="1"/>
    <col min="9" max="9" width="5.140625" style="1" customWidth="1"/>
    <col min="10" max="11" width="4.8515625" style="1" customWidth="1"/>
    <col min="12" max="12" width="5.57421875" style="1" customWidth="1"/>
    <col min="13" max="13" width="4.57421875" style="1" customWidth="1"/>
    <col min="14" max="14" width="5.421875" style="1" customWidth="1"/>
    <col min="15" max="15" width="4.8515625" style="1" customWidth="1"/>
    <col min="16" max="16" width="5.7109375" style="1" customWidth="1"/>
    <col min="17" max="17" width="7.140625" style="1" customWidth="1"/>
    <col min="18" max="18" width="4.7109375" style="1" customWidth="1"/>
    <col min="19" max="19" width="5.8515625" style="1" customWidth="1"/>
    <col min="20" max="20" width="5.57421875" style="1" customWidth="1"/>
    <col min="21" max="21" width="5.28125" style="1" customWidth="1"/>
    <col min="22" max="23" width="4.7109375" style="1" customWidth="1"/>
    <col min="24" max="24" width="5.8515625" style="1" customWidth="1"/>
    <col min="25" max="25" width="5.140625" style="1" customWidth="1"/>
    <col min="26" max="26" width="7.57421875" style="1" customWidth="1"/>
    <col min="27" max="27" width="7.140625" style="1" customWidth="1"/>
    <col min="28" max="28" width="7.28125" style="1" customWidth="1"/>
    <col min="29" max="29" width="6.421875" style="1" customWidth="1"/>
    <col min="30" max="30" width="6.8515625" style="1" customWidth="1"/>
    <col min="31" max="31" width="8.140625" style="1" customWidth="1"/>
    <col min="32" max="32" width="7.7109375" style="1" customWidth="1"/>
    <col min="33" max="33" width="8.57421875" style="1" customWidth="1"/>
    <col min="34" max="34" width="6.8515625" style="1" customWidth="1"/>
    <col min="35" max="35" width="5.140625" style="1" customWidth="1"/>
    <col min="36" max="36" width="6.8515625" style="1" customWidth="1"/>
    <col min="37" max="37" width="7.00390625" style="1" customWidth="1"/>
    <col min="38" max="39" width="4.57421875" style="1" customWidth="1"/>
    <col min="40" max="40" width="6.7109375" style="1" customWidth="1"/>
    <col min="41" max="41" width="3.8515625" style="1" customWidth="1"/>
    <col min="42" max="42" width="7.421875" style="1" customWidth="1"/>
    <col min="43" max="43" width="6.7109375" style="1" customWidth="1"/>
    <col min="44" max="44" width="6.57421875" style="1" customWidth="1"/>
    <col min="45" max="45" width="86.28125" style="1" customWidth="1"/>
    <col min="46" max="46" width="85.421875" style="1" customWidth="1"/>
    <col min="47" max="49" width="9.140625" style="1" customWidth="1"/>
    <col min="50" max="50" width="10.8515625" style="1" customWidth="1"/>
    <col min="51" max="16384" width="9.140625" style="1" customWidth="1"/>
  </cols>
  <sheetData>
    <row r="1" spans="1:46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25"/>
      <c r="Q1" s="125"/>
      <c r="R1" s="143" t="s">
        <v>1</v>
      </c>
      <c r="S1" s="143"/>
      <c r="T1" s="143"/>
      <c r="U1" s="143"/>
      <c r="V1" s="143"/>
      <c r="W1" s="143"/>
      <c r="X1" s="143"/>
      <c r="Y1" s="143"/>
      <c r="Z1" s="8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12" customHeight="1">
      <c r="A2" s="12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8"/>
      <c r="X2" s="144" t="s">
        <v>2</v>
      </c>
      <c r="Y2" s="144"/>
      <c r="Z2" s="126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8" customHeight="1">
      <c r="A3" s="10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/>
      <c r="Y3" s="12"/>
      <c r="Z3" s="1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21.75" customHeight="1">
      <c r="A4" s="138" t="s">
        <v>3</v>
      </c>
      <c r="B4" s="132" t="s">
        <v>53</v>
      </c>
      <c r="C4" s="138" t="s">
        <v>59</v>
      </c>
      <c r="D4" s="138"/>
      <c r="E4" s="138" t="s">
        <v>4</v>
      </c>
      <c r="F4" s="161" t="s">
        <v>54</v>
      </c>
      <c r="G4" s="162"/>
      <c r="H4" s="163"/>
      <c r="I4" s="138" t="s">
        <v>5</v>
      </c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45"/>
      <c r="Z4" s="145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 t="s">
        <v>6</v>
      </c>
      <c r="AT4" s="156" t="s">
        <v>7</v>
      </c>
    </row>
    <row r="5" spans="1:46" ht="12" customHeight="1">
      <c r="A5" s="138"/>
      <c r="B5" s="133"/>
      <c r="C5" s="138"/>
      <c r="D5" s="138"/>
      <c r="E5" s="156"/>
      <c r="F5" s="164"/>
      <c r="G5" s="165"/>
      <c r="H5" s="166"/>
      <c r="I5" s="138" t="s">
        <v>8</v>
      </c>
      <c r="J5" s="138"/>
      <c r="K5" s="138"/>
      <c r="L5" s="138" t="s">
        <v>9</v>
      </c>
      <c r="M5" s="138"/>
      <c r="N5" s="138"/>
      <c r="O5" s="138" t="s">
        <v>10</v>
      </c>
      <c r="P5" s="138"/>
      <c r="Q5" s="138"/>
      <c r="R5" s="138" t="s">
        <v>11</v>
      </c>
      <c r="S5" s="138"/>
      <c r="T5" s="138"/>
      <c r="U5" s="138" t="s">
        <v>12</v>
      </c>
      <c r="V5" s="138"/>
      <c r="W5" s="138"/>
      <c r="X5" s="138" t="s">
        <v>13</v>
      </c>
      <c r="Y5" s="138"/>
      <c r="Z5" s="138"/>
      <c r="AA5" s="138" t="s">
        <v>14</v>
      </c>
      <c r="AB5" s="138"/>
      <c r="AC5" s="138"/>
      <c r="AD5" s="138" t="s">
        <v>15</v>
      </c>
      <c r="AE5" s="138"/>
      <c r="AF5" s="138"/>
      <c r="AG5" s="138" t="s">
        <v>16</v>
      </c>
      <c r="AH5" s="138"/>
      <c r="AI5" s="138"/>
      <c r="AJ5" s="138" t="s">
        <v>17</v>
      </c>
      <c r="AK5" s="138"/>
      <c r="AL5" s="138"/>
      <c r="AM5" s="138" t="s">
        <v>18</v>
      </c>
      <c r="AN5" s="138"/>
      <c r="AO5" s="138"/>
      <c r="AP5" s="138" t="s">
        <v>19</v>
      </c>
      <c r="AQ5" s="138"/>
      <c r="AR5" s="138"/>
      <c r="AS5" s="138"/>
      <c r="AT5" s="156"/>
    </row>
    <row r="6" spans="1:46" ht="33.75" customHeight="1">
      <c r="A6" s="138"/>
      <c r="B6" s="133"/>
      <c r="C6" s="138"/>
      <c r="D6" s="138"/>
      <c r="E6" s="156"/>
      <c r="F6" s="168" t="s">
        <v>20</v>
      </c>
      <c r="G6" s="157" t="s">
        <v>25</v>
      </c>
      <c r="H6" s="139" t="s">
        <v>22</v>
      </c>
      <c r="I6" s="137" t="s">
        <v>20</v>
      </c>
      <c r="J6" s="136" t="s">
        <v>21</v>
      </c>
      <c r="K6" s="139" t="s">
        <v>22</v>
      </c>
      <c r="L6" s="137" t="s">
        <v>20</v>
      </c>
      <c r="M6" s="136" t="s">
        <v>21</v>
      </c>
      <c r="N6" s="139" t="s">
        <v>22</v>
      </c>
      <c r="O6" s="137" t="s">
        <v>20</v>
      </c>
      <c r="P6" s="136" t="s">
        <v>21</v>
      </c>
      <c r="Q6" s="139" t="s">
        <v>22</v>
      </c>
      <c r="R6" s="137" t="s">
        <v>20</v>
      </c>
      <c r="S6" s="136" t="s">
        <v>21</v>
      </c>
      <c r="T6" s="139" t="s">
        <v>22</v>
      </c>
      <c r="U6" s="137" t="s">
        <v>20</v>
      </c>
      <c r="V6" s="136" t="s">
        <v>21</v>
      </c>
      <c r="W6" s="139" t="s">
        <v>22</v>
      </c>
      <c r="X6" s="137" t="s">
        <v>20</v>
      </c>
      <c r="Y6" s="136" t="s">
        <v>21</v>
      </c>
      <c r="Z6" s="139" t="s">
        <v>22</v>
      </c>
      <c r="AA6" s="137" t="s">
        <v>20</v>
      </c>
      <c r="AB6" s="136" t="s">
        <v>21</v>
      </c>
      <c r="AC6" s="139" t="s">
        <v>22</v>
      </c>
      <c r="AD6" s="137" t="s">
        <v>20</v>
      </c>
      <c r="AE6" s="136" t="s">
        <v>21</v>
      </c>
      <c r="AF6" s="139" t="s">
        <v>22</v>
      </c>
      <c r="AG6" s="137" t="s">
        <v>20</v>
      </c>
      <c r="AH6" s="136" t="s">
        <v>21</v>
      </c>
      <c r="AI6" s="139" t="s">
        <v>22</v>
      </c>
      <c r="AJ6" s="137" t="s">
        <v>20</v>
      </c>
      <c r="AK6" s="136" t="s">
        <v>21</v>
      </c>
      <c r="AL6" s="139" t="s">
        <v>22</v>
      </c>
      <c r="AM6" s="137" t="s">
        <v>20</v>
      </c>
      <c r="AN6" s="136" t="s">
        <v>21</v>
      </c>
      <c r="AO6" s="139" t="s">
        <v>22</v>
      </c>
      <c r="AP6" s="137" t="s">
        <v>20</v>
      </c>
      <c r="AQ6" s="136" t="s">
        <v>21</v>
      </c>
      <c r="AR6" s="139" t="s">
        <v>22</v>
      </c>
      <c r="AS6" s="138"/>
      <c r="AT6" s="156"/>
    </row>
    <row r="7" spans="1:46" ht="48" customHeight="1">
      <c r="A7" s="138"/>
      <c r="B7" s="134"/>
      <c r="C7" s="138"/>
      <c r="D7" s="138"/>
      <c r="E7" s="156"/>
      <c r="F7" s="168"/>
      <c r="G7" s="157"/>
      <c r="H7" s="139"/>
      <c r="I7" s="137"/>
      <c r="J7" s="136"/>
      <c r="K7" s="139"/>
      <c r="L7" s="137"/>
      <c r="M7" s="136"/>
      <c r="N7" s="139"/>
      <c r="O7" s="137"/>
      <c r="P7" s="136"/>
      <c r="Q7" s="139"/>
      <c r="R7" s="137"/>
      <c r="S7" s="136"/>
      <c r="T7" s="139"/>
      <c r="U7" s="137"/>
      <c r="V7" s="136"/>
      <c r="W7" s="139"/>
      <c r="X7" s="137"/>
      <c r="Y7" s="136"/>
      <c r="Z7" s="139"/>
      <c r="AA7" s="137"/>
      <c r="AB7" s="136"/>
      <c r="AC7" s="139"/>
      <c r="AD7" s="137"/>
      <c r="AE7" s="136"/>
      <c r="AF7" s="139"/>
      <c r="AG7" s="137"/>
      <c r="AH7" s="136"/>
      <c r="AI7" s="139"/>
      <c r="AJ7" s="137"/>
      <c r="AK7" s="136"/>
      <c r="AL7" s="139"/>
      <c r="AM7" s="137"/>
      <c r="AN7" s="136"/>
      <c r="AO7" s="139"/>
      <c r="AP7" s="137"/>
      <c r="AQ7" s="136"/>
      <c r="AR7" s="139"/>
      <c r="AS7" s="138"/>
      <c r="AT7" s="156"/>
    </row>
    <row r="8" spans="1:46" s="4" customFormat="1" ht="12.75">
      <c r="A8" s="13">
        <v>1</v>
      </c>
      <c r="B8" s="13">
        <v>2</v>
      </c>
      <c r="C8" s="13">
        <v>3</v>
      </c>
      <c r="D8" s="13">
        <v>4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D8" s="13">
        <v>29</v>
      </c>
      <c r="AE8" s="13">
        <v>30</v>
      </c>
      <c r="AF8" s="13">
        <v>31</v>
      </c>
      <c r="AG8" s="13">
        <v>32</v>
      </c>
      <c r="AH8" s="13">
        <v>33</v>
      </c>
      <c r="AI8" s="13">
        <v>34</v>
      </c>
      <c r="AJ8" s="13">
        <v>35</v>
      </c>
      <c r="AK8" s="13">
        <v>36</v>
      </c>
      <c r="AL8" s="13">
        <v>37</v>
      </c>
      <c r="AM8" s="13">
        <v>38</v>
      </c>
      <c r="AN8" s="13">
        <v>39</v>
      </c>
      <c r="AO8" s="13">
        <v>40</v>
      </c>
      <c r="AP8" s="13">
        <v>41</v>
      </c>
      <c r="AQ8" s="13">
        <v>42</v>
      </c>
      <c r="AR8" s="13">
        <v>43</v>
      </c>
      <c r="AS8" s="13">
        <v>44</v>
      </c>
      <c r="AT8" s="13">
        <v>45</v>
      </c>
    </row>
    <row r="9" spans="1:46" ht="0.75" customHeight="1" thickBot="1">
      <c r="A9" s="14" t="s">
        <v>27</v>
      </c>
      <c r="B9" s="201" t="s">
        <v>28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3"/>
      <c r="AT9" s="204"/>
    </row>
    <row r="10" spans="1:46" ht="25.5" customHeight="1" hidden="1" thickBot="1">
      <c r="A10" s="15" t="s">
        <v>24</v>
      </c>
      <c r="B10" s="16" t="s">
        <v>29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9"/>
      <c r="AT10" s="20"/>
    </row>
    <row r="11" spans="1:46" ht="14.25" customHeight="1" thickBot="1">
      <c r="A11" s="192" t="s">
        <v>27</v>
      </c>
      <c r="B11" s="169" t="s">
        <v>49</v>
      </c>
      <c r="C11" s="140" t="s">
        <v>30</v>
      </c>
      <c r="D11" s="140"/>
      <c r="E11" s="21" t="s">
        <v>23</v>
      </c>
      <c r="F11" s="22">
        <f>I11+L11+O11+R11+U11+X11+AA11+AD11+AG11+AJ11+AM11+AP11</f>
        <v>25850.9</v>
      </c>
      <c r="G11" s="23">
        <f>J11+M11+P11+S11+V11+Y11+AB11+AE11+AH11+AK11+AN11+AQ11</f>
        <v>25835.300000000003</v>
      </c>
      <c r="H11" s="24">
        <f>G11/F11*100</f>
        <v>99.93965393854761</v>
      </c>
      <c r="I11" s="25">
        <f>I12+I13+I14+I15</f>
        <v>0</v>
      </c>
      <c r="J11" s="26">
        <f>J12+J13+J14+J15</f>
        <v>0</v>
      </c>
      <c r="K11" s="27">
        <v>0</v>
      </c>
      <c r="L11" s="28">
        <f>L12+L13+L14+L15</f>
        <v>0</v>
      </c>
      <c r="M11" s="26">
        <f>M12+M13+M14+M15</f>
        <v>0</v>
      </c>
      <c r="N11" s="27">
        <v>0</v>
      </c>
      <c r="O11" s="28">
        <f>O12+O13+O14+O15</f>
        <v>0</v>
      </c>
      <c r="P11" s="26">
        <f>P12+P13+P14+P15</f>
        <v>0</v>
      </c>
      <c r="Q11" s="27">
        <v>0</v>
      </c>
      <c r="R11" s="28">
        <f>R12+R13+R14+R15</f>
        <v>0</v>
      </c>
      <c r="S11" s="26">
        <f>S12+S13+S14+S15</f>
        <v>0</v>
      </c>
      <c r="T11" s="27">
        <v>0</v>
      </c>
      <c r="U11" s="28">
        <f>U12+U13+U14+U15</f>
        <v>63.5</v>
      </c>
      <c r="V11" s="26">
        <f>V12+V13+V14+V15</f>
        <v>63.5</v>
      </c>
      <c r="W11" s="27">
        <v>100</v>
      </c>
      <c r="X11" s="28">
        <f>X12+X13+X14+X15</f>
        <v>0</v>
      </c>
      <c r="Y11" s="26">
        <f>Y12+Y13+Y14+Y15</f>
        <v>0</v>
      </c>
      <c r="Z11" s="27">
        <v>0</v>
      </c>
      <c r="AA11" s="28">
        <f>AA12+AA13+AA14+AA15</f>
        <v>10606.5</v>
      </c>
      <c r="AB11" s="26">
        <f>AB12+AB13+AB14+AB15</f>
        <v>10606.5</v>
      </c>
      <c r="AC11" s="27">
        <f>AB11/AA11*100</f>
        <v>100</v>
      </c>
      <c r="AD11" s="28">
        <f>AD12+AD13+AD14+AD15</f>
        <v>0</v>
      </c>
      <c r="AE11" s="26">
        <f>AE12+AE13+AE14+AE15</f>
        <v>0</v>
      </c>
      <c r="AF11" s="27">
        <v>0</v>
      </c>
      <c r="AG11" s="28">
        <f>AG12+AG13+AG14+AG15</f>
        <v>15180.900000000001</v>
      </c>
      <c r="AH11" s="26">
        <f>AH12+AH13+AH14+AH15</f>
        <v>8619.7</v>
      </c>
      <c r="AI11" s="27">
        <f>AH11/AG11*100</f>
        <v>56.779901059884466</v>
      </c>
      <c r="AJ11" s="28">
        <f>AJ12+AJ13+AJ14+AJ15</f>
        <v>0</v>
      </c>
      <c r="AK11" s="26">
        <f>AK12+AK13+AK14+AK15</f>
        <v>4987.6</v>
      </c>
      <c r="AL11" s="27">
        <v>0</v>
      </c>
      <c r="AM11" s="28">
        <f>AM12+AM13+AM14+AM15</f>
        <v>0</v>
      </c>
      <c r="AN11" s="26">
        <f>AN12+AN13+AN14+AN15</f>
        <v>155.8</v>
      </c>
      <c r="AO11" s="27">
        <v>0</v>
      </c>
      <c r="AP11" s="28">
        <f>AP12+AP13+AP14+AP15</f>
        <v>0</v>
      </c>
      <c r="AQ11" s="26">
        <f>AQ12+AQ13+AQ14+AQ15</f>
        <v>1402.2</v>
      </c>
      <c r="AR11" s="29">
        <v>0</v>
      </c>
      <c r="AS11" s="135" t="s">
        <v>48</v>
      </c>
      <c r="AT11" s="129" t="s">
        <v>64</v>
      </c>
    </row>
    <row r="12" spans="1:46" ht="12.75" customHeight="1">
      <c r="A12" s="193"/>
      <c r="B12" s="170"/>
      <c r="C12" s="141"/>
      <c r="D12" s="141"/>
      <c r="E12" s="30" t="s">
        <v>31</v>
      </c>
      <c r="F12" s="31">
        <f aca="true" t="shared" si="0" ref="F12:F39">I12+L12+O12+R12+U12+X12+AA12+AD12+AG12+AJ12+AM12+AP12</f>
        <v>7590.1</v>
      </c>
      <c r="G12" s="32">
        <f aca="true" t="shared" si="1" ref="G12:G39">J12+M12+P12+S12+V12+Y12+AB12+AE12+AH12+AK12+AN12+AQ12</f>
        <v>7590.1</v>
      </c>
      <c r="H12" s="33">
        <f aca="true" t="shared" si="2" ref="H12:H38">G12/F12*100</f>
        <v>100</v>
      </c>
      <c r="I12" s="34"/>
      <c r="J12" s="35"/>
      <c r="K12" s="36">
        <v>0</v>
      </c>
      <c r="L12" s="37"/>
      <c r="M12" s="35"/>
      <c r="N12" s="36">
        <v>0</v>
      </c>
      <c r="O12" s="37"/>
      <c r="P12" s="35"/>
      <c r="Q12" s="36">
        <v>0</v>
      </c>
      <c r="R12" s="37"/>
      <c r="S12" s="35"/>
      <c r="T12" s="36">
        <v>0</v>
      </c>
      <c r="U12" s="37"/>
      <c r="V12" s="35"/>
      <c r="W12" s="36">
        <v>0</v>
      </c>
      <c r="X12" s="37"/>
      <c r="Y12" s="35"/>
      <c r="Z12" s="36">
        <v>0</v>
      </c>
      <c r="AA12" s="37">
        <v>3722.9</v>
      </c>
      <c r="AB12" s="35">
        <v>3722.9</v>
      </c>
      <c r="AC12" s="36">
        <v>100</v>
      </c>
      <c r="AD12" s="37">
        <v>0</v>
      </c>
      <c r="AE12" s="35">
        <v>0</v>
      </c>
      <c r="AF12" s="36">
        <v>0</v>
      </c>
      <c r="AG12" s="37">
        <v>3867.2</v>
      </c>
      <c r="AH12" s="35">
        <v>2990.8</v>
      </c>
      <c r="AI12" s="36">
        <f>AH12/AG12*100</f>
        <v>77.33760860570956</v>
      </c>
      <c r="AJ12" s="37"/>
      <c r="AK12" s="35">
        <v>876.4</v>
      </c>
      <c r="AL12" s="36">
        <v>0</v>
      </c>
      <c r="AM12" s="37"/>
      <c r="AN12" s="35"/>
      <c r="AO12" s="36">
        <v>0</v>
      </c>
      <c r="AP12" s="37"/>
      <c r="AQ12" s="35"/>
      <c r="AR12" s="38">
        <v>0</v>
      </c>
      <c r="AS12" s="130"/>
      <c r="AT12" s="130"/>
    </row>
    <row r="13" spans="1:46" ht="12.75" customHeight="1">
      <c r="A13" s="193"/>
      <c r="B13" s="170"/>
      <c r="C13" s="141"/>
      <c r="D13" s="141"/>
      <c r="E13" s="39" t="s">
        <v>35</v>
      </c>
      <c r="F13" s="40">
        <f t="shared" si="0"/>
        <v>15529.5</v>
      </c>
      <c r="G13" s="41">
        <f t="shared" si="1"/>
        <v>15515.5</v>
      </c>
      <c r="H13" s="42">
        <f t="shared" si="2"/>
        <v>99.9098489970701</v>
      </c>
      <c r="I13" s="43"/>
      <c r="J13" s="44"/>
      <c r="K13" s="45">
        <v>0</v>
      </c>
      <c r="L13" s="43"/>
      <c r="M13" s="44"/>
      <c r="N13" s="45">
        <v>0</v>
      </c>
      <c r="O13" s="43"/>
      <c r="P13" s="44"/>
      <c r="Q13" s="45">
        <v>0</v>
      </c>
      <c r="R13" s="43"/>
      <c r="S13" s="44"/>
      <c r="T13" s="45">
        <v>0</v>
      </c>
      <c r="U13" s="43"/>
      <c r="V13" s="44"/>
      <c r="W13" s="45">
        <v>0</v>
      </c>
      <c r="X13" s="43"/>
      <c r="Y13" s="44"/>
      <c r="Z13" s="45">
        <v>0</v>
      </c>
      <c r="AA13" s="43">
        <v>5823</v>
      </c>
      <c r="AB13" s="44">
        <v>5823</v>
      </c>
      <c r="AC13" s="45">
        <f>AB13/AA13*100</f>
        <v>100</v>
      </c>
      <c r="AD13" s="43">
        <v>0</v>
      </c>
      <c r="AE13" s="44">
        <v>0</v>
      </c>
      <c r="AF13" s="45">
        <v>0</v>
      </c>
      <c r="AG13" s="43">
        <v>9706.5</v>
      </c>
      <c r="AH13" s="44">
        <v>4677.9</v>
      </c>
      <c r="AI13" s="45">
        <f>AH13/AG13*100</f>
        <v>48.19347859681656</v>
      </c>
      <c r="AJ13" s="43"/>
      <c r="AK13" s="44">
        <v>3612.4</v>
      </c>
      <c r="AL13" s="45">
        <v>0</v>
      </c>
      <c r="AM13" s="43"/>
      <c r="AN13" s="44"/>
      <c r="AO13" s="45">
        <v>0</v>
      </c>
      <c r="AP13" s="43"/>
      <c r="AQ13" s="44">
        <v>1402.2</v>
      </c>
      <c r="AR13" s="42">
        <v>0</v>
      </c>
      <c r="AS13" s="130"/>
      <c r="AT13" s="130"/>
    </row>
    <row r="14" spans="1:46" ht="21" customHeight="1">
      <c r="A14" s="193"/>
      <c r="B14" s="170"/>
      <c r="C14" s="141"/>
      <c r="D14" s="141"/>
      <c r="E14" s="46" t="s">
        <v>63</v>
      </c>
      <c r="F14" s="40">
        <f t="shared" si="0"/>
        <v>2731.3</v>
      </c>
      <c r="G14" s="41">
        <f t="shared" si="1"/>
        <v>2729.7000000000003</v>
      </c>
      <c r="H14" s="42">
        <f t="shared" si="2"/>
        <v>99.9414198367078</v>
      </c>
      <c r="I14" s="43"/>
      <c r="J14" s="47"/>
      <c r="K14" s="45">
        <v>0</v>
      </c>
      <c r="L14" s="48"/>
      <c r="M14" s="44"/>
      <c r="N14" s="45">
        <v>0</v>
      </c>
      <c r="O14" s="43"/>
      <c r="P14" s="47"/>
      <c r="Q14" s="45">
        <v>0</v>
      </c>
      <c r="R14" s="49">
        <v>0</v>
      </c>
      <c r="S14" s="44"/>
      <c r="T14" s="45">
        <v>0</v>
      </c>
      <c r="U14" s="43">
        <v>63.5</v>
      </c>
      <c r="V14" s="47">
        <v>63.5</v>
      </c>
      <c r="W14" s="45">
        <v>100</v>
      </c>
      <c r="X14" s="48"/>
      <c r="Y14" s="44"/>
      <c r="Z14" s="45">
        <v>0</v>
      </c>
      <c r="AA14" s="43">
        <v>1060.6</v>
      </c>
      <c r="AB14" s="47">
        <v>1060.6</v>
      </c>
      <c r="AC14" s="45">
        <v>100</v>
      </c>
      <c r="AD14" s="48">
        <v>0</v>
      </c>
      <c r="AE14" s="44">
        <v>0</v>
      </c>
      <c r="AF14" s="45">
        <v>0</v>
      </c>
      <c r="AG14" s="43">
        <v>1607.2</v>
      </c>
      <c r="AH14" s="47">
        <v>951</v>
      </c>
      <c r="AI14" s="45">
        <f>AH14/AG14*100</f>
        <v>59.171229467396714</v>
      </c>
      <c r="AJ14" s="48"/>
      <c r="AK14" s="44">
        <v>498.8</v>
      </c>
      <c r="AL14" s="45">
        <v>0</v>
      </c>
      <c r="AM14" s="43"/>
      <c r="AN14" s="47">
        <v>155.8</v>
      </c>
      <c r="AO14" s="45">
        <v>0</v>
      </c>
      <c r="AP14" s="48">
        <v>0</v>
      </c>
      <c r="AQ14" s="44">
        <v>0</v>
      </c>
      <c r="AR14" s="42">
        <v>0</v>
      </c>
      <c r="AS14" s="130"/>
      <c r="AT14" s="130"/>
    </row>
    <row r="15" spans="1:46" ht="300.75" customHeight="1">
      <c r="A15" s="193"/>
      <c r="B15" s="170"/>
      <c r="C15" s="141"/>
      <c r="D15" s="141"/>
      <c r="E15" s="50" t="s">
        <v>32</v>
      </c>
      <c r="F15" s="51">
        <f t="shared" si="0"/>
        <v>0</v>
      </c>
      <c r="G15" s="52">
        <f t="shared" si="1"/>
        <v>0</v>
      </c>
      <c r="H15" s="53">
        <v>0</v>
      </c>
      <c r="I15" s="54"/>
      <c r="J15" s="55"/>
      <c r="K15" s="56">
        <v>0</v>
      </c>
      <c r="L15" s="57"/>
      <c r="M15" s="58"/>
      <c r="N15" s="56">
        <v>0</v>
      </c>
      <c r="O15" s="54"/>
      <c r="P15" s="55"/>
      <c r="Q15" s="56">
        <v>0</v>
      </c>
      <c r="R15" s="57"/>
      <c r="S15" s="58"/>
      <c r="T15" s="56">
        <v>0</v>
      </c>
      <c r="U15" s="54"/>
      <c r="V15" s="55"/>
      <c r="W15" s="56">
        <v>0</v>
      </c>
      <c r="X15" s="57"/>
      <c r="Y15" s="58"/>
      <c r="Z15" s="56">
        <v>0</v>
      </c>
      <c r="AA15" s="54"/>
      <c r="AB15" s="55"/>
      <c r="AC15" s="56">
        <v>0</v>
      </c>
      <c r="AD15" s="57"/>
      <c r="AE15" s="58">
        <v>0</v>
      </c>
      <c r="AF15" s="56">
        <v>0</v>
      </c>
      <c r="AG15" s="54">
        <v>0</v>
      </c>
      <c r="AH15" s="55"/>
      <c r="AI15" s="56">
        <v>0</v>
      </c>
      <c r="AJ15" s="57"/>
      <c r="AK15" s="58"/>
      <c r="AL15" s="56">
        <v>0</v>
      </c>
      <c r="AM15" s="54"/>
      <c r="AN15" s="55"/>
      <c r="AO15" s="56">
        <v>0</v>
      </c>
      <c r="AP15" s="57">
        <v>0</v>
      </c>
      <c r="AQ15" s="58">
        <v>0</v>
      </c>
      <c r="AR15" s="53">
        <v>0</v>
      </c>
      <c r="AS15" s="130"/>
      <c r="AT15" s="130"/>
    </row>
    <row r="16" spans="1:46" ht="0.75" customHeight="1" thickBot="1">
      <c r="A16" s="194"/>
      <c r="B16" s="171"/>
      <c r="C16" s="142"/>
      <c r="D16" s="142"/>
      <c r="E16" s="59" t="s">
        <v>38</v>
      </c>
      <c r="F16" s="40">
        <v>0</v>
      </c>
      <c r="G16" s="41">
        <f>J16+M16+P16+S16+V16+Y16+AB16+AE16+AH16+AK16+AN16+AQ16</f>
        <v>0</v>
      </c>
      <c r="H16" s="42">
        <v>0</v>
      </c>
      <c r="I16" s="43">
        <v>0</v>
      </c>
      <c r="J16" s="47">
        <v>0</v>
      </c>
      <c r="K16" s="45">
        <v>0</v>
      </c>
      <c r="L16" s="48">
        <v>0</v>
      </c>
      <c r="M16" s="44">
        <v>0</v>
      </c>
      <c r="N16" s="45">
        <v>0</v>
      </c>
      <c r="O16" s="43">
        <v>0</v>
      </c>
      <c r="P16" s="47">
        <v>0</v>
      </c>
      <c r="Q16" s="45">
        <v>0</v>
      </c>
      <c r="R16" s="48">
        <v>0</v>
      </c>
      <c r="S16" s="44">
        <v>0</v>
      </c>
      <c r="T16" s="45">
        <v>0</v>
      </c>
      <c r="U16" s="43">
        <v>0</v>
      </c>
      <c r="V16" s="47">
        <v>0</v>
      </c>
      <c r="W16" s="45">
        <v>0</v>
      </c>
      <c r="X16" s="48">
        <v>0</v>
      </c>
      <c r="Y16" s="44">
        <v>0</v>
      </c>
      <c r="Z16" s="45">
        <v>0</v>
      </c>
      <c r="AA16" s="43">
        <v>0</v>
      </c>
      <c r="AB16" s="47">
        <v>0</v>
      </c>
      <c r="AC16" s="45">
        <v>0</v>
      </c>
      <c r="AD16" s="48">
        <v>0</v>
      </c>
      <c r="AE16" s="44">
        <v>0</v>
      </c>
      <c r="AF16" s="45">
        <v>0</v>
      </c>
      <c r="AG16" s="43">
        <v>0</v>
      </c>
      <c r="AH16" s="47">
        <v>0</v>
      </c>
      <c r="AI16" s="45">
        <v>0</v>
      </c>
      <c r="AJ16" s="48">
        <v>0</v>
      </c>
      <c r="AK16" s="44">
        <v>0</v>
      </c>
      <c r="AL16" s="45">
        <v>0</v>
      </c>
      <c r="AM16" s="43">
        <v>0</v>
      </c>
      <c r="AN16" s="47">
        <v>0</v>
      </c>
      <c r="AO16" s="45">
        <v>0</v>
      </c>
      <c r="AP16" s="48">
        <v>0</v>
      </c>
      <c r="AQ16" s="44">
        <v>0</v>
      </c>
      <c r="AR16" s="42">
        <v>0</v>
      </c>
      <c r="AS16" s="131"/>
      <c r="AT16" s="131"/>
    </row>
    <row r="17" spans="1:46" ht="13.5" customHeight="1" thickBot="1">
      <c r="A17" s="207" t="s">
        <v>39</v>
      </c>
      <c r="B17" s="169" t="s">
        <v>50</v>
      </c>
      <c r="C17" s="140" t="s">
        <v>33</v>
      </c>
      <c r="D17" s="180"/>
      <c r="E17" s="60" t="s">
        <v>23</v>
      </c>
      <c r="F17" s="61">
        <f t="shared" si="0"/>
        <v>25087.1</v>
      </c>
      <c r="G17" s="62">
        <f t="shared" si="1"/>
        <v>15993.6</v>
      </c>
      <c r="H17" s="63">
        <f t="shared" si="2"/>
        <v>63.75228703198058</v>
      </c>
      <c r="I17" s="64">
        <f>I18+I19+I20+I21</f>
        <v>0</v>
      </c>
      <c r="J17" s="65">
        <f>J18+J19+J20+J21</f>
        <v>0</v>
      </c>
      <c r="K17" s="66">
        <v>0</v>
      </c>
      <c r="L17" s="64">
        <f>L18+L19+L20+L21</f>
        <v>0</v>
      </c>
      <c r="M17" s="65">
        <f>M18+M19+M20+M21</f>
        <v>0</v>
      </c>
      <c r="N17" s="66">
        <v>0</v>
      </c>
      <c r="O17" s="64">
        <f>O18+O19+O20+O21</f>
        <v>0</v>
      </c>
      <c r="P17" s="65">
        <f>P18+P19+P20+P21</f>
        <v>0</v>
      </c>
      <c r="Q17" s="66">
        <v>0</v>
      </c>
      <c r="R17" s="64">
        <f>R18+R19+R20+R21</f>
        <v>95</v>
      </c>
      <c r="S17" s="65">
        <f>S18+S19+S20+S21</f>
        <v>95</v>
      </c>
      <c r="T17" s="66">
        <v>100</v>
      </c>
      <c r="U17" s="64">
        <f>U18+U19+U20+U21</f>
        <v>143.5</v>
      </c>
      <c r="V17" s="65">
        <f>V18+V19+V20+V21</f>
        <v>0</v>
      </c>
      <c r="W17" s="66">
        <f>V17/U17*100</f>
        <v>0</v>
      </c>
      <c r="X17" s="64">
        <f>X18+X19+X20+X21</f>
        <v>124.8</v>
      </c>
      <c r="Y17" s="65">
        <f>Y18+Y19+Y20+Y21</f>
        <v>124.8</v>
      </c>
      <c r="Z17" s="66">
        <f>Y17/X17*100</f>
        <v>100</v>
      </c>
      <c r="AA17" s="64">
        <f>AA18+AA19+AA20+AA21</f>
        <v>2625.1</v>
      </c>
      <c r="AB17" s="65">
        <f>AB18+AB19+AB20+AB21</f>
        <v>2625.1</v>
      </c>
      <c r="AC17" s="66">
        <f>AB17/AA17*100</f>
        <v>100</v>
      </c>
      <c r="AD17" s="64">
        <f>AD18+AD19+AD20+AD21</f>
        <v>1546.1</v>
      </c>
      <c r="AE17" s="65">
        <f>AE18+AE19+AE20+AE21</f>
        <v>1546.1</v>
      </c>
      <c r="AF17" s="66">
        <f>AE17/AD17*100</f>
        <v>100</v>
      </c>
      <c r="AG17" s="64">
        <f>AG18+AG19+AG20+AG21</f>
        <v>17737.1</v>
      </c>
      <c r="AH17" s="65">
        <f>AH18+AH19+AH20+AH21</f>
        <v>444.5</v>
      </c>
      <c r="AI17" s="66">
        <f>AH17/AG17*100</f>
        <v>2.506046647986424</v>
      </c>
      <c r="AJ17" s="64">
        <f>AJ18+AJ19+AJ20+AJ21</f>
        <v>0</v>
      </c>
      <c r="AK17" s="65">
        <f>AK18+AK19+AK20+AK21</f>
        <v>1331.9</v>
      </c>
      <c r="AL17" s="66">
        <v>0</v>
      </c>
      <c r="AM17" s="64">
        <f>AM18+AM19+AM20+AM21</f>
        <v>0</v>
      </c>
      <c r="AN17" s="65">
        <f>AN18+AN19+AN20+AN21</f>
        <v>4016.1</v>
      </c>
      <c r="AO17" s="66">
        <v>0</v>
      </c>
      <c r="AP17" s="64">
        <f>AP18+AP19+AP20+AP21</f>
        <v>2815.5</v>
      </c>
      <c r="AQ17" s="65">
        <f>AQ18+AQ19+AQ20+AQ21</f>
        <v>5810.1</v>
      </c>
      <c r="AR17" s="63">
        <f>AQ17/AP17*100</f>
        <v>206.36121470431542</v>
      </c>
      <c r="AS17" s="129" t="s">
        <v>55</v>
      </c>
      <c r="AT17" s="132" t="s">
        <v>68</v>
      </c>
    </row>
    <row r="18" spans="1:46" ht="54.75" customHeight="1">
      <c r="A18" s="208"/>
      <c r="B18" s="170"/>
      <c r="C18" s="141"/>
      <c r="D18" s="181"/>
      <c r="E18" s="67" t="s">
        <v>31</v>
      </c>
      <c r="F18" s="31">
        <f t="shared" si="0"/>
        <v>0</v>
      </c>
      <c r="G18" s="68">
        <f t="shared" si="1"/>
        <v>0</v>
      </c>
      <c r="H18" s="38">
        <v>0</v>
      </c>
      <c r="I18" s="69"/>
      <c r="J18" s="35"/>
      <c r="K18" s="36">
        <v>0</v>
      </c>
      <c r="L18" s="37"/>
      <c r="M18" s="70"/>
      <c r="N18" s="36">
        <v>0</v>
      </c>
      <c r="O18" s="69"/>
      <c r="P18" s="35"/>
      <c r="Q18" s="36">
        <v>0</v>
      </c>
      <c r="R18" s="37"/>
      <c r="S18" s="70"/>
      <c r="T18" s="36">
        <v>0</v>
      </c>
      <c r="U18" s="69"/>
      <c r="V18" s="35"/>
      <c r="W18" s="36">
        <v>0</v>
      </c>
      <c r="X18" s="37"/>
      <c r="Y18" s="70"/>
      <c r="Z18" s="36">
        <v>0</v>
      </c>
      <c r="AA18" s="69"/>
      <c r="AB18" s="35"/>
      <c r="AC18" s="36">
        <v>0</v>
      </c>
      <c r="AD18" s="37"/>
      <c r="AE18" s="35"/>
      <c r="AF18" s="36">
        <v>0</v>
      </c>
      <c r="AG18" s="37"/>
      <c r="AH18" s="70"/>
      <c r="AI18" s="36">
        <v>0</v>
      </c>
      <c r="AJ18" s="69"/>
      <c r="AK18" s="35"/>
      <c r="AL18" s="36">
        <v>0</v>
      </c>
      <c r="AM18" s="37"/>
      <c r="AN18" s="70"/>
      <c r="AO18" s="36">
        <v>0</v>
      </c>
      <c r="AP18" s="69"/>
      <c r="AQ18" s="35"/>
      <c r="AR18" s="38">
        <v>0</v>
      </c>
      <c r="AS18" s="130"/>
      <c r="AT18" s="133"/>
    </row>
    <row r="19" spans="1:46" ht="88.5" customHeight="1">
      <c r="A19" s="208"/>
      <c r="B19" s="170"/>
      <c r="C19" s="141"/>
      <c r="D19" s="181"/>
      <c r="E19" s="71" t="s">
        <v>35</v>
      </c>
      <c r="F19" s="40">
        <f t="shared" si="0"/>
        <v>0</v>
      </c>
      <c r="G19" s="41">
        <f t="shared" si="1"/>
        <v>0</v>
      </c>
      <c r="H19" s="42">
        <v>0</v>
      </c>
      <c r="I19" s="72"/>
      <c r="J19" s="73"/>
      <c r="K19" s="45">
        <v>0</v>
      </c>
      <c r="L19" s="74"/>
      <c r="M19" s="75"/>
      <c r="N19" s="45">
        <v>0</v>
      </c>
      <c r="O19" s="72"/>
      <c r="P19" s="73"/>
      <c r="Q19" s="45">
        <v>0</v>
      </c>
      <c r="R19" s="74"/>
      <c r="S19" s="75"/>
      <c r="T19" s="45">
        <v>0</v>
      </c>
      <c r="U19" s="72"/>
      <c r="V19" s="73"/>
      <c r="W19" s="45">
        <v>0</v>
      </c>
      <c r="X19" s="74"/>
      <c r="Y19" s="75"/>
      <c r="Z19" s="45">
        <v>0</v>
      </c>
      <c r="AA19" s="72">
        <v>0</v>
      </c>
      <c r="AB19" s="73"/>
      <c r="AC19" s="45">
        <v>0</v>
      </c>
      <c r="AD19" s="74">
        <v>0</v>
      </c>
      <c r="AE19" s="73"/>
      <c r="AF19" s="45">
        <v>0</v>
      </c>
      <c r="AG19" s="74"/>
      <c r="AH19" s="75"/>
      <c r="AI19" s="45">
        <v>0</v>
      </c>
      <c r="AJ19" s="72"/>
      <c r="AK19" s="73"/>
      <c r="AL19" s="45">
        <v>0</v>
      </c>
      <c r="AM19" s="74"/>
      <c r="AN19" s="75"/>
      <c r="AO19" s="45">
        <v>0</v>
      </c>
      <c r="AP19" s="72"/>
      <c r="AQ19" s="73"/>
      <c r="AR19" s="42">
        <v>0</v>
      </c>
      <c r="AS19" s="130"/>
      <c r="AT19" s="133"/>
    </row>
    <row r="20" spans="1:46" ht="66" customHeight="1">
      <c r="A20" s="208"/>
      <c r="B20" s="170"/>
      <c r="C20" s="141"/>
      <c r="D20" s="181"/>
      <c r="E20" s="46" t="s">
        <v>63</v>
      </c>
      <c r="F20" s="40">
        <f>I20+L20+O20+R20+U20+X20+AA20+AD20+AG20+AJ20+AM20+AP20</f>
        <v>25085.1</v>
      </c>
      <c r="G20" s="41">
        <f t="shared" si="1"/>
        <v>15991.6</v>
      </c>
      <c r="H20" s="42">
        <f t="shared" si="2"/>
        <v>63.74939705243352</v>
      </c>
      <c r="I20" s="48"/>
      <c r="J20" s="44"/>
      <c r="K20" s="45">
        <v>0</v>
      </c>
      <c r="L20" s="74"/>
      <c r="M20" s="47"/>
      <c r="N20" s="45">
        <v>0</v>
      </c>
      <c r="O20" s="48"/>
      <c r="P20" s="44"/>
      <c r="Q20" s="45">
        <v>0</v>
      </c>
      <c r="R20" s="43">
        <v>95</v>
      </c>
      <c r="S20" s="47">
        <v>95</v>
      </c>
      <c r="T20" s="45">
        <v>100</v>
      </c>
      <c r="U20" s="48">
        <v>143.5</v>
      </c>
      <c r="V20" s="44"/>
      <c r="W20" s="45">
        <f>V20/U20*100</f>
        <v>0</v>
      </c>
      <c r="X20" s="43">
        <f>106+11.3+7.5</f>
        <v>124.8</v>
      </c>
      <c r="Y20" s="47">
        <f>106+11.3+7.5</f>
        <v>124.8</v>
      </c>
      <c r="Z20" s="45">
        <f>Y20/X20*100</f>
        <v>100</v>
      </c>
      <c r="AA20" s="48">
        <v>2625.1</v>
      </c>
      <c r="AB20" s="44">
        <v>2625.1</v>
      </c>
      <c r="AC20" s="45">
        <f>AB20/AA20*100</f>
        <v>100</v>
      </c>
      <c r="AD20" s="43">
        <v>1546.1</v>
      </c>
      <c r="AE20" s="44">
        <v>1546.1</v>
      </c>
      <c r="AF20" s="45">
        <f>AE20/AD20*100</f>
        <v>100</v>
      </c>
      <c r="AG20" s="43">
        <f>12756.9+4980.2</f>
        <v>17737.1</v>
      </c>
      <c r="AH20" s="47">
        <v>444.5</v>
      </c>
      <c r="AI20" s="45">
        <f>AH20/AG20*100</f>
        <v>2.506046647986424</v>
      </c>
      <c r="AJ20" s="48"/>
      <c r="AK20" s="44">
        <v>1331.9</v>
      </c>
      <c r="AL20" s="45">
        <v>0</v>
      </c>
      <c r="AM20" s="43"/>
      <c r="AN20" s="47">
        <f>3991.1+25</f>
        <v>4016.1</v>
      </c>
      <c r="AO20" s="45">
        <v>0</v>
      </c>
      <c r="AP20" s="48">
        <f>2263.3+550.2</f>
        <v>2813.5</v>
      </c>
      <c r="AQ20" s="44">
        <v>5808.1</v>
      </c>
      <c r="AR20" s="42">
        <f>AQ20/AP20*100</f>
        <v>206.43682246312426</v>
      </c>
      <c r="AS20" s="130"/>
      <c r="AT20" s="133"/>
    </row>
    <row r="21" spans="1:46" ht="108" customHeight="1">
      <c r="A21" s="208"/>
      <c r="B21" s="170"/>
      <c r="C21" s="141"/>
      <c r="D21" s="181"/>
      <c r="E21" s="76" t="s">
        <v>32</v>
      </c>
      <c r="F21" s="51">
        <f t="shared" si="0"/>
        <v>2</v>
      </c>
      <c r="G21" s="52">
        <f t="shared" si="1"/>
        <v>2</v>
      </c>
      <c r="H21" s="53">
        <v>100</v>
      </c>
      <c r="I21" s="54"/>
      <c r="J21" s="58"/>
      <c r="K21" s="56">
        <v>0</v>
      </c>
      <c r="L21" s="54"/>
      <c r="M21" s="58"/>
      <c r="N21" s="56">
        <v>0</v>
      </c>
      <c r="O21" s="54"/>
      <c r="P21" s="58"/>
      <c r="Q21" s="56">
        <v>0</v>
      </c>
      <c r="R21" s="54"/>
      <c r="S21" s="58"/>
      <c r="T21" s="56">
        <v>0</v>
      </c>
      <c r="U21" s="54"/>
      <c r="V21" s="58"/>
      <c r="W21" s="56">
        <v>0</v>
      </c>
      <c r="X21" s="54"/>
      <c r="Y21" s="58"/>
      <c r="Z21" s="56">
        <v>0</v>
      </c>
      <c r="AA21" s="54"/>
      <c r="AB21" s="58"/>
      <c r="AC21" s="56">
        <v>0</v>
      </c>
      <c r="AD21" s="54"/>
      <c r="AE21" s="58"/>
      <c r="AF21" s="56">
        <v>0</v>
      </c>
      <c r="AG21" s="54"/>
      <c r="AH21" s="58"/>
      <c r="AI21" s="56">
        <v>0</v>
      </c>
      <c r="AJ21" s="54"/>
      <c r="AK21" s="58"/>
      <c r="AL21" s="56">
        <v>0</v>
      </c>
      <c r="AM21" s="54"/>
      <c r="AN21" s="58"/>
      <c r="AO21" s="56">
        <v>0</v>
      </c>
      <c r="AP21" s="54">
        <v>2</v>
      </c>
      <c r="AQ21" s="58">
        <v>2</v>
      </c>
      <c r="AR21" s="53">
        <v>100</v>
      </c>
      <c r="AS21" s="130"/>
      <c r="AT21" s="133"/>
    </row>
    <row r="22" spans="1:46" ht="409.5" customHeight="1" thickBot="1">
      <c r="A22" s="209"/>
      <c r="B22" s="171"/>
      <c r="C22" s="177"/>
      <c r="D22" s="182"/>
      <c r="E22" s="59" t="s">
        <v>38</v>
      </c>
      <c r="F22" s="40"/>
      <c r="G22" s="41">
        <f>J22+M22+P22+S22+V22+Y22+AB22+AE22+AH22+AK22+AN22+AQ22</f>
        <v>28336.8</v>
      </c>
      <c r="H22" s="42"/>
      <c r="I22" s="43"/>
      <c r="J22" s="44"/>
      <c r="K22" s="45"/>
      <c r="L22" s="43"/>
      <c r="M22" s="44"/>
      <c r="N22" s="45"/>
      <c r="O22" s="43"/>
      <c r="P22" s="44">
        <v>866</v>
      </c>
      <c r="Q22" s="45"/>
      <c r="R22" s="43"/>
      <c r="S22" s="44"/>
      <c r="T22" s="45"/>
      <c r="U22" s="43"/>
      <c r="V22" s="44"/>
      <c r="W22" s="45"/>
      <c r="X22" s="43"/>
      <c r="Y22" s="44">
        <v>43.2</v>
      </c>
      <c r="Z22" s="45"/>
      <c r="AA22" s="43"/>
      <c r="AB22" s="44"/>
      <c r="AC22" s="45"/>
      <c r="AD22" s="43"/>
      <c r="AE22" s="44">
        <f>9160.6+1510.3-0.1</f>
        <v>10670.8</v>
      </c>
      <c r="AF22" s="45"/>
      <c r="AG22" s="43"/>
      <c r="AH22" s="44">
        <f>4737.6+613.5</f>
        <v>5351.1</v>
      </c>
      <c r="AI22" s="45"/>
      <c r="AJ22" s="43"/>
      <c r="AK22" s="44">
        <v>7099.8</v>
      </c>
      <c r="AL22" s="45"/>
      <c r="AM22" s="43"/>
      <c r="AN22" s="44">
        <f>4166.8-0.1</f>
        <v>4166.7</v>
      </c>
      <c r="AO22" s="45"/>
      <c r="AP22" s="43"/>
      <c r="AQ22" s="44">
        <v>139.2</v>
      </c>
      <c r="AR22" s="42"/>
      <c r="AS22" s="131"/>
      <c r="AT22" s="134"/>
    </row>
    <row r="23" spans="1:46" ht="12" customHeight="1" thickBot="1">
      <c r="A23" s="207" t="s">
        <v>40</v>
      </c>
      <c r="B23" s="169" t="s">
        <v>51</v>
      </c>
      <c r="C23" s="195" t="s">
        <v>33</v>
      </c>
      <c r="D23" s="205"/>
      <c r="E23" s="60" t="s">
        <v>23</v>
      </c>
      <c r="F23" s="61">
        <f t="shared" si="0"/>
        <v>1440.2</v>
      </c>
      <c r="G23" s="62">
        <f t="shared" si="1"/>
        <v>0</v>
      </c>
      <c r="H23" s="63">
        <f t="shared" si="2"/>
        <v>0</v>
      </c>
      <c r="I23" s="64">
        <f>I24+I25+I26+I27</f>
        <v>0</v>
      </c>
      <c r="J23" s="65">
        <f>J24+J25+J26+J27</f>
        <v>0</v>
      </c>
      <c r="K23" s="66">
        <v>0</v>
      </c>
      <c r="L23" s="64">
        <f>L24+L25+L26+L27</f>
        <v>0</v>
      </c>
      <c r="M23" s="65">
        <f>M24+M25+M26+M27</f>
        <v>0</v>
      </c>
      <c r="N23" s="66">
        <v>0</v>
      </c>
      <c r="O23" s="64">
        <f>O24+O25+O26+O27</f>
        <v>0</v>
      </c>
      <c r="P23" s="65">
        <f>P24+P25+P26+P27</f>
        <v>0</v>
      </c>
      <c r="Q23" s="66">
        <v>0</v>
      </c>
      <c r="R23" s="64">
        <f>R24+R25+R26+R27</f>
        <v>0</v>
      </c>
      <c r="S23" s="65">
        <f>S24+S25+S26+S27</f>
        <v>0</v>
      </c>
      <c r="T23" s="66">
        <v>0</v>
      </c>
      <c r="U23" s="64">
        <f>U24+U25+U26+U27</f>
        <v>0</v>
      </c>
      <c r="V23" s="65">
        <f>V24+V25+V26+V27</f>
        <v>0</v>
      </c>
      <c r="W23" s="66">
        <v>0</v>
      </c>
      <c r="X23" s="64">
        <f>X24+X25+X26+X27</f>
        <v>0</v>
      </c>
      <c r="Y23" s="65">
        <f>Y24+Y25+Y26+Y27</f>
        <v>0</v>
      </c>
      <c r="Z23" s="66">
        <v>0</v>
      </c>
      <c r="AA23" s="64">
        <f>AA24+AA25+AA26+AA27</f>
        <v>0</v>
      </c>
      <c r="AB23" s="65">
        <f>AB24+AB25+AB26+AB27</f>
        <v>0</v>
      </c>
      <c r="AC23" s="66">
        <v>0</v>
      </c>
      <c r="AD23" s="64">
        <f>AD24+AD25+AD26+AD27</f>
        <v>0</v>
      </c>
      <c r="AE23" s="65">
        <f>AE24+AE25+AE26+AE27</f>
        <v>0</v>
      </c>
      <c r="AF23" s="66">
        <v>0</v>
      </c>
      <c r="AG23" s="64">
        <f>AG24+AG25+AG26+AG27</f>
        <v>0</v>
      </c>
      <c r="AH23" s="65">
        <f>AH24+AH25+AH26+AH27</f>
        <v>0</v>
      </c>
      <c r="AI23" s="66">
        <v>0</v>
      </c>
      <c r="AJ23" s="64">
        <f>AJ24+AJ25+AJ26+AJ27</f>
        <v>1440.2</v>
      </c>
      <c r="AK23" s="65">
        <f>AK24+AK25+AK26+AK27</f>
        <v>0</v>
      </c>
      <c r="AL23" s="66">
        <v>0</v>
      </c>
      <c r="AM23" s="64">
        <f>AM24+AM25+AM26+AM27</f>
        <v>0</v>
      </c>
      <c r="AN23" s="65">
        <f>AN24+AN25+AN26+AN27</f>
        <v>0</v>
      </c>
      <c r="AO23" s="66">
        <v>0</v>
      </c>
      <c r="AP23" s="64">
        <f>AP24+AP25+AP26+AP27</f>
        <v>0</v>
      </c>
      <c r="AQ23" s="65">
        <f>AQ24+AQ25+AQ26+AQ27</f>
        <v>0</v>
      </c>
      <c r="AR23" s="63">
        <v>0</v>
      </c>
      <c r="AS23" s="140"/>
      <c r="AT23" s="132" t="s">
        <v>65</v>
      </c>
    </row>
    <row r="24" spans="1:46" ht="13.5" customHeight="1">
      <c r="A24" s="208"/>
      <c r="B24" s="170"/>
      <c r="C24" s="141"/>
      <c r="D24" s="206"/>
      <c r="E24" s="67" t="s">
        <v>31</v>
      </c>
      <c r="F24" s="31">
        <f t="shared" si="0"/>
        <v>0</v>
      </c>
      <c r="G24" s="68">
        <f t="shared" si="1"/>
        <v>0</v>
      </c>
      <c r="H24" s="38">
        <v>0</v>
      </c>
      <c r="I24" s="69"/>
      <c r="J24" s="35"/>
      <c r="K24" s="36">
        <v>0</v>
      </c>
      <c r="L24" s="37"/>
      <c r="M24" s="70"/>
      <c r="N24" s="36">
        <v>0</v>
      </c>
      <c r="O24" s="69"/>
      <c r="P24" s="35"/>
      <c r="Q24" s="36">
        <v>0</v>
      </c>
      <c r="R24" s="37"/>
      <c r="S24" s="70"/>
      <c r="T24" s="36">
        <v>0</v>
      </c>
      <c r="U24" s="69"/>
      <c r="V24" s="35"/>
      <c r="W24" s="36">
        <v>0</v>
      </c>
      <c r="X24" s="37"/>
      <c r="Y24" s="70"/>
      <c r="Z24" s="36">
        <v>0</v>
      </c>
      <c r="AA24" s="69"/>
      <c r="AB24" s="35"/>
      <c r="AC24" s="36">
        <v>0</v>
      </c>
      <c r="AD24" s="37"/>
      <c r="AE24" s="35"/>
      <c r="AF24" s="36">
        <v>0</v>
      </c>
      <c r="AG24" s="37"/>
      <c r="AH24" s="70"/>
      <c r="AI24" s="36">
        <v>0</v>
      </c>
      <c r="AJ24" s="69"/>
      <c r="AK24" s="35"/>
      <c r="AL24" s="36">
        <v>0</v>
      </c>
      <c r="AM24" s="37"/>
      <c r="AN24" s="70"/>
      <c r="AO24" s="36">
        <v>0</v>
      </c>
      <c r="AP24" s="69"/>
      <c r="AQ24" s="35"/>
      <c r="AR24" s="38">
        <v>0</v>
      </c>
      <c r="AS24" s="141"/>
      <c r="AT24" s="133"/>
    </row>
    <row r="25" spans="1:46" s="5" customFormat="1" ht="11.25" customHeight="1">
      <c r="A25" s="208"/>
      <c r="B25" s="170"/>
      <c r="C25" s="141"/>
      <c r="D25" s="206"/>
      <c r="E25" s="71" t="s">
        <v>35</v>
      </c>
      <c r="F25" s="40">
        <f t="shared" si="0"/>
        <v>0</v>
      </c>
      <c r="G25" s="41">
        <f t="shared" si="1"/>
        <v>0</v>
      </c>
      <c r="H25" s="42">
        <v>0</v>
      </c>
      <c r="I25" s="72"/>
      <c r="J25" s="73"/>
      <c r="K25" s="45">
        <v>0</v>
      </c>
      <c r="L25" s="74"/>
      <c r="M25" s="75"/>
      <c r="N25" s="45">
        <v>0</v>
      </c>
      <c r="O25" s="72"/>
      <c r="P25" s="73"/>
      <c r="Q25" s="45">
        <v>0</v>
      </c>
      <c r="R25" s="74"/>
      <c r="S25" s="75"/>
      <c r="T25" s="45">
        <v>0</v>
      </c>
      <c r="U25" s="72"/>
      <c r="V25" s="73"/>
      <c r="W25" s="45">
        <v>0</v>
      </c>
      <c r="X25" s="74"/>
      <c r="Y25" s="75"/>
      <c r="Z25" s="45">
        <v>0</v>
      </c>
      <c r="AA25" s="72"/>
      <c r="AB25" s="73"/>
      <c r="AC25" s="45">
        <v>0</v>
      </c>
      <c r="AD25" s="74"/>
      <c r="AE25" s="73"/>
      <c r="AF25" s="45">
        <v>0</v>
      </c>
      <c r="AG25" s="74"/>
      <c r="AH25" s="75"/>
      <c r="AI25" s="45">
        <v>0</v>
      </c>
      <c r="AJ25" s="72"/>
      <c r="AK25" s="73"/>
      <c r="AL25" s="45">
        <v>0</v>
      </c>
      <c r="AM25" s="74"/>
      <c r="AN25" s="75"/>
      <c r="AO25" s="45">
        <v>0</v>
      </c>
      <c r="AP25" s="72"/>
      <c r="AQ25" s="73"/>
      <c r="AR25" s="42">
        <v>0</v>
      </c>
      <c r="AS25" s="141"/>
      <c r="AT25" s="133"/>
    </row>
    <row r="26" spans="1:46" ht="21" customHeight="1">
      <c r="A26" s="208"/>
      <c r="B26" s="170"/>
      <c r="C26" s="141"/>
      <c r="D26" s="206"/>
      <c r="E26" s="46" t="s">
        <v>63</v>
      </c>
      <c r="F26" s="40">
        <f t="shared" si="0"/>
        <v>1440.2</v>
      </c>
      <c r="G26" s="41">
        <f t="shared" si="1"/>
        <v>0</v>
      </c>
      <c r="H26" s="42">
        <f t="shared" si="2"/>
        <v>0</v>
      </c>
      <c r="I26" s="48"/>
      <c r="J26" s="44"/>
      <c r="K26" s="45">
        <v>0</v>
      </c>
      <c r="L26" s="74"/>
      <c r="M26" s="47"/>
      <c r="N26" s="45">
        <v>0</v>
      </c>
      <c r="O26" s="48"/>
      <c r="P26" s="44"/>
      <c r="Q26" s="45">
        <v>0</v>
      </c>
      <c r="R26" s="43"/>
      <c r="S26" s="47"/>
      <c r="T26" s="45">
        <v>0</v>
      </c>
      <c r="U26" s="48"/>
      <c r="V26" s="44"/>
      <c r="W26" s="45">
        <v>0</v>
      </c>
      <c r="X26" s="43">
        <v>0</v>
      </c>
      <c r="Y26" s="47"/>
      <c r="Z26" s="45">
        <v>0</v>
      </c>
      <c r="AA26" s="48"/>
      <c r="AB26" s="44"/>
      <c r="AC26" s="45">
        <v>0</v>
      </c>
      <c r="AD26" s="43"/>
      <c r="AE26" s="44"/>
      <c r="AF26" s="45">
        <v>0</v>
      </c>
      <c r="AG26" s="43"/>
      <c r="AH26" s="47"/>
      <c r="AI26" s="45">
        <v>0</v>
      </c>
      <c r="AJ26" s="48">
        <v>1440.2</v>
      </c>
      <c r="AK26" s="44"/>
      <c r="AL26" s="45">
        <v>0</v>
      </c>
      <c r="AM26" s="43"/>
      <c r="AN26" s="47"/>
      <c r="AO26" s="45">
        <v>0</v>
      </c>
      <c r="AP26" s="48"/>
      <c r="AQ26" s="44"/>
      <c r="AR26" s="42">
        <v>0</v>
      </c>
      <c r="AS26" s="141"/>
      <c r="AT26" s="133"/>
    </row>
    <row r="27" spans="1:46" ht="45.75" customHeight="1">
      <c r="A27" s="208"/>
      <c r="B27" s="170"/>
      <c r="C27" s="141"/>
      <c r="D27" s="206"/>
      <c r="E27" s="76" t="s">
        <v>32</v>
      </c>
      <c r="F27" s="51">
        <f t="shared" si="0"/>
        <v>0</v>
      </c>
      <c r="G27" s="52">
        <f t="shared" si="1"/>
        <v>0</v>
      </c>
      <c r="H27" s="53">
        <v>0</v>
      </c>
      <c r="I27" s="54"/>
      <c r="J27" s="58"/>
      <c r="K27" s="56">
        <v>0</v>
      </c>
      <c r="L27" s="54"/>
      <c r="M27" s="58"/>
      <c r="N27" s="56">
        <v>0</v>
      </c>
      <c r="O27" s="54"/>
      <c r="P27" s="58"/>
      <c r="Q27" s="56">
        <v>0</v>
      </c>
      <c r="R27" s="54"/>
      <c r="S27" s="58"/>
      <c r="T27" s="56">
        <v>0</v>
      </c>
      <c r="U27" s="54"/>
      <c r="V27" s="58"/>
      <c r="W27" s="56">
        <v>0</v>
      </c>
      <c r="X27" s="54"/>
      <c r="Y27" s="58"/>
      <c r="Z27" s="56">
        <v>0</v>
      </c>
      <c r="AA27" s="54"/>
      <c r="AB27" s="58"/>
      <c r="AC27" s="56">
        <v>0</v>
      </c>
      <c r="AD27" s="54"/>
      <c r="AE27" s="58"/>
      <c r="AF27" s="56">
        <v>0</v>
      </c>
      <c r="AG27" s="54"/>
      <c r="AH27" s="58"/>
      <c r="AI27" s="56">
        <v>0</v>
      </c>
      <c r="AJ27" s="54"/>
      <c r="AK27" s="58"/>
      <c r="AL27" s="56">
        <v>0</v>
      </c>
      <c r="AM27" s="54"/>
      <c r="AN27" s="58"/>
      <c r="AO27" s="56">
        <v>0</v>
      </c>
      <c r="AP27" s="54"/>
      <c r="AQ27" s="58"/>
      <c r="AR27" s="53">
        <v>0</v>
      </c>
      <c r="AS27" s="141"/>
      <c r="AT27" s="133"/>
    </row>
    <row r="28" spans="1:46" ht="43.5" customHeight="1" hidden="1">
      <c r="A28" s="208"/>
      <c r="B28" s="176"/>
      <c r="C28" s="141"/>
      <c r="D28" s="206"/>
      <c r="E28" s="59" t="s">
        <v>38</v>
      </c>
      <c r="F28" s="40">
        <v>0</v>
      </c>
      <c r="G28" s="41">
        <v>0</v>
      </c>
      <c r="H28" s="42">
        <v>0</v>
      </c>
      <c r="I28" s="43">
        <v>0</v>
      </c>
      <c r="J28" s="44">
        <v>0</v>
      </c>
      <c r="K28" s="45">
        <v>0</v>
      </c>
      <c r="L28" s="43">
        <v>0</v>
      </c>
      <c r="M28" s="44">
        <v>0</v>
      </c>
      <c r="N28" s="45">
        <v>0</v>
      </c>
      <c r="O28" s="43">
        <v>0</v>
      </c>
      <c r="P28" s="44">
        <v>0</v>
      </c>
      <c r="Q28" s="45">
        <v>0</v>
      </c>
      <c r="R28" s="43">
        <v>0</v>
      </c>
      <c r="S28" s="44">
        <v>0</v>
      </c>
      <c r="T28" s="45">
        <v>0</v>
      </c>
      <c r="U28" s="43">
        <v>0</v>
      </c>
      <c r="V28" s="44">
        <v>0</v>
      </c>
      <c r="W28" s="45">
        <v>0</v>
      </c>
      <c r="X28" s="43">
        <v>0</v>
      </c>
      <c r="Y28" s="44">
        <v>0</v>
      </c>
      <c r="Z28" s="45">
        <v>0</v>
      </c>
      <c r="AA28" s="43">
        <v>0</v>
      </c>
      <c r="AB28" s="44">
        <v>0</v>
      </c>
      <c r="AC28" s="45">
        <v>0</v>
      </c>
      <c r="AD28" s="43">
        <v>0</v>
      </c>
      <c r="AE28" s="44">
        <v>0</v>
      </c>
      <c r="AF28" s="45">
        <v>0</v>
      </c>
      <c r="AG28" s="43">
        <v>0</v>
      </c>
      <c r="AH28" s="44">
        <v>0</v>
      </c>
      <c r="AI28" s="45">
        <v>0</v>
      </c>
      <c r="AJ28" s="43">
        <v>0</v>
      </c>
      <c r="AK28" s="44">
        <v>0</v>
      </c>
      <c r="AL28" s="45">
        <v>0</v>
      </c>
      <c r="AM28" s="43">
        <v>0</v>
      </c>
      <c r="AN28" s="44">
        <v>0</v>
      </c>
      <c r="AO28" s="45">
        <v>0</v>
      </c>
      <c r="AP28" s="43">
        <v>0</v>
      </c>
      <c r="AQ28" s="44">
        <v>0</v>
      </c>
      <c r="AR28" s="42">
        <v>0</v>
      </c>
      <c r="AS28" s="142"/>
      <c r="AT28" s="134"/>
    </row>
    <row r="29" spans="1:46" ht="13.5" customHeight="1">
      <c r="A29" s="172" t="s">
        <v>41</v>
      </c>
      <c r="B29" s="175" t="s">
        <v>52</v>
      </c>
      <c r="C29" s="140" t="s">
        <v>36</v>
      </c>
      <c r="D29" s="172"/>
      <c r="E29" s="71" t="s">
        <v>23</v>
      </c>
      <c r="F29" s="40">
        <f t="shared" si="0"/>
        <v>672.35</v>
      </c>
      <c r="G29" s="41">
        <f t="shared" si="1"/>
        <v>622</v>
      </c>
      <c r="H29" s="42">
        <f t="shared" si="2"/>
        <v>92.51134081951365</v>
      </c>
      <c r="I29" s="74">
        <f>I30+I31+I32+I33</f>
        <v>0</v>
      </c>
      <c r="J29" s="73">
        <f>J30+J31+J32+J33</f>
        <v>0</v>
      </c>
      <c r="K29" s="45">
        <v>0</v>
      </c>
      <c r="L29" s="74">
        <f>L30+L31+L32+L33</f>
        <v>130.65</v>
      </c>
      <c r="M29" s="73">
        <f>M30+M31+M32+M33</f>
        <v>99.6</v>
      </c>
      <c r="N29" s="45">
        <f>M29/L29*100</f>
        <v>76.23421354764638</v>
      </c>
      <c r="O29" s="74">
        <f>O30+O31+O32+O33</f>
        <v>0.1</v>
      </c>
      <c r="P29" s="73">
        <f>P30+P31+P32+P33</f>
        <v>21.1</v>
      </c>
      <c r="Q29" s="45">
        <f>P29/O29*100</f>
        <v>21100</v>
      </c>
      <c r="R29" s="74">
        <f>R30+R31+R32+R33</f>
        <v>0</v>
      </c>
      <c r="S29" s="73">
        <f>S30+S31+S32+S33</f>
        <v>9.7</v>
      </c>
      <c r="T29" s="45">
        <v>0</v>
      </c>
      <c r="U29" s="74">
        <f>U30+U31+U32+U33</f>
        <v>0</v>
      </c>
      <c r="V29" s="73">
        <f>V30+V31+V32+V33</f>
        <v>0</v>
      </c>
      <c r="W29" s="45">
        <v>0</v>
      </c>
      <c r="X29" s="74">
        <f>X30+X31+X32+X33</f>
        <v>50</v>
      </c>
      <c r="Y29" s="73">
        <f>Y30+Y31+Y32+Y33</f>
        <v>50</v>
      </c>
      <c r="Z29" s="45">
        <f>Y29/X29*100</f>
        <v>100</v>
      </c>
      <c r="AA29" s="74">
        <f>AA30+AA31+AA32+AA33</f>
        <v>0</v>
      </c>
      <c r="AB29" s="73">
        <f>AB30+AB31+AB32+AB33</f>
        <v>0</v>
      </c>
      <c r="AC29" s="45">
        <v>0</v>
      </c>
      <c r="AD29" s="74">
        <f>AD30+AD31+AD32+AD33</f>
        <v>0</v>
      </c>
      <c r="AE29" s="73">
        <f>AE30+AE31+AE32+AE33</f>
        <v>0</v>
      </c>
      <c r="AF29" s="45">
        <v>0</v>
      </c>
      <c r="AG29" s="74">
        <f>AG30+AG31+AG32+AG33</f>
        <v>391.6</v>
      </c>
      <c r="AH29" s="73">
        <f>AH30+AH31+AH32+AH33</f>
        <v>100</v>
      </c>
      <c r="AI29" s="45">
        <f>AH29/AG29*100</f>
        <v>25.536261491317667</v>
      </c>
      <c r="AJ29" s="74">
        <f>AJ30+AJ31+AJ32+AJ33</f>
        <v>0</v>
      </c>
      <c r="AK29" s="73">
        <f>AK30+AK31+AK32+AK33</f>
        <v>291.6</v>
      </c>
      <c r="AL29" s="45">
        <v>0</v>
      </c>
      <c r="AM29" s="74">
        <f>AM30+AM31+AM32+AM33</f>
        <v>0</v>
      </c>
      <c r="AN29" s="73">
        <f>AN30+AN31+AN32+AN33</f>
        <v>0</v>
      </c>
      <c r="AO29" s="45">
        <v>0</v>
      </c>
      <c r="AP29" s="74">
        <f>AP30+AP31+AP32+AP33</f>
        <v>100</v>
      </c>
      <c r="AQ29" s="73">
        <f>AQ30+AQ31+AQ32+AQ33</f>
        <v>50</v>
      </c>
      <c r="AR29" s="42">
        <f>AQ29/AP29</f>
        <v>0.5</v>
      </c>
      <c r="AS29" s="132" t="s">
        <v>66</v>
      </c>
      <c r="AT29" s="132" t="s">
        <v>67</v>
      </c>
    </row>
    <row r="30" spans="1:46" ht="12" customHeight="1">
      <c r="A30" s="173"/>
      <c r="B30" s="170"/>
      <c r="C30" s="141"/>
      <c r="D30" s="173"/>
      <c r="E30" s="30" t="s">
        <v>31</v>
      </c>
      <c r="F30" s="31">
        <f t="shared" si="0"/>
        <v>0</v>
      </c>
      <c r="G30" s="68">
        <f t="shared" si="1"/>
        <v>0</v>
      </c>
      <c r="H30" s="38">
        <v>0</v>
      </c>
      <c r="I30" s="69"/>
      <c r="J30" s="35"/>
      <c r="K30" s="36">
        <v>0</v>
      </c>
      <c r="L30" s="37"/>
      <c r="M30" s="70"/>
      <c r="N30" s="36">
        <v>0</v>
      </c>
      <c r="O30" s="69"/>
      <c r="P30" s="35"/>
      <c r="Q30" s="36">
        <v>0</v>
      </c>
      <c r="R30" s="37"/>
      <c r="S30" s="70"/>
      <c r="T30" s="36">
        <v>0</v>
      </c>
      <c r="U30" s="69"/>
      <c r="V30" s="35"/>
      <c r="W30" s="36">
        <v>0</v>
      </c>
      <c r="X30" s="37"/>
      <c r="Y30" s="70"/>
      <c r="Z30" s="36">
        <v>0</v>
      </c>
      <c r="AA30" s="69"/>
      <c r="AB30" s="35"/>
      <c r="AC30" s="36">
        <v>0</v>
      </c>
      <c r="AD30" s="37"/>
      <c r="AE30" s="35"/>
      <c r="AF30" s="36">
        <v>0</v>
      </c>
      <c r="AG30" s="37"/>
      <c r="AH30" s="70"/>
      <c r="AI30" s="36">
        <v>0</v>
      </c>
      <c r="AJ30" s="69"/>
      <c r="AK30" s="35"/>
      <c r="AL30" s="36">
        <v>0</v>
      </c>
      <c r="AM30" s="37"/>
      <c r="AN30" s="70"/>
      <c r="AO30" s="36">
        <v>0</v>
      </c>
      <c r="AP30" s="69"/>
      <c r="AQ30" s="35"/>
      <c r="AR30" s="38">
        <v>0</v>
      </c>
      <c r="AS30" s="133"/>
      <c r="AT30" s="133"/>
    </row>
    <row r="31" spans="1:46" ht="13.5" customHeight="1">
      <c r="A31" s="173"/>
      <c r="B31" s="170"/>
      <c r="C31" s="141"/>
      <c r="D31" s="173"/>
      <c r="E31" s="39" t="s">
        <v>35</v>
      </c>
      <c r="F31" s="40">
        <f t="shared" si="0"/>
        <v>0</v>
      </c>
      <c r="G31" s="41">
        <f t="shared" si="1"/>
        <v>0</v>
      </c>
      <c r="H31" s="42">
        <v>0</v>
      </c>
      <c r="I31" s="72"/>
      <c r="J31" s="73"/>
      <c r="K31" s="45">
        <v>0</v>
      </c>
      <c r="L31" s="74"/>
      <c r="M31" s="75"/>
      <c r="N31" s="45">
        <v>0</v>
      </c>
      <c r="O31" s="72"/>
      <c r="P31" s="73"/>
      <c r="Q31" s="45">
        <v>0</v>
      </c>
      <c r="R31" s="74"/>
      <c r="S31" s="75"/>
      <c r="T31" s="45">
        <v>0</v>
      </c>
      <c r="U31" s="72"/>
      <c r="V31" s="73"/>
      <c r="W31" s="45">
        <v>0</v>
      </c>
      <c r="X31" s="74"/>
      <c r="Y31" s="75"/>
      <c r="Z31" s="45">
        <v>0</v>
      </c>
      <c r="AA31" s="72"/>
      <c r="AB31" s="73"/>
      <c r="AC31" s="45">
        <v>0</v>
      </c>
      <c r="AD31" s="74"/>
      <c r="AE31" s="73"/>
      <c r="AF31" s="45">
        <v>0</v>
      </c>
      <c r="AG31" s="74"/>
      <c r="AH31" s="75"/>
      <c r="AI31" s="45">
        <v>0</v>
      </c>
      <c r="AJ31" s="72"/>
      <c r="AK31" s="73"/>
      <c r="AL31" s="45">
        <v>0</v>
      </c>
      <c r="AM31" s="74"/>
      <c r="AN31" s="75"/>
      <c r="AO31" s="45">
        <v>0</v>
      </c>
      <c r="AP31" s="72"/>
      <c r="AQ31" s="73"/>
      <c r="AR31" s="42">
        <v>0</v>
      </c>
      <c r="AS31" s="133"/>
      <c r="AT31" s="133"/>
    </row>
    <row r="32" spans="1:46" ht="15" customHeight="1">
      <c r="A32" s="173"/>
      <c r="B32" s="170"/>
      <c r="C32" s="141"/>
      <c r="D32" s="173"/>
      <c r="E32" s="46" t="s">
        <v>63</v>
      </c>
      <c r="F32" s="40">
        <f t="shared" si="0"/>
        <v>672.35</v>
      </c>
      <c r="G32" s="41">
        <f t="shared" si="1"/>
        <v>622</v>
      </c>
      <c r="H32" s="42">
        <f t="shared" si="2"/>
        <v>92.51134081951365</v>
      </c>
      <c r="I32" s="48"/>
      <c r="J32" s="44"/>
      <c r="K32" s="45">
        <v>0</v>
      </c>
      <c r="L32" s="74">
        <v>130.65</v>
      </c>
      <c r="M32" s="47">
        <v>99.6</v>
      </c>
      <c r="N32" s="45">
        <f>M32/L32*100</f>
        <v>76.23421354764638</v>
      </c>
      <c r="O32" s="48">
        <v>0.1</v>
      </c>
      <c r="P32" s="44">
        <v>21.1</v>
      </c>
      <c r="Q32" s="45">
        <f>P32/O32*100</f>
        <v>21100</v>
      </c>
      <c r="R32" s="43"/>
      <c r="S32" s="47">
        <v>9.7</v>
      </c>
      <c r="T32" s="45">
        <v>0</v>
      </c>
      <c r="U32" s="48"/>
      <c r="V32" s="44"/>
      <c r="W32" s="45">
        <v>0</v>
      </c>
      <c r="X32" s="43">
        <f>50</f>
        <v>50</v>
      </c>
      <c r="Y32" s="47">
        <v>50</v>
      </c>
      <c r="Z32" s="45">
        <f>Y32/X32*100</f>
        <v>100</v>
      </c>
      <c r="AA32" s="48"/>
      <c r="AB32" s="44"/>
      <c r="AC32" s="45">
        <v>0</v>
      </c>
      <c r="AD32" s="43"/>
      <c r="AE32" s="44"/>
      <c r="AF32" s="45">
        <v>0</v>
      </c>
      <c r="AG32" s="43">
        <f>100+291.6</f>
        <v>391.6</v>
      </c>
      <c r="AH32" s="47">
        <v>100</v>
      </c>
      <c r="AI32" s="45">
        <f>AH32/AG32*100</f>
        <v>25.536261491317667</v>
      </c>
      <c r="AJ32" s="48"/>
      <c r="AK32" s="44">
        <v>291.6</v>
      </c>
      <c r="AL32" s="45">
        <v>0</v>
      </c>
      <c r="AM32" s="43"/>
      <c r="AN32" s="47"/>
      <c r="AO32" s="45">
        <v>0</v>
      </c>
      <c r="AP32" s="48">
        <v>100</v>
      </c>
      <c r="AQ32" s="44">
        <v>50</v>
      </c>
      <c r="AR32" s="42">
        <f>AQ32/AP32</f>
        <v>0.5</v>
      </c>
      <c r="AS32" s="133"/>
      <c r="AT32" s="133"/>
    </row>
    <row r="33" spans="1:46" ht="32.25" customHeight="1">
      <c r="A33" s="173"/>
      <c r="B33" s="170"/>
      <c r="C33" s="141"/>
      <c r="D33" s="173"/>
      <c r="E33" s="77" t="s">
        <v>32</v>
      </c>
      <c r="F33" s="51">
        <f t="shared" si="0"/>
        <v>0</v>
      </c>
      <c r="G33" s="52">
        <f t="shared" si="1"/>
        <v>0</v>
      </c>
      <c r="H33" s="53">
        <v>0</v>
      </c>
      <c r="I33" s="54"/>
      <c r="J33" s="58"/>
      <c r="K33" s="56">
        <v>0</v>
      </c>
      <c r="L33" s="54"/>
      <c r="M33" s="58"/>
      <c r="N33" s="56">
        <v>0</v>
      </c>
      <c r="O33" s="54"/>
      <c r="P33" s="58"/>
      <c r="Q33" s="56">
        <v>0</v>
      </c>
      <c r="R33" s="54"/>
      <c r="S33" s="58"/>
      <c r="T33" s="56">
        <v>0</v>
      </c>
      <c r="U33" s="54"/>
      <c r="V33" s="58"/>
      <c r="W33" s="56">
        <v>0</v>
      </c>
      <c r="X33" s="54"/>
      <c r="Y33" s="58"/>
      <c r="Z33" s="56">
        <v>0</v>
      </c>
      <c r="AA33" s="54"/>
      <c r="AB33" s="58"/>
      <c r="AC33" s="56">
        <v>0</v>
      </c>
      <c r="AD33" s="54"/>
      <c r="AE33" s="58"/>
      <c r="AF33" s="56">
        <v>0</v>
      </c>
      <c r="AG33" s="54"/>
      <c r="AH33" s="58"/>
      <c r="AI33" s="56">
        <v>0</v>
      </c>
      <c r="AJ33" s="54"/>
      <c r="AK33" s="58"/>
      <c r="AL33" s="56">
        <v>0</v>
      </c>
      <c r="AM33" s="54"/>
      <c r="AN33" s="58"/>
      <c r="AO33" s="56">
        <v>0</v>
      </c>
      <c r="AP33" s="54"/>
      <c r="AQ33" s="58"/>
      <c r="AR33" s="53">
        <v>0</v>
      </c>
      <c r="AS33" s="134"/>
      <c r="AT33" s="134"/>
    </row>
    <row r="34" spans="1:46" ht="15.75" customHeight="1">
      <c r="A34" s="174"/>
      <c r="B34" s="176"/>
      <c r="C34" s="142"/>
      <c r="D34" s="174"/>
      <c r="E34" s="59" t="s">
        <v>38</v>
      </c>
      <c r="F34" s="40">
        <v>0</v>
      </c>
      <c r="G34" s="41">
        <v>0</v>
      </c>
      <c r="H34" s="42">
        <v>0</v>
      </c>
      <c r="I34" s="43">
        <v>0</v>
      </c>
      <c r="J34" s="44">
        <v>0</v>
      </c>
      <c r="K34" s="45">
        <v>0</v>
      </c>
      <c r="L34" s="43">
        <v>0</v>
      </c>
      <c r="M34" s="44">
        <v>0</v>
      </c>
      <c r="N34" s="45">
        <v>0</v>
      </c>
      <c r="O34" s="43">
        <v>0</v>
      </c>
      <c r="P34" s="44">
        <v>0</v>
      </c>
      <c r="Q34" s="45">
        <v>0</v>
      </c>
      <c r="R34" s="43">
        <v>0</v>
      </c>
      <c r="S34" s="44">
        <v>0</v>
      </c>
      <c r="T34" s="45">
        <v>0</v>
      </c>
      <c r="U34" s="43">
        <v>0</v>
      </c>
      <c r="V34" s="44">
        <v>0</v>
      </c>
      <c r="W34" s="45">
        <v>0</v>
      </c>
      <c r="X34" s="43">
        <v>0</v>
      </c>
      <c r="Y34" s="44">
        <v>0</v>
      </c>
      <c r="Z34" s="45">
        <v>0</v>
      </c>
      <c r="AA34" s="43">
        <v>0</v>
      </c>
      <c r="AB34" s="44">
        <v>0</v>
      </c>
      <c r="AC34" s="45">
        <v>0</v>
      </c>
      <c r="AD34" s="43">
        <v>0</v>
      </c>
      <c r="AE34" s="44">
        <v>0</v>
      </c>
      <c r="AF34" s="45">
        <v>0</v>
      </c>
      <c r="AG34" s="43">
        <v>0</v>
      </c>
      <c r="AH34" s="44">
        <v>0</v>
      </c>
      <c r="AI34" s="45">
        <v>0</v>
      </c>
      <c r="AJ34" s="43">
        <v>0</v>
      </c>
      <c r="AK34" s="44">
        <v>0</v>
      </c>
      <c r="AL34" s="45">
        <v>0</v>
      </c>
      <c r="AM34" s="43">
        <v>0</v>
      </c>
      <c r="AN34" s="44">
        <v>0</v>
      </c>
      <c r="AO34" s="45">
        <v>0</v>
      </c>
      <c r="AP34" s="43">
        <v>0</v>
      </c>
      <c r="AQ34" s="44">
        <v>0</v>
      </c>
      <c r="AR34" s="42">
        <v>0</v>
      </c>
      <c r="AS34" s="78"/>
      <c r="AT34" s="79"/>
    </row>
    <row r="35" spans="1:46" ht="11.25" customHeight="1">
      <c r="A35" s="197" t="s">
        <v>71</v>
      </c>
      <c r="B35" s="197"/>
      <c r="C35" s="197"/>
      <c r="D35" s="198"/>
      <c r="E35" s="67" t="s">
        <v>34</v>
      </c>
      <c r="F35" s="31">
        <f t="shared" si="0"/>
        <v>53050.549999999996</v>
      </c>
      <c r="G35" s="68">
        <f t="shared" si="1"/>
        <v>42450.90000000001</v>
      </c>
      <c r="H35" s="38">
        <f t="shared" si="2"/>
        <v>80.0197170434614</v>
      </c>
      <c r="I35" s="37">
        <f aca="true" t="shared" si="3" ref="I35:J39">I29+I23+I17+I11</f>
        <v>0</v>
      </c>
      <c r="J35" s="35">
        <f t="shared" si="3"/>
        <v>0</v>
      </c>
      <c r="K35" s="36">
        <v>0</v>
      </c>
      <c r="L35" s="37">
        <f aca="true" t="shared" si="4" ref="L35:AQ35">L29+L23+L17+L11</f>
        <v>130.65</v>
      </c>
      <c r="M35" s="35">
        <f t="shared" si="4"/>
        <v>99.6</v>
      </c>
      <c r="N35" s="36">
        <f>M35/L35*100</f>
        <v>76.23421354764638</v>
      </c>
      <c r="O35" s="37">
        <f t="shared" si="4"/>
        <v>0.1</v>
      </c>
      <c r="P35" s="35">
        <f>P29+P23+P17+P11</f>
        <v>21.1</v>
      </c>
      <c r="Q35" s="36">
        <f>P35/O35*100</f>
        <v>21100</v>
      </c>
      <c r="R35" s="37">
        <f t="shared" si="4"/>
        <v>95</v>
      </c>
      <c r="S35" s="35">
        <f t="shared" si="4"/>
        <v>104.7</v>
      </c>
      <c r="T35" s="36">
        <f>S35/R35*100</f>
        <v>110.21052631578947</v>
      </c>
      <c r="U35" s="37">
        <f t="shared" si="4"/>
        <v>207</v>
      </c>
      <c r="V35" s="35">
        <f t="shared" si="4"/>
        <v>63.5</v>
      </c>
      <c r="W35" s="36">
        <f>V35/U35*100</f>
        <v>30.676328502415455</v>
      </c>
      <c r="X35" s="37">
        <f t="shared" si="4"/>
        <v>174.8</v>
      </c>
      <c r="Y35" s="35">
        <f t="shared" si="4"/>
        <v>174.8</v>
      </c>
      <c r="Z35" s="36">
        <f>Y35/X35*100</f>
        <v>100</v>
      </c>
      <c r="AA35" s="37">
        <f t="shared" si="4"/>
        <v>13231.6</v>
      </c>
      <c r="AB35" s="35">
        <f>AB29+AB23+AB17+AB11</f>
        <v>13231.6</v>
      </c>
      <c r="AC35" s="36">
        <f>AB35/AA35*100</f>
        <v>100</v>
      </c>
      <c r="AD35" s="37">
        <f t="shared" si="4"/>
        <v>1546.1</v>
      </c>
      <c r="AE35" s="35">
        <f t="shared" si="4"/>
        <v>1546.1</v>
      </c>
      <c r="AF35" s="36">
        <f>AE35/AD35*100</f>
        <v>100</v>
      </c>
      <c r="AG35" s="37">
        <f t="shared" si="4"/>
        <v>33309.6</v>
      </c>
      <c r="AH35" s="35">
        <f>AH29+AH23+AH17+AH11</f>
        <v>9164.2</v>
      </c>
      <c r="AI35" s="36">
        <f>AH35/AG35*100</f>
        <v>27.51218867833898</v>
      </c>
      <c r="AJ35" s="37">
        <f>AJ29+AJ23+AJ17+AJ11</f>
        <v>1440.2</v>
      </c>
      <c r="AK35" s="35">
        <f t="shared" si="4"/>
        <v>6611.1</v>
      </c>
      <c r="AL35" s="36">
        <v>0</v>
      </c>
      <c r="AM35" s="37">
        <f t="shared" si="4"/>
        <v>0</v>
      </c>
      <c r="AN35" s="35">
        <f t="shared" si="4"/>
        <v>4171.9</v>
      </c>
      <c r="AO35" s="36">
        <v>0</v>
      </c>
      <c r="AP35" s="37">
        <f t="shared" si="4"/>
        <v>2915.5</v>
      </c>
      <c r="AQ35" s="35">
        <f t="shared" si="4"/>
        <v>7262.3</v>
      </c>
      <c r="AR35" s="38">
        <v>0</v>
      </c>
      <c r="AS35" s="190"/>
      <c r="AT35" s="187"/>
    </row>
    <row r="36" spans="1:46" ht="11.25" customHeight="1">
      <c r="A36" s="197"/>
      <c r="B36" s="197"/>
      <c r="C36" s="197"/>
      <c r="D36" s="198"/>
      <c r="E36" s="71" t="s">
        <v>31</v>
      </c>
      <c r="F36" s="40">
        <f t="shared" si="0"/>
        <v>7590.1</v>
      </c>
      <c r="G36" s="41">
        <f t="shared" si="1"/>
        <v>7590.1</v>
      </c>
      <c r="H36" s="42">
        <f t="shared" si="2"/>
        <v>100</v>
      </c>
      <c r="I36" s="74">
        <f t="shared" si="3"/>
        <v>0</v>
      </c>
      <c r="J36" s="73">
        <f t="shared" si="3"/>
        <v>0</v>
      </c>
      <c r="K36" s="45">
        <v>0</v>
      </c>
      <c r="L36" s="74">
        <f aca="true" t="shared" si="5" ref="L36:M39">L30+L24+L18+L12</f>
        <v>0</v>
      </c>
      <c r="M36" s="73">
        <f t="shared" si="5"/>
        <v>0</v>
      </c>
      <c r="N36" s="45">
        <v>0</v>
      </c>
      <c r="O36" s="74">
        <f>O30+O24+O18+O12</f>
        <v>0</v>
      </c>
      <c r="P36" s="73">
        <f>P30+P24+P18+P12</f>
        <v>0</v>
      </c>
      <c r="Q36" s="45">
        <v>0</v>
      </c>
      <c r="R36" s="74">
        <f aca="true" t="shared" si="6" ref="R36:S39">R30+R24+R18+R12</f>
        <v>0</v>
      </c>
      <c r="S36" s="73">
        <f t="shared" si="6"/>
        <v>0</v>
      </c>
      <c r="T36" s="45">
        <v>0</v>
      </c>
      <c r="U36" s="74">
        <f aca="true" t="shared" si="7" ref="U36:V39">U30+U24+U18+U12</f>
        <v>0</v>
      </c>
      <c r="V36" s="73">
        <f t="shared" si="7"/>
        <v>0</v>
      </c>
      <c r="W36" s="45">
        <v>0</v>
      </c>
      <c r="X36" s="74">
        <f aca="true" t="shared" si="8" ref="X36:Y39">X30+X24+X18+X12</f>
        <v>0</v>
      </c>
      <c r="Y36" s="73">
        <f t="shared" si="8"/>
        <v>0</v>
      </c>
      <c r="Z36" s="45">
        <v>0</v>
      </c>
      <c r="AA36" s="74">
        <f>AA30+AA24+AA18+AA12</f>
        <v>3722.9</v>
      </c>
      <c r="AB36" s="73">
        <f>AB30+AB24+AB18+AB12</f>
        <v>3722.9</v>
      </c>
      <c r="AC36" s="36">
        <f>AB36/AA36*100</f>
        <v>100</v>
      </c>
      <c r="AD36" s="74">
        <f aca="true" t="shared" si="9" ref="AD36:AE39">AD30+AD24+AD18+AD12</f>
        <v>0</v>
      </c>
      <c r="AE36" s="73">
        <f t="shared" si="9"/>
        <v>0</v>
      </c>
      <c r="AF36" s="45">
        <v>0</v>
      </c>
      <c r="AG36" s="74">
        <f>AG30+AG24+AG18+AG12</f>
        <v>3867.2</v>
      </c>
      <c r="AH36" s="73">
        <f>AH30+AH24+AH18+AH12</f>
        <v>2990.8</v>
      </c>
      <c r="AI36" s="36">
        <f>AH36/AG36*100</f>
        <v>77.33760860570956</v>
      </c>
      <c r="AJ36" s="74">
        <f>AJ30+AJ24+AJ18+AJ12</f>
        <v>0</v>
      </c>
      <c r="AK36" s="73">
        <f>AK30+AK24+AK18+AK12</f>
        <v>876.4</v>
      </c>
      <c r="AL36" s="45">
        <v>0</v>
      </c>
      <c r="AM36" s="74">
        <f aca="true" t="shared" si="10" ref="AM36:AN39">AM30+AM24+AM18+AM12</f>
        <v>0</v>
      </c>
      <c r="AN36" s="73">
        <f t="shared" si="10"/>
        <v>0</v>
      </c>
      <c r="AO36" s="45">
        <v>0</v>
      </c>
      <c r="AP36" s="74">
        <f aca="true" t="shared" si="11" ref="AP36:AQ39">AP30+AP24+AP18+AP12</f>
        <v>0</v>
      </c>
      <c r="AQ36" s="73">
        <f t="shared" si="11"/>
        <v>0</v>
      </c>
      <c r="AR36" s="42">
        <v>0</v>
      </c>
      <c r="AS36" s="190"/>
      <c r="AT36" s="188"/>
    </row>
    <row r="37" spans="1:46" ht="14.25" customHeight="1">
      <c r="A37" s="197"/>
      <c r="B37" s="197"/>
      <c r="C37" s="197"/>
      <c r="D37" s="198"/>
      <c r="E37" s="71" t="s">
        <v>35</v>
      </c>
      <c r="F37" s="40">
        <f t="shared" si="0"/>
        <v>15529.5</v>
      </c>
      <c r="G37" s="41">
        <f t="shared" si="1"/>
        <v>15515.5</v>
      </c>
      <c r="H37" s="42">
        <f t="shared" si="2"/>
        <v>99.9098489970701</v>
      </c>
      <c r="I37" s="74">
        <f t="shared" si="3"/>
        <v>0</v>
      </c>
      <c r="J37" s="73">
        <f t="shared" si="3"/>
        <v>0</v>
      </c>
      <c r="K37" s="45">
        <v>0</v>
      </c>
      <c r="L37" s="74">
        <f t="shared" si="5"/>
        <v>0</v>
      </c>
      <c r="M37" s="73">
        <f t="shared" si="5"/>
        <v>0</v>
      </c>
      <c r="N37" s="45">
        <v>0</v>
      </c>
      <c r="O37" s="74">
        <f>O31+O25+O19+O13</f>
        <v>0</v>
      </c>
      <c r="P37" s="73">
        <f>P31+P25+P19+P13</f>
        <v>0</v>
      </c>
      <c r="Q37" s="45">
        <v>0</v>
      </c>
      <c r="R37" s="74">
        <f t="shared" si="6"/>
        <v>0</v>
      </c>
      <c r="S37" s="73">
        <f t="shared" si="6"/>
        <v>0</v>
      </c>
      <c r="T37" s="45">
        <v>0</v>
      </c>
      <c r="U37" s="74">
        <f t="shared" si="7"/>
        <v>0</v>
      </c>
      <c r="V37" s="73">
        <f t="shared" si="7"/>
        <v>0</v>
      </c>
      <c r="W37" s="45">
        <v>0</v>
      </c>
      <c r="X37" s="74">
        <f t="shared" si="8"/>
        <v>0</v>
      </c>
      <c r="Y37" s="73">
        <f t="shared" si="8"/>
        <v>0</v>
      </c>
      <c r="Z37" s="45">
        <v>0</v>
      </c>
      <c r="AA37" s="74">
        <f>AA31+AA25+AA19+AA13</f>
        <v>5823</v>
      </c>
      <c r="AB37" s="73">
        <f>AB31+AB25+AB19+AB13</f>
        <v>5823</v>
      </c>
      <c r="AC37" s="45">
        <f>AB37/AA37*100</f>
        <v>100</v>
      </c>
      <c r="AD37" s="74">
        <f t="shared" si="9"/>
        <v>0</v>
      </c>
      <c r="AE37" s="73">
        <f t="shared" si="9"/>
        <v>0</v>
      </c>
      <c r="AF37" s="45">
        <v>0</v>
      </c>
      <c r="AG37" s="74">
        <f>AG31+AG25+AG19+AG13</f>
        <v>9706.5</v>
      </c>
      <c r="AH37" s="73">
        <f>AH31+AH25+AH19+AH13</f>
        <v>4677.9</v>
      </c>
      <c r="AI37" s="36">
        <f>AH37/AG37*100</f>
        <v>48.19347859681656</v>
      </c>
      <c r="AJ37" s="74">
        <f>AJ31+AJ25+AJ19+AJ13</f>
        <v>0</v>
      </c>
      <c r="AK37" s="73">
        <f>AK31+AK25+AK19+AK13</f>
        <v>3612.4</v>
      </c>
      <c r="AL37" s="45">
        <v>0</v>
      </c>
      <c r="AM37" s="74">
        <f t="shared" si="10"/>
        <v>0</v>
      </c>
      <c r="AN37" s="73">
        <f t="shared" si="10"/>
        <v>0</v>
      </c>
      <c r="AO37" s="45">
        <v>0</v>
      </c>
      <c r="AP37" s="74">
        <f t="shared" si="11"/>
        <v>0</v>
      </c>
      <c r="AQ37" s="73">
        <f t="shared" si="11"/>
        <v>1402.2</v>
      </c>
      <c r="AR37" s="42">
        <v>0</v>
      </c>
      <c r="AS37" s="190"/>
      <c r="AT37" s="188"/>
    </row>
    <row r="38" spans="1:46" ht="14.25" customHeight="1">
      <c r="A38" s="197"/>
      <c r="B38" s="197"/>
      <c r="C38" s="197"/>
      <c r="D38" s="198"/>
      <c r="E38" s="59" t="s">
        <v>63</v>
      </c>
      <c r="F38" s="40">
        <f t="shared" si="0"/>
        <v>29928.95</v>
      </c>
      <c r="G38" s="41">
        <f t="shared" si="1"/>
        <v>19343.3</v>
      </c>
      <c r="H38" s="42">
        <f t="shared" si="2"/>
        <v>64.63073378785424</v>
      </c>
      <c r="I38" s="74">
        <f t="shared" si="3"/>
        <v>0</v>
      </c>
      <c r="J38" s="73">
        <f t="shared" si="3"/>
        <v>0</v>
      </c>
      <c r="K38" s="45">
        <v>0</v>
      </c>
      <c r="L38" s="74">
        <f t="shared" si="5"/>
        <v>130.65</v>
      </c>
      <c r="M38" s="73">
        <f t="shared" si="5"/>
        <v>99.6</v>
      </c>
      <c r="N38" s="45">
        <f>M38/L38*100</f>
        <v>76.23421354764638</v>
      </c>
      <c r="O38" s="74">
        <f>O32+O26+O20+O14</f>
        <v>0.1</v>
      </c>
      <c r="P38" s="73">
        <f>P32+P26+P20+P14</f>
        <v>21.1</v>
      </c>
      <c r="Q38" s="45">
        <f>P38/O38*100</f>
        <v>21100</v>
      </c>
      <c r="R38" s="74">
        <f t="shared" si="6"/>
        <v>95</v>
      </c>
      <c r="S38" s="73">
        <f t="shared" si="6"/>
        <v>104.7</v>
      </c>
      <c r="T38" s="45">
        <f>S38/R38*100</f>
        <v>110.21052631578947</v>
      </c>
      <c r="U38" s="74">
        <f t="shared" si="7"/>
        <v>207</v>
      </c>
      <c r="V38" s="73">
        <f t="shared" si="7"/>
        <v>63.5</v>
      </c>
      <c r="W38" s="45">
        <f>V38/U38*100</f>
        <v>30.676328502415455</v>
      </c>
      <c r="X38" s="74">
        <f t="shared" si="8"/>
        <v>174.8</v>
      </c>
      <c r="Y38" s="73">
        <f t="shared" si="8"/>
        <v>174.8</v>
      </c>
      <c r="Z38" s="45">
        <f>Y38/X38*100</f>
        <v>100</v>
      </c>
      <c r="AA38" s="74">
        <f>AA32+AA26+AA20+AA14</f>
        <v>3685.7</v>
      </c>
      <c r="AB38" s="73">
        <f>AB32+AB26+AB20+AB14</f>
        <v>3685.7</v>
      </c>
      <c r="AC38" s="45">
        <f>AB38/AA38*100</f>
        <v>100</v>
      </c>
      <c r="AD38" s="74">
        <f t="shared" si="9"/>
        <v>1546.1</v>
      </c>
      <c r="AE38" s="73">
        <f t="shared" si="9"/>
        <v>1546.1</v>
      </c>
      <c r="AF38" s="45">
        <f>AE38/AD38*100</f>
        <v>100</v>
      </c>
      <c r="AG38" s="74">
        <f>AG32+AG26+AG20+AG14</f>
        <v>19735.899999999998</v>
      </c>
      <c r="AH38" s="73">
        <f>AH32+AH26+AH20+AH14</f>
        <v>1495.5</v>
      </c>
      <c r="AI38" s="45">
        <f>AH38/AG38*100</f>
        <v>7.57756170227859</v>
      </c>
      <c r="AJ38" s="74">
        <f>AJ32+AJ26+AJ20+AJ14</f>
        <v>1440.2</v>
      </c>
      <c r="AK38" s="73">
        <f>AK32+AK26+AK20+AK14</f>
        <v>2122.3</v>
      </c>
      <c r="AL38" s="45">
        <v>0</v>
      </c>
      <c r="AM38" s="74">
        <f t="shared" si="10"/>
        <v>0</v>
      </c>
      <c r="AN38" s="73">
        <f t="shared" si="10"/>
        <v>4171.9</v>
      </c>
      <c r="AO38" s="45">
        <v>0</v>
      </c>
      <c r="AP38" s="74">
        <f t="shared" si="11"/>
        <v>2913.5</v>
      </c>
      <c r="AQ38" s="73">
        <f t="shared" si="11"/>
        <v>5858.1</v>
      </c>
      <c r="AR38" s="42">
        <v>0</v>
      </c>
      <c r="AS38" s="191"/>
      <c r="AT38" s="189"/>
    </row>
    <row r="39" spans="1:46" ht="33" customHeight="1">
      <c r="A39" s="197"/>
      <c r="B39" s="197"/>
      <c r="C39" s="197"/>
      <c r="D39" s="198"/>
      <c r="E39" s="76" t="s">
        <v>32</v>
      </c>
      <c r="F39" s="51">
        <f t="shared" si="0"/>
        <v>2</v>
      </c>
      <c r="G39" s="52">
        <f t="shared" si="1"/>
        <v>2</v>
      </c>
      <c r="H39" s="53">
        <v>0</v>
      </c>
      <c r="I39" s="80">
        <f t="shared" si="3"/>
        <v>0</v>
      </c>
      <c r="J39" s="81">
        <f t="shared" si="3"/>
        <v>0</v>
      </c>
      <c r="K39" s="56">
        <v>0</v>
      </c>
      <c r="L39" s="80">
        <f t="shared" si="5"/>
        <v>0</v>
      </c>
      <c r="M39" s="81">
        <f t="shared" si="5"/>
        <v>0</v>
      </c>
      <c r="N39" s="56">
        <v>0</v>
      </c>
      <c r="O39" s="80">
        <f>O33+O27+O21+O15</f>
        <v>0</v>
      </c>
      <c r="P39" s="81">
        <f>P33+P27+P21+P15</f>
        <v>0</v>
      </c>
      <c r="Q39" s="56">
        <v>0</v>
      </c>
      <c r="R39" s="80">
        <f t="shared" si="6"/>
        <v>0</v>
      </c>
      <c r="S39" s="81">
        <f t="shared" si="6"/>
        <v>0</v>
      </c>
      <c r="T39" s="56">
        <v>0</v>
      </c>
      <c r="U39" s="80">
        <f t="shared" si="7"/>
        <v>0</v>
      </c>
      <c r="V39" s="81">
        <f t="shared" si="7"/>
        <v>0</v>
      </c>
      <c r="W39" s="56">
        <v>0</v>
      </c>
      <c r="X39" s="80">
        <f t="shared" si="8"/>
        <v>0</v>
      </c>
      <c r="Y39" s="81">
        <f t="shared" si="8"/>
        <v>0</v>
      </c>
      <c r="Z39" s="56">
        <v>0</v>
      </c>
      <c r="AA39" s="80">
        <f>AA33+AA27+AA21+AA15</f>
        <v>0</v>
      </c>
      <c r="AB39" s="81">
        <f>AB33+AB27+AB21+AB15</f>
        <v>0</v>
      </c>
      <c r="AC39" s="56">
        <v>0</v>
      </c>
      <c r="AD39" s="80">
        <f t="shared" si="9"/>
        <v>0</v>
      </c>
      <c r="AE39" s="81">
        <f t="shared" si="9"/>
        <v>0</v>
      </c>
      <c r="AF39" s="56">
        <v>0</v>
      </c>
      <c r="AG39" s="80">
        <f>AG33+AG27+AG21+AG15</f>
        <v>0</v>
      </c>
      <c r="AH39" s="81">
        <f>AH33+AH27+AH21+AH15</f>
        <v>0</v>
      </c>
      <c r="AI39" s="56">
        <v>0</v>
      </c>
      <c r="AJ39" s="80">
        <f>AJ33+AJ27+AJ21+AJ15</f>
        <v>0</v>
      </c>
      <c r="AK39" s="81">
        <f>AK33+AK27+AK21+AK15</f>
        <v>0</v>
      </c>
      <c r="AL39" s="56">
        <v>0</v>
      </c>
      <c r="AM39" s="80">
        <f t="shared" si="10"/>
        <v>0</v>
      </c>
      <c r="AN39" s="81">
        <f t="shared" si="10"/>
        <v>0</v>
      </c>
      <c r="AO39" s="56">
        <v>0</v>
      </c>
      <c r="AP39" s="80">
        <f t="shared" si="11"/>
        <v>2</v>
      </c>
      <c r="AQ39" s="81">
        <f t="shared" si="11"/>
        <v>2</v>
      </c>
      <c r="AR39" s="53">
        <v>0</v>
      </c>
      <c r="AS39" s="82"/>
      <c r="AT39" s="83"/>
    </row>
    <row r="40" spans="1:46" ht="43.5" customHeight="1">
      <c r="A40" s="199"/>
      <c r="B40" s="199"/>
      <c r="C40" s="199"/>
      <c r="D40" s="200"/>
      <c r="E40" s="59" t="s">
        <v>38</v>
      </c>
      <c r="F40" s="84">
        <f>I40+L40+O40+R40+U40+X40+AA40+AD40+AG40+AJ40+AM40+AP40</f>
        <v>0</v>
      </c>
      <c r="G40" s="85">
        <f>J40+M40+P40+S40+V40+Y40+AB40+AE40+AH40+AK40+AN40+AQ40</f>
        <v>28336.8</v>
      </c>
      <c r="H40" s="86">
        <v>0</v>
      </c>
      <c r="I40" s="87">
        <f>I34+I28+I22+I16</f>
        <v>0</v>
      </c>
      <c r="J40" s="88">
        <f>J34+J28+J22+J16</f>
        <v>0</v>
      </c>
      <c r="K40" s="86">
        <v>0</v>
      </c>
      <c r="L40" s="87">
        <f>L16+L22+L34+L28</f>
        <v>0</v>
      </c>
      <c r="M40" s="88">
        <f>M16+M22+M28+M34</f>
        <v>0</v>
      </c>
      <c r="N40" s="86">
        <v>0</v>
      </c>
      <c r="O40" s="87">
        <f>O16+O22+O28+O34</f>
        <v>0</v>
      </c>
      <c r="P40" s="88">
        <f>P16+P22+P28+P34</f>
        <v>866</v>
      </c>
      <c r="Q40" s="86">
        <v>0</v>
      </c>
      <c r="R40" s="87">
        <v>0</v>
      </c>
      <c r="S40" s="88">
        <f>S16+S22+S28+S34</f>
        <v>0</v>
      </c>
      <c r="T40" s="86">
        <v>0</v>
      </c>
      <c r="U40" s="87">
        <v>0</v>
      </c>
      <c r="V40" s="89">
        <f>V16+V22+V28+V34</f>
        <v>0</v>
      </c>
      <c r="W40" s="90">
        <v>0</v>
      </c>
      <c r="X40" s="91">
        <v>0</v>
      </c>
      <c r="Y40" s="89">
        <f>Y16+Y22+Y28+Y34</f>
        <v>43.2</v>
      </c>
      <c r="Z40" s="90">
        <v>0</v>
      </c>
      <c r="AA40" s="91">
        <v>0</v>
      </c>
      <c r="AB40" s="89">
        <f>AB16+AB22+AB34+AB28</f>
        <v>0</v>
      </c>
      <c r="AC40" s="90">
        <v>0</v>
      </c>
      <c r="AD40" s="91">
        <v>0</v>
      </c>
      <c r="AE40" s="89">
        <f>AE16+AE22</f>
        <v>10670.8</v>
      </c>
      <c r="AF40" s="90">
        <v>0</v>
      </c>
      <c r="AG40" s="91">
        <v>0</v>
      </c>
      <c r="AH40" s="89">
        <f>AH16+AH22</f>
        <v>5351.1</v>
      </c>
      <c r="AI40" s="90">
        <v>0</v>
      </c>
      <c r="AJ40" s="91">
        <v>0</v>
      </c>
      <c r="AK40" s="89">
        <f>AK22</f>
        <v>7099.8</v>
      </c>
      <c r="AL40" s="90">
        <v>0</v>
      </c>
      <c r="AM40" s="91">
        <v>0</v>
      </c>
      <c r="AN40" s="89">
        <v>4166.7</v>
      </c>
      <c r="AO40" s="90">
        <v>0</v>
      </c>
      <c r="AP40" s="91">
        <v>0</v>
      </c>
      <c r="AQ40" s="89">
        <v>139.2</v>
      </c>
      <c r="AR40" s="90">
        <v>0</v>
      </c>
      <c r="AS40" s="83"/>
      <c r="AT40" s="83"/>
    </row>
    <row r="41" spans="1:46" ht="13.5" customHeight="1">
      <c r="A41" s="150"/>
      <c r="B41" s="153" t="s">
        <v>57</v>
      </c>
      <c r="C41" s="150"/>
      <c r="D41" s="92"/>
      <c r="E41" s="67" t="s">
        <v>34</v>
      </c>
      <c r="F41" s="84">
        <f>I41+L41+O41+R41+U41+X41+AA41+AD41+AG41+AJ41+AM41+AP41</f>
        <v>40771.69999999999</v>
      </c>
      <c r="G41" s="85">
        <f>J41+M41+P41+S41+V41+Y41+AB41+AE41+AH41+AK41+AN41+AQ41</f>
        <v>35463.8</v>
      </c>
      <c r="H41" s="86">
        <f>G41/F41*100</f>
        <v>86.98141112585448</v>
      </c>
      <c r="I41" s="87">
        <v>0</v>
      </c>
      <c r="J41" s="88">
        <v>0</v>
      </c>
      <c r="K41" s="86">
        <v>0</v>
      </c>
      <c r="L41" s="87">
        <v>0</v>
      </c>
      <c r="M41" s="88">
        <v>0</v>
      </c>
      <c r="N41" s="86">
        <v>0</v>
      </c>
      <c r="O41" s="87">
        <v>0</v>
      </c>
      <c r="P41" s="88">
        <v>0</v>
      </c>
      <c r="Q41" s="86">
        <v>0</v>
      </c>
      <c r="R41" s="87">
        <f>R44</f>
        <v>95</v>
      </c>
      <c r="S41" s="85">
        <f>S44</f>
        <v>95</v>
      </c>
      <c r="T41" s="86">
        <v>100</v>
      </c>
      <c r="U41" s="87">
        <f>U44</f>
        <v>207</v>
      </c>
      <c r="V41" s="89">
        <f>V44</f>
        <v>63.5</v>
      </c>
      <c r="W41" s="90">
        <v>30.7</v>
      </c>
      <c r="X41" s="91">
        <f>X44</f>
        <v>106</v>
      </c>
      <c r="Y41" s="89">
        <f>Y44</f>
        <v>106</v>
      </c>
      <c r="Z41" s="90">
        <v>100</v>
      </c>
      <c r="AA41" s="91">
        <f>AA42+AA43+AA44+AA45</f>
        <v>13231.599999999999</v>
      </c>
      <c r="AB41" s="93">
        <f>AB42+AB43+AB44+AB45</f>
        <v>13231.599999999999</v>
      </c>
      <c r="AC41" s="90">
        <v>100</v>
      </c>
      <c r="AD41" s="91">
        <f>AD44</f>
        <v>1546.1</v>
      </c>
      <c r="AE41" s="89">
        <f>AE44</f>
        <v>1546.1</v>
      </c>
      <c r="AF41" s="90">
        <v>100</v>
      </c>
      <c r="AG41" s="91">
        <f>AG42+AG43+AG44</f>
        <v>23873.6</v>
      </c>
      <c r="AH41" s="93">
        <f>AH42+AH43+AH44</f>
        <v>9064.2</v>
      </c>
      <c r="AI41" s="90">
        <f>AH41/AG41*100</f>
        <v>37.96746196635615</v>
      </c>
      <c r="AJ41" s="91">
        <f>AJ44</f>
        <v>1440.2</v>
      </c>
      <c r="AK41" s="89">
        <f>AK42+AK43+AK44+AK45</f>
        <v>3828.7999999999997</v>
      </c>
      <c r="AL41" s="90">
        <f>AK41/AJ41*100</f>
        <v>265.8519650048604</v>
      </c>
      <c r="AM41" s="91">
        <f>AM42+AM43+AM44+AM45</f>
        <v>0</v>
      </c>
      <c r="AN41" s="89">
        <f>AN44</f>
        <v>3991.1</v>
      </c>
      <c r="AO41" s="90">
        <v>0</v>
      </c>
      <c r="AP41" s="91">
        <f>AP44+AP45</f>
        <v>272.2</v>
      </c>
      <c r="AQ41" s="89">
        <f>AQ43+AQ44+AQ45</f>
        <v>3537.5</v>
      </c>
      <c r="AR41" s="90">
        <f>AQ41/AP41*100</f>
        <v>1299.5958853783982</v>
      </c>
      <c r="AS41" s="94"/>
      <c r="AT41" s="95"/>
    </row>
    <row r="42" spans="1:46" ht="12.75" customHeight="1">
      <c r="A42" s="151"/>
      <c r="B42" s="154"/>
      <c r="C42" s="151"/>
      <c r="D42" s="92"/>
      <c r="E42" s="71" t="s">
        <v>31</v>
      </c>
      <c r="F42" s="84">
        <f>F36</f>
        <v>7590.1</v>
      </c>
      <c r="G42" s="85">
        <f aca="true" t="shared" si="12" ref="G42:AR42">G36</f>
        <v>7590.1</v>
      </c>
      <c r="H42" s="86">
        <f t="shared" si="12"/>
        <v>100</v>
      </c>
      <c r="I42" s="87">
        <f t="shared" si="12"/>
        <v>0</v>
      </c>
      <c r="J42" s="85">
        <f t="shared" si="12"/>
        <v>0</v>
      </c>
      <c r="K42" s="86">
        <f t="shared" si="12"/>
        <v>0</v>
      </c>
      <c r="L42" s="87">
        <f t="shared" si="12"/>
        <v>0</v>
      </c>
      <c r="M42" s="85">
        <f t="shared" si="12"/>
        <v>0</v>
      </c>
      <c r="N42" s="86">
        <f t="shared" si="12"/>
        <v>0</v>
      </c>
      <c r="O42" s="87">
        <f t="shared" si="12"/>
        <v>0</v>
      </c>
      <c r="P42" s="85">
        <f t="shared" si="12"/>
        <v>0</v>
      </c>
      <c r="Q42" s="86">
        <f t="shared" si="12"/>
        <v>0</v>
      </c>
      <c r="R42" s="87">
        <f t="shared" si="12"/>
        <v>0</v>
      </c>
      <c r="S42" s="85">
        <f t="shared" si="12"/>
        <v>0</v>
      </c>
      <c r="T42" s="86">
        <f t="shared" si="12"/>
        <v>0</v>
      </c>
      <c r="U42" s="87">
        <f t="shared" si="12"/>
        <v>0</v>
      </c>
      <c r="V42" s="85">
        <f t="shared" si="12"/>
        <v>0</v>
      </c>
      <c r="W42" s="86">
        <f t="shared" si="12"/>
        <v>0</v>
      </c>
      <c r="X42" s="87">
        <f t="shared" si="12"/>
        <v>0</v>
      </c>
      <c r="Y42" s="85">
        <f t="shared" si="12"/>
        <v>0</v>
      </c>
      <c r="Z42" s="86">
        <f t="shared" si="12"/>
        <v>0</v>
      </c>
      <c r="AA42" s="87">
        <f t="shared" si="12"/>
        <v>3722.9</v>
      </c>
      <c r="AB42" s="85">
        <f t="shared" si="12"/>
        <v>3722.9</v>
      </c>
      <c r="AC42" s="86">
        <f t="shared" si="12"/>
        <v>100</v>
      </c>
      <c r="AD42" s="87">
        <f t="shared" si="12"/>
        <v>0</v>
      </c>
      <c r="AE42" s="85">
        <f t="shared" si="12"/>
        <v>0</v>
      </c>
      <c r="AF42" s="86">
        <f t="shared" si="12"/>
        <v>0</v>
      </c>
      <c r="AG42" s="87">
        <f t="shared" si="12"/>
        <v>3867.2</v>
      </c>
      <c r="AH42" s="85">
        <f t="shared" si="12"/>
        <v>2990.8</v>
      </c>
      <c r="AI42" s="86">
        <f t="shared" si="12"/>
        <v>77.33760860570956</v>
      </c>
      <c r="AJ42" s="87">
        <f t="shared" si="12"/>
        <v>0</v>
      </c>
      <c r="AK42" s="85">
        <f t="shared" si="12"/>
        <v>876.4</v>
      </c>
      <c r="AL42" s="86">
        <f t="shared" si="12"/>
        <v>0</v>
      </c>
      <c r="AM42" s="87">
        <f t="shared" si="12"/>
        <v>0</v>
      </c>
      <c r="AN42" s="85">
        <f t="shared" si="12"/>
        <v>0</v>
      </c>
      <c r="AO42" s="86">
        <f t="shared" si="12"/>
        <v>0</v>
      </c>
      <c r="AP42" s="87">
        <f t="shared" si="12"/>
        <v>0</v>
      </c>
      <c r="AQ42" s="85">
        <f t="shared" si="12"/>
        <v>0</v>
      </c>
      <c r="AR42" s="86">
        <f t="shared" si="12"/>
        <v>0</v>
      </c>
      <c r="AS42" s="83"/>
      <c r="AT42" s="96"/>
    </row>
    <row r="43" spans="1:46" ht="12.75" customHeight="1">
      <c r="A43" s="151"/>
      <c r="B43" s="154"/>
      <c r="C43" s="151"/>
      <c r="D43" s="92"/>
      <c r="E43" s="71" t="s">
        <v>35</v>
      </c>
      <c r="F43" s="84">
        <f>I43+L43+O43+R43+U43+X43+AA43+AD43+AG43+AJ43+AM43+AP43</f>
        <v>11871.7</v>
      </c>
      <c r="G43" s="85">
        <f>J43+M43+P43+S43+V43+Y43+AB43+AE43+AH43+AK43+AN43+AQ43</f>
        <v>11871.699999999999</v>
      </c>
      <c r="H43" s="86">
        <f aca="true" t="shared" si="13" ref="H43:AR43">H37</f>
        <v>99.9098489970701</v>
      </c>
      <c r="I43" s="87">
        <f t="shared" si="13"/>
        <v>0</v>
      </c>
      <c r="J43" s="85">
        <f t="shared" si="13"/>
        <v>0</v>
      </c>
      <c r="K43" s="86">
        <f t="shared" si="13"/>
        <v>0</v>
      </c>
      <c r="L43" s="87">
        <f t="shared" si="13"/>
        <v>0</v>
      </c>
      <c r="M43" s="85">
        <f t="shared" si="13"/>
        <v>0</v>
      </c>
      <c r="N43" s="86">
        <f t="shared" si="13"/>
        <v>0</v>
      </c>
      <c r="O43" s="87">
        <f t="shared" si="13"/>
        <v>0</v>
      </c>
      <c r="P43" s="85">
        <f t="shared" si="13"/>
        <v>0</v>
      </c>
      <c r="Q43" s="86">
        <f t="shared" si="13"/>
        <v>0</v>
      </c>
      <c r="R43" s="87">
        <f t="shared" si="13"/>
        <v>0</v>
      </c>
      <c r="S43" s="85">
        <f t="shared" si="13"/>
        <v>0</v>
      </c>
      <c r="T43" s="86">
        <f t="shared" si="13"/>
        <v>0</v>
      </c>
      <c r="U43" s="87">
        <f t="shared" si="13"/>
        <v>0</v>
      </c>
      <c r="V43" s="85">
        <f t="shared" si="13"/>
        <v>0</v>
      </c>
      <c r="W43" s="86">
        <f t="shared" si="13"/>
        <v>0</v>
      </c>
      <c r="X43" s="87">
        <f t="shared" si="13"/>
        <v>0</v>
      </c>
      <c r="Y43" s="85">
        <f t="shared" si="13"/>
        <v>0</v>
      </c>
      <c r="Z43" s="86">
        <f t="shared" si="13"/>
        <v>0</v>
      </c>
      <c r="AA43" s="87">
        <f t="shared" si="13"/>
        <v>5823</v>
      </c>
      <c r="AB43" s="85">
        <f t="shared" si="13"/>
        <v>5823</v>
      </c>
      <c r="AC43" s="86">
        <f t="shared" si="13"/>
        <v>100</v>
      </c>
      <c r="AD43" s="87">
        <f t="shared" si="13"/>
        <v>0</v>
      </c>
      <c r="AE43" s="85">
        <f t="shared" si="13"/>
        <v>0</v>
      </c>
      <c r="AF43" s="86">
        <f t="shared" si="13"/>
        <v>0</v>
      </c>
      <c r="AG43" s="87">
        <v>6048.7</v>
      </c>
      <c r="AH43" s="85">
        <f t="shared" si="13"/>
        <v>4677.9</v>
      </c>
      <c r="AI43" s="86">
        <v>77.3</v>
      </c>
      <c r="AJ43" s="87">
        <f t="shared" si="13"/>
        <v>0</v>
      </c>
      <c r="AK43" s="85">
        <v>1370.8</v>
      </c>
      <c r="AL43" s="86">
        <f t="shared" si="13"/>
        <v>0</v>
      </c>
      <c r="AM43" s="87">
        <f t="shared" si="13"/>
        <v>0</v>
      </c>
      <c r="AN43" s="85">
        <f t="shared" si="13"/>
        <v>0</v>
      </c>
      <c r="AO43" s="86">
        <f t="shared" si="13"/>
        <v>0</v>
      </c>
      <c r="AP43" s="87">
        <f t="shared" si="13"/>
        <v>0</v>
      </c>
      <c r="AQ43" s="85">
        <v>0</v>
      </c>
      <c r="AR43" s="86">
        <f t="shared" si="13"/>
        <v>0</v>
      </c>
      <c r="AS43" s="97"/>
      <c r="AT43" s="98"/>
    </row>
    <row r="44" spans="1:46" ht="21" customHeight="1">
      <c r="A44" s="151"/>
      <c r="B44" s="154"/>
      <c r="C44" s="151"/>
      <c r="D44" s="92"/>
      <c r="E44" s="46" t="s">
        <v>63</v>
      </c>
      <c r="F44" s="84">
        <f>I44+L44+O44+R44+U44+X44+AA44+AD44+AG44+AJ44+AM44+AP44</f>
        <v>21307.9</v>
      </c>
      <c r="G44" s="85">
        <f>J44+M44+P44+S44+V44+Y44+AB44+AE44+AH44+AK44+AN44+AQ44</f>
        <v>16000</v>
      </c>
      <c r="H44" s="86">
        <f>G44/F44*100</f>
        <v>75.08952078806452</v>
      </c>
      <c r="I44" s="87">
        <v>0</v>
      </c>
      <c r="J44" s="85">
        <v>0</v>
      </c>
      <c r="K44" s="86">
        <v>0</v>
      </c>
      <c r="L44" s="87">
        <v>0</v>
      </c>
      <c r="M44" s="85">
        <v>0</v>
      </c>
      <c r="N44" s="86">
        <v>0</v>
      </c>
      <c r="O44" s="87">
        <v>0</v>
      </c>
      <c r="P44" s="85">
        <v>0</v>
      </c>
      <c r="Q44" s="86">
        <v>0</v>
      </c>
      <c r="R44" s="87">
        <v>95</v>
      </c>
      <c r="S44" s="85">
        <v>95</v>
      </c>
      <c r="T44" s="86">
        <v>100</v>
      </c>
      <c r="U44" s="87">
        <v>207</v>
      </c>
      <c r="V44" s="93">
        <v>63.5</v>
      </c>
      <c r="W44" s="90">
        <v>30.7</v>
      </c>
      <c r="X44" s="91">
        <v>106</v>
      </c>
      <c r="Y44" s="93">
        <v>106</v>
      </c>
      <c r="Z44" s="90">
        <v>100</v>
      </c>
      <c r="AA44" s="91">
        <v>3685.7</v>
      </c>
      <c r="AB44" s="93">
        <v>3685.7</v>
      </c>
      <c r="AC44" s="90">
        <v>100</v>
      </c>
      <c r="AD44" s="91">
        <v>1546.1</v>
      </c>
      <c r="AE44" s="93">
        <v>1546.1</v>
      </c>
      <c r="AF44" s="90">
        <v>100</v>
      </c>
      <c r="AG44" s="91">
        <v>13957.7</v>
      </c>
      <c r="AH44" s="93">
        <v>1395.5</v>
      </c>
      <c r="AI44" s="90">
        <v>10</v>
      </c>
      <c r="AJ44" s="91">
        <v>1440.2</v>
      </c>
      <c r="AK44" s="93">
        <v>1581.6</v>
      </c>
      <c r="AL44" s="90">
        <v>0</v>
      </c>
      <c r="AM44" s="91">
        <v>0</v>
      </c>
      <c r="AN44" s="93">
        <v>3991.1</v>
      </c>
      <c r="AO44" s="90">
        <v>0</v>
      </c>
      <c r="AP44" s="91">
        <v>270.2</v>
      </c>
      <c r="AQ44" s="93">
        <v>3535.5</v>
      </c>
      <c r="AR44" s="90">
        <v>0</v>
      </c>
      <c r="AS44" s="83"/>
      <c r="AT44" s="96"/>
    </row>
    <row r="45" spans="1:46" ht="31.5" customHeight="1">
      <c r="A45" s="151"/>
      <c r="B45" s="154"/>
      <c r="C45" s="151"/>
      <c r="D45" s="92"/>
      <c r="E45" s="71" t="s">
        <v>32</v>
      </c>
      <c r="F45" s="84">
        <f>F39</f>
        <v>2</v>
      </c>
      <c r="G45" s="85">
        <f aca="true" t="shared" si="14" ref="G45:AR45">G39</f>
        <v>2</v>
      </c>
      <c r="H45" s="86">
        <f t="shared" si="14"/>
        <v>0</v>
      </c>
      <c r="I45" s="87">
        <f t="shared" si="14"/>
        <v>0</v>
      </c>
      <c r="J45" s="85">
        <f t="shared" si="14"/>
        <v>0</v>
      </c>
      <c r="K45" s="86">
        <f t="shared" si="14"/>
        <v>0</v>
      </c>
      <c r="L45" s="87">
        <f t="shared" si="14"/>
        <v>0</v>
      </c>
      <c r="M45" s="85">
        <f t="shared" si="14"/>
        <v>0</v>
      </c>
      <c r="N45" s="86">
        <f t="shared" si="14"/>
        <v>0</v>
      </c>
      <c r="O45" s="87">
        <f t="shared" si="14"/>
        <v>0</v>
      </c>
      <c r="P45" s="85">
        <f t="shared" si="14"/>
        <v>0</v>
      </c>
      <c r="Q45" s="86">
        <f t="shared" si="14"/>
        <v>0</v>
      </c>
      <c r="R45" s="87">
        <f t="shared" si="14"/>
        <v>0</v>
      </c>
      <c r="S45" s="85">
        <f t="shared" si="14"/>
        <v>0</v>
      </c>
      <c r="T45" s="86">
        <f t="shared" si="14"/>
        <v>0</v>
      </c>
      <c r="U45" s="87">
        <f t="shared" si="14"/>
        <v>0</v>
      </c>
      <c r="V45" s="85">
        <f t="shared" si="14"/>
        <v>0</v>
      </c>
      <c r="W45" s="86">
        <f t="shared" si="14"/>
        <v>0</v>
      </c>
      <c r="X45" s="87">
        <f t="shared" si="14"/>
        <v>0</v>
      </c>
      <c r="Y45" s="85">
        <f t="shared" si="14"/>
        <v>0</v>
      </c>
      <c r="Z45" s="86">
        <f t="shared" si="14"/>
        <v>0</v>
      </c>
      <c r="AA45" s="87">
        <f t="shared" si="14"/>
        <v>0</v>
      </c>
      <c r="AB45" s="85">
        <f t="shared" si="14"/>
        <v>0</v>
      </c>
      <c r="AC45" s="86">
        <f t="shared" si="14"/>
        <v>0</v>
      </c>
      <c r="AD45" s="87">
        <f t="shared" si="14"/>
        <v>0</v>
      </c>
      <c r="AE45" s="85">
        <f t="shared" si="14"/>
        <v>0</v>
      </c>
      <c r="AF45" s="86">
        <f t="shared" si="14"/>
        <v>0</v>
      </c>
      <c r="AG45" s="87">
        <f t="shared" si="14"/>
        <v>0</v>
      </c>
      <c r="AH45" s="85">
        <f t="shared" si="14"/>
        <v>0</v>
      </c>
      <c r="AI45" s="86">
        <f t="shared" si="14"/>
        <v>0</v>
      </c>
      <c r="AJ45" s="87">
        <f t="shared" si="14"/>
        <v>0</v>
      </c>
      <c r="AK45" s="85">
        <f t="shared" si="14"/>
        <v>0</v>
      </c>
      <c r="AL45" s="86">
        <f t="shared" si="14"/>
        <v>0</v>
      </c>
      <c r="AM45" s="87">
        <f t="shared" si="14"/>
        <v>0</v>
      </c>
      <c r="AN45" s="85">
        <f t="shared" si="14"/>
        <v>0</v>
      </c>
      <c r="AO45" s="86">
        <f t="shared" si="14"/>
        <v>0</v>
      </c>
      <c r="AP45" s="87">
        <f t="shared" si="14"/>
        <v>2</v>
      </c>
      <c r="AQ45" s="85">
        <f t="shared" si="14"/>
        <v>2</v>
      </c>
      <c r="AR45" s="86">
        <f t="shared" si="14"/>
        <v>0</v>
      </c>
      <c r="AS45" s="97"/>
      <c r="AT45" s="98"/>
    </row>
    <row r="46" spans="1:46" ht="43.5" customHeight="1" hidden="1">
      <c r="A46" s="152"/>
      <c r="B46" s="155"/>
      <c r="C46" s="152"/>
      <c r="D46" s="92"/>
      <c r="E46" s="59" t="s">
        <v>38</v>
      </c>
      <c r="F46" s="84"/>
      <c r="G46" s="85"/>
      <c r="H46" s="86"/>
      <c r="I46" s="87"/>
      <c r="J46" s="85"/>
      <c r="K46" s="86"/>
      <c r="L46" s="87"/>
      <c r="M46" s="85"/>
      <c r="N46" s="86"/>
      <c r="O46" s="87"/>
      <c r="P46" s="85"/>
      <c r="Q46" s="86"/>
      <c r="R46" s="87"/>
      <c r="S46" s="85"/>
      <c r="T46" s="86"/>
      <c r="U46" s="87"/>
      <c r="V46" s="93"/>
      <c r="W46" s="90"/>
      <c r="X46" s="91"/>
      <c r="Y46" s="93"/>
      <c r="Z46" s="90"/>
      <c r="AA46" s="91"/>
      <c r="AB46" s="93"/>
      <c r="AC46" s="90"/>
      <c r="AD46" s="91"/>
      <c r="AE46" s="93"/>
      <c r="AF46" s="90"/>
      <c r="AG46" s="91"/>
      <c r="AH46" s="93"/>
      <c r="AI46" s="90"/>
      <c r="AJ46" s="91"/>
      <c r="AK46" s="93"/>
      <c r="AL46" s="90"/>
      <c r="AM46" s="91"/>
      <c r="AN46" s="93"/>
      <c r="AO46" s="90"/>
      <c r="AP46" s="91"/>
      <c r="AQ46" s="93"/>
      <c r="AR46" s="90"/>
      <c r="AS46" s="83"/>
      <c r="AT46" s="96"/>
    </row>
    <row r="47" spans="1:46" ht="16.5" customHeight="1">
      <c r="A47" s="150"/>
      <c r="B47" s="158" t="s">
        <v>58</v>
      </c>
      <c r="C47" s="150"/>
      <c r="D47" s="92"/>
      <c r="E47" s="67" t="s">
        <v>34</v>
      </c>
      <c r="F47" s="84">
        <f>I47+L47+O47+R47+U47+X47+AA47+AD47+AG47+AJ47+AM47+AP47</f>
        <v>12278.849999999995</v>
      </c>
      <c r="G47" s="85">
        <f>J47+M47+P47+S47+V47+Y47+AB47+AE47+AH47+AK47+AN47+AQ47</f>
        <v>6987.1</v>
      </c>
      <c r="H47" s="86">
        <f>G47/F47*100</f>
        <v>56.903537383386904</v>
      </c>
      <c r="I47" s="87">
        <f>I49+I50+I51</f>
        <v>0</v>
      </c>
      <c r="J47" s="85">
        <f>J49+J50+J51</f>
        <v>0</v>
      </c>
      <c r="K47" s="86">
        <f>K49+K50+K51</f>
        <v>0</v>
      </c>
      <c r="L47" s="87">
        <f>L50</f>
        <v>130.65</v>
      </c>
      <c r="M47" s="85">
        <f>M50</f>
        <v>99.6</v>
      </c>
      <c r="N47" s="86">
        <f>M47/L47*100</f>
        <v>76.23421354764638</v>
      </c>
      <c r="O47" s="87">
        <f>O50</f>
        <v>0.1</v>
      </c>
      <c r="P47" s="85">
        <f>P50</f>
        <v>21.1</v>
      </c>
      <c r="Q47" s="86">
        <v>21100</v>
      </c>
      <c r="R47" s="87">
        <f>R49+R50+R51</f>
        <v>0</v>
      </c>
      <c r="S47" s="85">
        <f>S50</f>
        <v>9.700000000000003</v>
      </c>
      <c r="T47" s="86">
        <f>T49+T50+T51</f>
        <v>0</v>
      </c>
      <c r="U47" s="87">
        <f>U49+U50+U51</f>
        <v>0</v>
      </c>
      <c r="V47" s="93">
        <f>V48+V49+V50</f>
        <v>0</v>
      </c>
      <c r="W47" s="90">
        <f>W48+W49+W50+W51</f>
        <v>0</v>
      </c>
      <c r="X47" s="91">
        <f>X48+X49+X50+X51</f>
        <v>68.80000000000001</v>
      </c>
      <c r="Y47" s="93">
        <f>Y48+Y49+Y50+Y51</f>
        <v>68.80000000000001</v>
      </c>
      <c r="Z47" s="90">
        <f>Y47/X47*100</f>
        <v>100</v>
      </c>
      <c r="AA47" s="91">
        <f aca="true" t="shared" si="15" ref="AA47:AH47">AA48+AA49+AA50+AA51</f>
        <v>0</v>
      </c>
      <c r="AB47" s="93">
        <f t="shared" si="15"/>
        <v>0</v>
      </c>
      <c r="AC47" s="90">
        <f t="shared" si="15"/>
        <v>0</v>
      </c>
      <c r="AD47" s="91">
        <f t="shared" si="15"/>
        <v>0</v>
      </c>
      <c r="AE47" s="93">
        <f t="shared" si="15"/>
        <v>0</v>
      </c>
      <c r="AF47" s="90">
        <f t="shared" si="15"/>
        <v>0</v>
      </c>
      <c r="AG47" s="91">
        <f t="shared" si="15"/>
        <v>9435.999999999996</v>
      </c>
      <c r="AH47" s="93">
        <f t="shared" si="15"/>
        <v>100</v>
      </c>
      <c r="AI47" s="90">
        <v>1.73</v>
      </c>
      <c r="AJ47" s="91">
        <f>AJ48+AJ49+AJ50+AJ51</f>
        <v>0</v>
      </c>
      <c r="AK47" s="93">
        <f>AK48+AK49+AK50+AK51</f>
        <v>2782.3000000000006</v>
      </c>
      <c r="AL47" s="90">
        <v>0</v>
      </c>
      <c r="AM47" s="91">
        <f>AM48+AM49+AM50+AM51</f>
        <v>0</v>
      </c>
      <c r="AN47" s="93">
        <f>AN48+AN49+AN50+AN51</f>
        <v>180.79999999999973</v>
      </c>
      <c r="AO47" s="90">
        <v>0</v>
      </c>
      <c r="AP47" s="91">
        <f>AP48+AP49+AP50</f>
        <v>2643.3</v>
      </c>
      <c r="AQ47" s="93">
        <f>AQ48+AQ49+AQ50+AQ51</f>
        <v>3724.8</v>
      </c>
      <c r="AR47" s="90">
        <f>AQ47/AP47*100</f>
        <v>140.91476563386675</v>
      </c>
      <c r="AS47" s="97"/>
      <c r="AT47" s="98"/>
    </row>
    <row r="48" spans="1:46" ht="13.5" customHeight="1">
      <c r="A48" s="151"/>
      <c r="B48" s="159"/>
      <c r="C48" s="151"/>
      <c r="D48" s="92"/>
      <c r="E48" s="71" t="s">
        <v>31</v>
      </c>
      <c r="F48" s="84">
        <f>F55</f>
        <v>0</v>
      </c>
      <c r="G48" s="85">
        <f aca="true" t="shared" si="16" ref="G48:AR48">G55</f>
        <v>0</v>
      </c>
      <c r="H48" s="86">
        <f t="shared" si="16"/>
        <v>0</v>
      </c>
      <c r="I48" s="87">
        <f t="shared" si="16"/>
        <v>0</v>
      </c>
      <c r="J48" s="85">
        <f t="shared" si="16"/>
        <v>0</v>
      </c>
      <c r="K48" s="86">
        <f t="shared" si="16"/>
        <v>0</v>
      </c>
      <c r="L48" s="87">
        <f t="shared" si="16"/>
        <v>0</v>
      </c>
      <c r="M48" s="85">
        <f t="shared" si="16"/>
        <v>0</v>
      </c>
      <c r="N48" s="86">
        <f t="shared" si="16"/>
        <v>0</v>
      </c>
      <c r="O48" s="87">
        <f t="shared" si="16"/>
        <v>0</v>
      </c>
      <c r="P48" s="85">
        <f t="shared" si="16"/>
        <v>0</v>
      </c>
      <c r="Q48" s="86">
        <f t="shared" si="16"/>
        <v>0</v>
      </c>
      <c r="R48" s="87">
        <f t="shared" si="16"/>
        <v>0</v>
      </c>
      <c r="S48" s="85">
        <f t="shared" si="16"/>
        <v>0</v>
      </c>
      <c r="T48" s="86">
        <f t="shared" si="16"/>
        <v>0</v>
      </c>
      <c r="U48" s="87">
        <f t="shared" si="16"/>
        <v>0</v>
      </c>
      <c r="V48" s="85">
        <f t="shared" si="16"/>
        <v>0</v>
      </c>
      <c r="W48" s="86">
        <f t="shared" si="16"/>
        <v>0</v>
      </c>
      <c r="X48" s="87">
        <f t="shared" si="16"/>
        <v>0</v>
      </c>
      <c r="Y48" s="85">
        <f t="shared" si="16"/>
        <v>0</v>
      </c>
      <c r="Z48" s="86">
        <f t="shared" si="16"/>
        <v>0</v>
      </c>
      <c r="AA48" s="87">
        <f t="shared" si="16"/>
        <v>0</v>
      </c>
      <c r="AB48" s="85">
        <f t="shared" si="16"/>
        <v>0</v>
      </c>
      <c r="AC48" s="86">
        <f t="shared" si="16"/>
        <v>0</v>
      </c>
      <c r="AD48" s="87">
        <f t="shared" si="16"/>
        <v>0</v>
      </c>
      <c r="AE48" s="85">
        <f t="shared" si="16"/>
        <v>0</v>
      </c>
      <c r="AF48" s="86">
        <f t="shared" si="16"/>
        <v>0</v>
      </c>
      <c r="AG48" s="87">
        <f t="shared" si="16"/>
        <v>0</v>
      </c>
      <c r="AH48" s="85">
        <f t="shared" si="16"/>
        <v>0</v>
      </c>
      <c r="AI48" s="86">
        <f t="shared" si="16"/>
        <v>0</v>
      </c>
      <c r="AJ48" s="87">
        <f t="shared" si="16"/>
        <v>0</v>
      </c>
      <c r="AK48" s="85">
        <f t="shared" si="16"/>
        <v>0</v>
      </c>
      <c r="AL48" s="86">
        <f t="shared" si="16"/>
        <v>0</v>
      </c>
      <c r="AM48" s="87">
        <f t="shared" si="16"/>
        <v>0</v>
      </c>
      <c r="AN48" s="85">
        <f t="shared" si="16"/>
        <v>0</v>
      </c>
      <c r="AO48" s="86">
        <f t="shared" si="16"/>
        <v>0</v>
      </c>
      <c r="AP48" s="87">
        <f t="shared" si="16"/>
        <v>0</v>
      </c>
      <c r="AQ48" s="85">
        <f t="shared" si="16"/>
        <v>0</v>
      </c>
      <c r="AR48" s="86">
        <f t="shared" si="16"/>
        <v>0</v>
      </c>
      <c r="AS48" s="83"/>
      <c r="AT48" s="96"/>
    </row>
    <row r="49" spans="1:46" ht="11.25" customHeight="1">
      <c r="A49" s="151"/>
      <c r="B49" s="159"/>
      <c r="C49" s="151"/>
      <c r="D49" s="92"/>
      <c r="E49" s="71" t="s">
        <v>35</v>
      </c>
      <c r="F49" s="84">
        <f>I49+L49+O49+R49+U49+X49+AA49+AD49+AG49+AJ49+AM49+AP49</f>
        <v>3657.8</v>
      </c>
      <c r="G49" s="85">
        <f>J49+M49+P49+S49+V49+Y49+AB49+AE49+AH49+AK49+AN49+AQ49</f>
        <v>3643.8</v>
      </c>
      <c r="H49" s="86">
        <v>99.6</v>
      </c>
      <c r="I49" s="87">
        <v>0</v>
      </c>
      <c r="J49" s="85">
        <v>0</v>
      </c>
      <c r="K49" s="86">
        <v>0</v>
      </c>
      <c r="L49" s="87">
        <v>0</v>
      </c>
      <c r="M49" s="85">
        <v>0</v>
      </c>
      <c r="N49" s="86">
        <v>0</v>
      </c>
      <c r="O49" s="87">
        <v>0</v>
      </c>
      <c r="P49" s="85">
        <v>0</v>
      </c>
      <c r="Q49" s="86">
        <v>0</v>
      </c>
      <c r="R49" s="87">
        <v>0</v>
      </c>
      <c r="S49" s="85">
        <v>0</v>
      </c>
      <c r="T49" s="86">
        <v>0</v>
      </c>
      <c r="U49" s="87">
        <v>0</v>
      </c>
      <c r="V49" s="93">
        <v>0</v>
      </c>
      <c r="W49" s="90">
        <v>0</v>
      </c>
      <c r="X49" s="91">
        <v>0</v>
      </c>
      <c r="Y49" s="93">
        <v>0</v>
      </c>
      <c r="Z49" s="90">
        <v>0</v>
      </c>
      <c r="AA49" s="91">
        <f>AA37-AA43</f>
        <v>0</v>
      </c>
      <c r="AB49" s="93">
        <v>0</v>
      </c>
      <c r="AC49" s="90">
        <v>0</v>
      </c>
      <c r="AD49" s="91">
        <v>0</v>
      </c>
      <c r="AE49" s="93">
        <v>0</v>
      </c>
      <c r="AF49" s="90">
        <v>0</v>
      </c>
      <c r="AG49" s="91">
        <f>AG37-AG43</f>
        <v>3657.8</v>
      </c>
      <c r="AH49" s="93">
        <f>AH37-AH43</f>
        <v>0</v>
      </c>
      <c r="AI49" s="90">
        <v>0</v>
      </c>
      <c r="AJ49" s="91">
        <v>0</v>
      </c>
      <c r="AK49" s="93">
        <f>AK37-AK43</f>
        <v>2241.6000000000004</v>
      </c>
      <c r="AL49" s="90">
        <v>0</v>
      </c>
      <c r="AM49" s="91">
        <v>0</v>
      </c>
      <c r="AN49" s="93">
        <v>0</v>
      </c>
      <c r="AO49" s="90">
        <v>0</v>
      </c>
      <c r="AP49" s="91">
        <v>0</v>
      </c>
      <c r="AQ49" s="93">
        <f>AQ37-AQ43</f>
        <v>1402.2</v>
      </c>
      <c r="AR49" s="90">
        <v>0</v>
      </c>
      <c r="AS49" s="97"/>
      <c r="AT49" s="98"/>
    </row>
    <row r="50" spans="1:46" ht="24" customHeight="1">
      <c r="A50" s="151"/>
      <c r="B50" s="159"/>
      <c r="C50" s="151"/>
      <c r="D50" s="92"/>
      <c r="E50" s="46" t="s">
        <v>63</v>
      </c>
      <c r="F50" s="84">
        <f>I50+L50+O50+R50+U50+X50+AA50+AD50+AG50+AJ50+AM50+AP50</f>
        <v>8621.049999999997</v>
      </c>
      <c r="G50" s="85">
        <f>J50+M50+P50+S50+V50+Y50+AB50+AE50+AH50+AK50+AN50+AQ50</f>
        <v>3343.3</v>
      </c>
      <c r="H50" s="86">
        <f>G50/F50*100</f>
        <v>38.780658968455135</v>
      </c>
      <c r="I50" s="87">
        <f>I38-I44</f>
        <v>0</v>
      </c>
      <c r="J50" s="85">
        <v>0</v>
      </c>
      <c r="K50" s="86">
        <v>0</v>
      </c>
      <c r="L50" s="87">
        <f>L38-L44</f>
        <v>130.65</v>
      </c>
      <c r="M50" s="85">
        <f>M38-M44</f>
        <v>99.6</v>
      </c>
      <c r="N50" s="86">
        <v>76.2</v>
      </c>
      <c r="O50" s="87">
        <v>0.1</v>
      </c>
      <c r="P50" s="85">
        <v>21.1</v>
      </c>
      <c r="Q50" s="86">
        <f>P50/O50*100</f>
        <v>21100</v>
      </c>
      <c r="R50" s="87">
        <f>R38-R44</f>
        <v>0</v>
      </c>
      <c r="S50" s="85">
        <f>S38-S44</f>
        <v>9.700000000000003</v>
      </c>
      <c r="T50" s="86">
        <v>0</v>
      </c>
      <c r="U50" s="87">
        <f>U38-U44</f>
        <v>0</v>
      </c>
      <c r="V50" s="93">
        <f>V38-V44</f>
        <v>0</v>
      </c>
      <c r="W50" s="90">
        <v>0</v>
      </c>
      <c r="X50" s="91">
        <f>X38-X44</f>
        <v>68.80000000000001</v>
      </c>
      <c r="Y50" s="93">
        <f>Y38-Y44</f>
        <v>68.80000000000001</v>
      </c>
      <c r="Z50" s="90">
        <v>100</v>
      </c>
      <c r="AA50" s="91">
        <f>AA38-AA44</f>
        <v>0</v>
      </c>
      <c r="AB50" s="93">
        <f>AB38-AB44</f>
        <v>0</v>
      </c>
      <c r="AC50" s="90">
        <v>0</v>
      </c>
      <c r="AD50" s="91">
        <f>AD38-AD44</f>
        <v>0</v>
      </c>
      <c r="AE50" s="93">
        <f>AE38-AE44</f>
        <v>0</v>
      </c>
      <c r="AF50" s="90">
        <v>0</v>
      </c>
      <c r="AG50" s="91">
        <f>AG38-AG44</f>
        <v>5778.199999999997</v>
      </c>
      <c r="AH50" s="93">
        <f>AH38-AH44</f>
        <v>100</v>
      </c>
      <c r="AI50" s="90">
        <f>AH50/AG50*100</f>
        <v>1.7306427607213328</v>
      </c>
      <c r="AJ50" s="91">
        <f>AJ38-AJ44</f>
        <v>0</v>
      </c>
      <c r="AK50" s="93">
        <f>AK38-AK44</f>
        <v>540.7000000000003</v>
      </c>
      <c r="AL50" s="90">
        <v>0</v>
      </c>
      <c r="AM50" s="91">
        <f>AM38-AM44</f>
        <v>0</v>
      </c>
      <c r="AN50" s="93">
        <f>AN38-AN44</f>
        <v>180.79999999999973</v>
      </c>
      <c r="AO50" s="90">
        <v>0</v>
      </c>
      <c r="AP50" s="91">
        <f>AP38-AP44</f>
        <v>2643.3</v>
      </c>
      <c r="AQ50" s="93">
        <f>AQ38-AQ44</f>
        <v>2322.6000000000004</v>
      </c>
      <c r="AR50" s="90">
        <f>AQ50/AP50*100</f>
        <v>87.86743842923619</v>
      </c>
      <c r="AS50" s="83"/>
      <c r="AT50" s="96"/>
    </row>
    <row r="51" spans="1:46" ht="33" customHeight="1">
      <c r="A51" s="151"/>
      <c r="B51" s="159"/>
      <c r="C51" s="151"/>
      <c r="D51" s="92"/>
      <c r="E51" s="76" t="s">
        <v>32</v>
      </c>
      <c r="F51" s="84">
        <f>F58</f>
        <v>0</v>
      </c>
      <c r="G51" s="85">
        <f aca="true" t="shared" si="17" ref="G51:AR51">G58</f>
        <v>0</v>
      </c>
      <c r="H51" s="86">
        <f t="shared" si="17"/>
        <v>0</v>
      </c>
      <c r="I51" s="87">
        <f t="shared" si="17"/>
        <v>0</v>
      </c>
      <c r="J51" s="85">
        <f t="shared" si="17"/>
        <v>0</v>
      </c>
      <c r="K51" s="86">
        <f t="shared" si="17"/>
        <v>0</v>
      </c>
      <c r="L51" s="87">
        <f t="shared" si="17"/>
        <v>0</v>
      </c>
      <c r="M51" s="85">
        <f t="shared" si="17"/>
        <v>0</v>
      </c>
      <c r="N51" s="86">
        <f t="shared" si="17"/>
        <v>0</v>
      </c>
      <c r="O51" s="87">
        <f t="shared" si="17"/>
        <v>0</v>
      </c>
      <c r="P51" s="85">
        <f t="shared" si="17"/>
        <v>0</v>
      </c>
      <c r="Q51" s="86">
        <f t="shared" si="17"/>
        <v>0</v>
      </c>
      <c r="R51" s="87">
        <f t="shared" si="17"/>
        <v>0</v>
      </c>
      <c r="S51" s="85">
        <f t="shared" si="17"/>
        <v>0</v>
      </c>
      <c r="T51" s="86">
        <f t="shared" si="17"/>
        <v>0</v>
      </c>
      <c r="U51" s="87">
        <f t="shared" si="17"/>
        <v>0</v>
      </c>
      <c r="V51" s="85">
        <f t="shared" si="17"/>
        <v>0</v>
      </c>
      <c r="W51" s="86">
        <f t="shared" si="17"/>
        <v>0</v>
      </c>
      <c r="X51" s="87">
        <f t="shared" si="17"/>
        <v>0</v>
      </c>
      <c r="Y51" s="85">
        <f t="shared" si="17"/>
        <v>0</v>
      </c>
      <c r="Z51" s="86">
        <f t="shared" si="17"/>
        <v>0</v>
      </c>
      <c r="AA51" s="87">
        <f t="shared" si="17"/>
        <v>0</v>
      </c>
      <c r="AB51" s="85">
        <f t="shared" si="17"/>
        <v>0</v>
      </c>
      <c r="AC51" s="86">
        <f t="shared" si="17"/>
        <v>0</v>
      </c>
      <c r="AD51" s="87">
        <f t="shared" si="17"/>
        <v>0</v>
      </c>
      <c r="AE51" s="85">
        <f t="shared" si="17"/>
        <v>0</v>
      </c>
      <c r="AF51" s="86">
        <f t="shared" si="17"/>
        <v>0</v>
      </c>
      <c r="AG51" s="87">
        <f t="shared" si="17"/>
        <v>0</v>
      </c>
      <c r="AH51" s="85">
        <f t="shared" si="17"/>
        <v>0</v>
      </c>
      <c r="AI51" s="86">
        <f t="shared" si="17"/>
        <v>0</v>
      </c>
      <c r="AJ51" s="87">
        <f t="shared" si="17"/>
        <v>0</v>
      </c>
      <c r="AK51" s="85">
        <f t="shared" si="17"/>
        <v>0</v>
      </c>
      <c r="AL51" s="86">
        <f t="shared" si="17"/>
        <v>0</v>
      </c>
      <c r="AM51" s="87">
        <f t="shared" si="17"/>
        <v>0</v>
      </c>
      <c r="AN51" s="85">
        <f t="shared" si="17"/>
        <v>0</v>
      </c>
      <c r="AO51" s="86">
        <f t="shared" si="17"/>
        <v>0</v>
      </c>
      <c r="AP51" s="87">
        <f t="shared" si="17"/>
        <v>0</v>
      </c>
      <c r="AQ51" s="85">
        <f t="shared" si="17"/>
        <v>0</v>
      </c>
      <c r="AR51" s="86">
        <f t="shared" si="17"/>
        <v>0</v>
      </c>
      <c r="AS51" s="97"/>
      <c r="AT51" s="98"/>
    </row>
    <row r="52" spans="1:46" ht="0.75" customHeight="1" hidden="1">
      <c r="A52" s="152"/>
      <c r="B52" s="160"/>
      <c r="C52" s="152"/>
      <c r="D52" s="92"/>
      <c r="E52" s="59" t="s">
        <v>38</v>
      </c>
      <c r="F52" s="99"/>
      <c r="G52" s="100"/>
      <c r="H52" s="101"/>
      <c r="I52" s="102"/>
      <c r="J52" s="100"/>
      <c r="K52" s="101"/>
      <c r="L52" s="102"/>
      <c r="M52" s="103"/>
      <c r="N52" s="101"/>
      <c r="O52" s="102"/>
      <c r="P52" s="103"/>
      <c r="Q52" s="101"/>
      <c r="R52" s="102"/>
      <c r="S52" s="103"/>
      <c r="T52" s="101"/>
      <c r="U52" s="102"/>
      <c r="V52" s="104"/>
      <c r="W52" s="105"/>
      <c r="X52" s="106"/>
      <c r="Y52" s="104"/>
      <c r="Z52" s="105"/>
      <c r="AA52" s="106"/>
      <c r="AB52" s="104"/>
      <c r="AC52" s="105"/>
      <c r="AD52" s="106"/>
      <c r="AE52" s="104"/>
      <c r="AF52" s="105"/>
      <c r="AG52" s="106"/>
      <c r="AH52" s="104"/>
      <c r="AI52" s="105"/>
      <c r="AJ52" s="106"/>
      <c r="AK52" s="104"/>
      <c r="AL52" s="105"/>
      <c r="AM52" s="106"/>
      <c r="AN52" s="104"/>
      <c r="AO52" s="105"/>
      <c r="AP52" s="106"/>
      <c r="AQ52" s="104"/>
      <c r="AR52" s="105"/>
      <c r="AS52" s="83"/>
      <c r="AT52" s="96"/>
    </row>
    <row r="53" spans="1:46" ht="11.25" customHeight="1">
      <c r="A53" s="92"/>
      <c r="B53" s="107" t="s">
        <v>56</v>
      </c>
      <c r="C53" s="92"/>
      <c r="D53" s="92"/>
      <c r="E53" s="59"/>
      <c r="F53" s="99"/>
      <c r="G53" s="100"/>
      <c r="H53" s="101"/>
      <c r="I53" s="102"/>
      <c r="J53" s="100"/>
      <c r="K53" s="101"/>
      <c r="L53" s="102"/>
      <c r="M53" s="100"/>
      <c r="N53" s="101"/>
      <c r="O53" s="102"/>
      <c r="P53" s="100"/>
      <c r="Q53" s="101"/>
      <c r="R53" s="102"/>
      <c r="S53" s="100"/>
      <c r="T53" s="101"/>
      <c r="U53" s="102"/>
      <c r="V53" s="100"/>
      <c r="W53" s="101"/>
      <c r="X53" s="102"/>
      <c r="Y53" s="100"/>
      <c r="Z53" s="101"/>
      <c r="AA53" s="102"/>
      <c r="AB53" s="100"/>
      <c r="AC53" s="101"/>
      <c r="AD53" s="102"/>
      <c r="AE53" s="100"/>
      <c r="AF53" s="101"/>
      <c r="AG53" s="102"/>
      <c r="AH53" s="100"/>
      <c r="AI53" s="101"/>
      <c r="AJ53" s="102"/>
      <c r="AK53" s="100"/>
      <c r="AL53" s="101"/>
      <c r="AM53" s="102"/>
      <c r="AN53" s="100"/>
      <c r="AO53" s="101"/>
      <c r="AP53" s="102"/>
      <c r="AQ53" s="100"/>
      <c r="AR53" s="101"/>
      <c r="AS53" s="97"/>
      <c r="AT53" s="98"/>
    </row>
    <row r="54" spans="1:46" ht="11.25" customHeight="1">
      <c r="A54" s="150"/>
      <c r="B54" s="158" t="s">
        <v>60</v>
      </c>
      <c r="C54" s="150"/>
      <c r="D54" s="92"/>
      <c r="E54" s="67" t="s">
        <v>34</v>
      </c>
      <c r="F54" s="84">
        <f>F57</f>
        <v>591.2</v>
      </c>
      <c r="G54" s="85">
        <f aca="true" t="shared" si="18" ref="G54:AR54">G57</f>
        <v>540.8</v>
      </c>
      <c r="H54" s="86">
        <f t="shared" si="18"/>
        <v>91.47496617050066</v>
      </c>
      <c r="I54" s="87">
        <f t="shared" si="18"/>
        <v>0</v>
      </c>
      <c r="J54" s="85">
        <f t="shared" si="18"/>
        <v>0</v>
      </c>
      <c r="K54" s="86">
        <f t="shared" si="18"/>
        <v>0</v>
      </c>
      <c r="L54" s="87">
        <f t="shared" si="18"/>
        <v>130.7</v>
      </c>
      <c r="M54" s="85">
        <f t="shared" si="18"/>
        <v>99.6</v>
      </c>
      <c r="N54" s="86">
        <f t="shared" si="18"/>
        <v>0</v>
      </c>
      <c r="O54" s="87">
        <f t="shared" si="18"/>
        <v>0.1</v>
      </c>
      <c r="P54" s="85">
        <f t="shared" si="18"/>
        <v>21.1</v>
      </c>
      <c r="Q54" s="86">
        <f t="shared" si="18"/>
        <v>0</v>
      </c>
      <c r="R54" s="87">
        <f t="shared" si="18"/>
        <v>0</v>
      </c>
      <c r="S54" s="85">
        <f t="shared" si="18"/>
        <v>9.7</v>
      </c>
      <c r="T54" s="86">
        <f t="shared" si="18"/>
        <v>0</v>
      </c>
      <c r="U54" s="87">
        <f t="shared" si="18"/>
        <v>0</v>
      </c>
      <c r="V54" s="85">
        <f t="shared" si="18"/>
        <v>0</v>
      </c>
      <c r="W54" s="86">
        <f t="shared" si="18"/>
        <v>0</v>
      </c>
      <c r="X54" s="87">
        <f t="shared" si="18"/>
        <v>68.8</v>
      </c>
      <c r="Y54" s="85">
        <f t="shared" si="18"/>
        <v>68.8</v>
      </c>
      <c r="Z54" s="86">
        <f t="shared" si="18"/>
        <v>0</v>
      </c>
      <c r="AA54" s="87">
        <f t="shared" si="18"/>
        <v>0</v>
      </c>
      <c r="AB54" s="85">
        <f t="shared" si="18"/>
        <v>0</v>
      </c>
      <c r="AC54" s="86">
        <f t="shared" si="18"/>
        <v>0</v>
      </c>
      <c r="AD54" s="87">
        <f t="shared" si="18"/>
        <v>0</v>
      </c>
      <c r="AE54" s="85">
        <f t="shared" si="18"/>
        <v>0</v>
      </c>
      <c r="AF54" s="86">
        <f t="shared" si="18"/>
        <v>0</v>
      </c>
      <c r="AG54" s="87">
        <f t="shared" si="18"/>
        <v>291.6</v>
      </c>
      <c r="AH54" s="85">
        <f t="shared" si="18"/>
        <v>0</v>
      </c>
      <c r="AI54" s="86">
        <f t="shared" si="18"/>
        <v>0</v>
      </c>
      <c r="AJ54" s="87">
        <f t="shared" si="18"/>
        <v>0</v>
      </c>
      <c r="AK54" s="85">
        <f t="shared" si="18"/>
        <v>291.6</v>
      </c>
      <c r="AL54" s="86">
        <f t="shared" si="18"/>
        <v>0</v>
      </c>
      <c r="AM54" s="87">
        <f t="shared" si="18"/>
        <v>0</v>
      </c>
      <c r="AN54" s="85">
        <f t="shared" si="18"/>
        <v>0</v>
      </c>
      <c r="AO54" s="86">
        <f t="shared" si="18"/>
        <v>0</v>
      </c>
      <c r="AP54" s="87">
        <f t="shared" si="18"/>
        <v>100</v>
      </c>
      <c r="AQ54" s="85">
        <f t="shared" si="18"/>
        <v>50</v>
      </c>
      <c r="AR54" s="86">
        <f t="shared" si="18"/>
        <v>50</v>
      </c>
      <c r="AS54" s="83"/>
      <c r="AT54" s="96"/>
    </row>
    <row r="55" spans="1:46" ht="12.75" customHeight="1">
      <c r="A55" s="151"/>
      <c r="B55" s="159"/>
      <c r="C55" s="151"/>
      <c r="D55" s="92"/>
      <c r="E55" s="71" t="s">
        <v>31</v>
      </c>
      <c r="F55" s="84">
        <f>F67</f>
        <v>0</v>
      </c>
      <c r="G55" s="85">
        <f aca="true" t="shared" si="19" ref="G55:AR55">G67</f>
        <v>0</v>
      </c>
      <c r="H55" s="86">
        <f t="shared" si="19"/>
        <v>0</v>
      </c>
      <c r="I55" s="87">
        <f t="shared" si="19"/>
        <v>0</v>
      </c>
      <c r="J55" s="85">
        <f t="shared" si="19"/>
        <v>0</v>
      </c>
      <c r="K55" s="86">
        <f t="shared" si="19"/>
        <v>0</v>
      </c>
      <c r="L55" s="87">
        <f t="shared" si="19"/>
        <v>0</v>
      </c>
      <c r="M55" s="85">
        <f t="shared" si="19"/>
        <v>0</v>
      </c>
      <c r="N55" s="86">
        <f t="shared" si="19"/>
        <v>0</v>
      </c>
      <c r="O55" s="87">
        <f t="shared" si="19"/>
        <v>0</v>
      </c>
      <c r="P55" s="85">
        <f t="shared" si="19"/>
        <v>0</v>
      </c>
      <c r="Q55" s="86">
        <f t="shared" si="19"/>
        <v>0</v>
      </c>
      <c r="R55" s="87">
        <f t="shared" si="19"/>
        <v>0</v>
      </c>
      <c r="S55" s="85">
        <f t="shared" si="19"/>
        <v>0</v>
      </c>
      <c r="T55" s="86">
        <f t="shared" si="19"/>
        <v>0</v>
      </c>
      <c r="U55" s="87">
        <f t="shared" si="19"/>
        <v>0</v>
      </c>
      <c r="V55" s="85">
        <f t="shared" si="19"/>
        <v>0</v>
      </c>
      <c r="W55" s="86">
        <f t="shared" si="19"/>
        <v>0</v>
      </c>
      <c r="X55" s="87">
        <f t="shared" si="19"/>
        <v>0</v>
      </c>
      <c r="Y55" s="85">
        <f t="shared" si="19"/>
        <v>0</v>
      </c>
      <c r="Z55" s="86">
        <f t="shared" si="19"/>
        <v>0</v>
      </c>
      <c r="AA55" s="87">
        <f t="shared" si="19"/>
        <v>0</v>
      </c>
      <c r="AB55" s="85">
        <f t="shared" si="19"/>
        <v>0</v>
      </c>
      <c r="AC55" s="86">
        <f t="shared" si="19"/>
        <v>0</v>
      </c>
      <c r="AD55" s="87">
        <f t="shared" si="19"/>
        <v>0</v>
      </c>
      <c r="AE55" s="85">
        <f t="shared" si="19"/>
        <v>0</v>
      </c>
      <c r="AF55" s="86">
        <f t="shared" si="19"/>
        <v>0</v>
      </c>
      <c r="AG55" s="87">
        <f t="shared" si="19"/>
        <v>0</v>
      </c>
      <c r="AH55" s="85">
        <f t="shared" si="19"/>
        <v>0</v>
      </c>
      <c r="AI55" s="86">
        <f t="shared" si="19"/>
        <v>0</v>
      </c>
      <c r="AJ55" s="87">
        <f t="shared" si="19"/>
        <v>0</v>
      </c>
      <c r="AK55" s="85">
        <f t="shared" si="19"/>
        <v>0</v>
      </c>
      <c r="AL55" s="86">
        <f t="shared" si="19"/>
        <v>0</v>
      </c>
      <c r="AM55" s="87">
        <f t="shared" si="19"/>
        <v>0</v>
      </c>
      <c r="AN55" s="85">
        <f t="shared" si="19"/>
        <v>0</v>
      </c>
      <c r="AO55" s="86">
        <f t="shared" si="19"/>
        <v>0</v>
      </c>
      <c r="AP55" s="87">
        <f t="shared" si="19"/>
        <v>0</v>
      </c>
      <c r="AQ55" s="85">
        <f t="shared" si="19"/>
        <v>0</v>
      </c>
      <c r="AR55" s="86">
        <f t="shared" si="19"/>
        <v>0</v>
      </c>
      <c r="AS55" s="97"/>
      <c r="AT55" s="98"/>
    </row>
    <row r="56" spans="1:46" ht="11.25" customHeight="1">
      <c r="A56" s="151"/>
      <c r="B56" s="159"/>
      <c r="C56" s="151"/>
      <c r="D56" s="92"/>
      <c r="E56" s="71" t="s">
        <v>35</v>
      </c>
      <c r="F56" s="84">
        <f>F55</f>
        <v>0</v>
      </c>
      <c r="G56" s="85">
        <f aca="true" t="shared" si="20" ref="G56:AR56">G55</f>
        <v>0</v>
      </c>
      <c r="H56" s="86">
        <f t="shared" si="20"/>
        <v>0</v>
      </c>
      <c r="I56" s="87">
        <f t="shared" si="20"/>
        <v>0</v>
      </c>
      <c r="J56" s="85">
        <f t="shared" si="20"/>
        <v>0</v>
      </c>
      <c r="K56" s="86">
        <f t="shared" si="20"/>
        <v>0</v>
      </c>
      <c r="L56" s="87">
        <f t="shared" si="20"/>
        <v>0</v>
      </c>
      <c r="M56" s="85">
        <f t="shared" si="20"/>
        <v>0</v>
      </c>
      <c r="N56" s="86">
        <f t="shared" si="20"/>
        <v>0</v>
      </c>
      <c r="O56" s="87">
        <f t="shared" si="20"/>
        <v>0</v>
      </c>
      <c r="P56" s="85">
        <f t="shared" si="20"/>
        <v>0</v>
      </c>
      <c r="Q56" s="86">
        <f t="shared" si="20"/>
        <v>0</v>
      </c>
      <c r="R56" s="87">
        <f t="shared" si="20"/>
        <v>0</v>
      </c>
      <c r="S56" s="85">
        <f t="shared" si="20"/>
        <v>0</v>
      </c>
      <c r="T56" s="86">
        <f t="shared" si="20"/>
        <v>0</v>
      </c>
      <c r="U56" s="87">
        <f t="shared" si="20"/>
        <v>0</v>
      </c>
      <c r="V56" s="85">
        <f t="shared" si="20"/>
        <v>0</v>
      </c>
      <c r="W56" s="86">
        <f t="shared" si="20"/>
        <v>0</v>
      </c>
      <c r="X56" s="87">
        <f t="shared" si="20"/>
        <v>0</v>
      </c>
      <c r="Y56" s="85">
        <f t="shared" si="20"/>
        <v>0</v>
      </c>
      <c r="Z56" s="86">
        <f t="shared" si="20"/>
        <v>0</v>
      </c>
      <c r="AA56" s="87">
        <f t="shared" si="20"/>
        <v>0</v>
      </c>
      <c r="AB56" s="85">
        <f t="shared" si="20"/>
        <v>0</v>
      </c>
      <c r="AC56" s="86">
        <f t="shared" si="20"/>
        <v>0</v>
      </c>
      <c r="AD56" s="87">
        <f t="shared" si="20"/>
        <v>0</v>
      </c>
      <c r="AE56" s="85">
        <f t="shared" si="20"/>
        <v>0</v>
      </c>
      <c r="AF56" s="86">
        <f t="shared" si="20"/>
        <v>0</v>
      </c>
      <c r="AG56" s="87">
        <f t="shared" si="20"/>
        <v>0</v>
      </c>
      <c r="AH56" s="85">
        <f t="shared" si="20"/>
        <v>0</v>
      </c>
      <c r="AI56" s="86">
        <f t="shared" si="20"/>
        <v>0</v>
      </c>
      <c r="AJ56" s="87">
        <f t="shared" si="20"/>
        <v>0</v>
      </c>
      <c r="AK56" s="85">
        <f t="shared" si="20"/>
        <v>0</v>
      </c>
      <c r="AL56" s="86">
        <f t="shared" si="20"/>
        <v>0</v>
      </c>
      <c r="AM56" s="87">
        <f t="shared" si="20"/>
        <v>0</v>
      </c>
      <c r="AN56" s="85">
        <f t="shared" si="20"/>
        <v>0</v>
      </c>
      <c r="AO56" s="86">
        <f t="shared" si="20"/>
        <v>0</v>
      </c>
      <c r="AP56" s="87">
        <f t="shared" si="20"/>
        <v>0</v>
      </c>
      <c r="AQ56" s="85">
        <f t="shared" si="20"/>
        <v>0</v>
      </c>
      <c r="AR56" s="86">
        <f t="shared" si="20"/>
        <v>0</v>
      </c>
      <c r="AS56" s="83"/>
      <c r="AT56" s="96"/>
    </row>
    <row r="57" spans="1:46" ht="12.75" customHeight="1">
      <c r="A57" s="151"/>
      <c r="B57" s="159"/>
      <c r="C57" s="151"/>
      <c r="D57" s="92"/>
      <c r="E57" s="46" t="s">
        <v>63</v>
      </c>
      <c r="F57" s="84">
        <f>I57+L57+O57+R57+U57+X57+AA57+AD57+AG57+AJ57+AM57+AP57</f>
        <v>591.2</v>
      </c>
      <c r="G57" s="85">
        <f>M57+P57+S57+V57+Y57+AB57+AE57+AH57+AK57+AN57+AQ57</f>
        <v>540.8</v>
      </c>
      <c r="H57" s="86">
        <f>G57/F57*100</f>
        <v>91.47496617050066</v>
      </c>
      <c r="I57" s="87">
        <v>0</v>
      </c>
      <c r="J57" s="85">
        <v>0</v>
      </c>
      <c r="K57" s="86">
        <v>0</v>
      </c>
      <c r="L57" s="87">
        <v>130.7</v>
      </c>
      <c r="M57" s="85">
        <v>99.6</v>
      </c>
      <c r="N57" s="86">
        <v>0</v>
      </c>
      <c r="O57" s="87">
        <v>0.1</v>
      </c>
      <c r="P57" s="85">
        <v>21.1</v>
      </c>
      <c r="Q57" s="86">
        <v>0</v>
      </c>
      <c r="R57" s="87">
        <v>0</v>
      </c>
      <c r="S57" s="85">
        <v>9.7</v>
      </c>
      <c r="T57" s="86">
        <v>0</v>
      </c>
      <c r="U57" s="87">
        <v>0</v>
      </c>
      <c r="V57" s="93">
        <v>0</v>
      </c>
      <c r="W57" s="90">
        <v>0</v>
      </c>
      <c r="X57" s="91">
        <f>18.8+50</f>
        <v>68.8</v>
      </c>
      <c r="Y57" s="93">
        <f>50+18.8</f>
        <v>68.8</v>
      </c>
      <c r="Z57" s="90">
        <v>0</v>
      </c>
      <c r="AA57" s="91">
        <v>0</v>
      </c>
      <c r="AB57" s="93">
        <v>0</v>
      </c>
      <c r="AC57" s="90">
        <v>0</v>
      </c>
      <c r="AD57" s="91">
        <v>0</v>
      </c>
      <c r="AE57" s="93">
        <v>0</v>
      </c>
      <c r="AF57" s="90">
        <v>0</v>
      </c>
      <c r="AG57" s="91">
        <v>291.6</v>
      </c>
      <c r="AH57" s="93">
        <v>0</v>
      </c>
      <c r="AI57" s="90">
        <v>0</v>
      </c>
      <c r="AJ57" s="91">
        <v>0</v>
      </c>
      <c r="AK57" s="93">
        <v>291.6</v>
      </c>
      <c r="AL57" s="90">
        <v>0</v>
      </c>
      <c r="AM57" s="91">
        <v>0</v>
      </c>
      <c r="AN57" s="93">
        <v>0</v>
      </c>
      <c r="AO57" s="90">
        <v>0</v>
      </c>
      <c r="AP57" s="91">
        <v>100</v>
      </c>
      <c r="AQ57" s="93">
        <v>50</v>
      </c>
      <c r="AR57" s="90">
        <f>AQ57/AP57*100</f>
        <v>50</v>
      </c>
      <c r="AS57" s="97"/>
      <c r="AT57" s="98"/>
    </row>
    <row r="58" spans="1:46" ht="33" customHeight="1">
      <c r="A58" s="151"/>
      <c r="B58" s="159"/>
      <c r="C58" s="151"/>
      <c r="D58" s="92"/>
      <c r="E58" s="76" t="s">
        <v>32</v>
      </c>
      <c r="F58" s="84">
        <f>F56</f>
        <v>0</v>
      </c>
      <c r="G58" s="85">
        <f aca="true" t="shared" si="21" ref="G58:AR58">G56</f>
        <v>0</v>
      </c>
      <c r="H58" s="86">
        <f t="shared" si="21"/>
        <v>0</v>
      </c>
      <c r="I58" s="87">
        <f t="shared" si="21"/>
        <v>0</v>
      </c>
      <c r="J58" s="85">
        <f t="shared" si="21"/>
        <v>0</v>
      </c>
      <c r="K58" s="86">
        <f t="shared" si="21"/>
        <v>0</v>
      </c>
      <c r="L58" s="87">
        <f t="shared" si="21"/>
        <v>0</v>
      </c>
      <c r="M58" s="85">
        <f t="shared" si="21"/>
        <v>0</v>
      </c>
      <c r="N58" s="86">
        <f t="shared" si="21"/>
        <v>0</v>
      </c>
      <c r="O58" s="87">
        <f t="shared" si="21"/>
        <v>0</v>
      </c>
      <c r="P58" s="85">
        <f t="shared" si="21"/>
        <v>0</v>
      </c>
      <c r="Q58" s="86">
        <f t="shared" si="21"/>
        <v>0</v>
      </c>
      <c r="R58" s="87">
        <f t="shared" si="21"/>
        <v>0</v>
      </c>
      <c r="S58" s="85">
        <f t="shared" si="21"/>
        <v>0</v>
      </c>
      <c r="T58" s="86">
        <f t="shared" si="21"/>
        <v>0</v>
      </c>
      <c r="U58" s="87">
        <f t="shared" si="21"/>
        <v>0</v>
      </c>
      <c r="V58" s="85">
        <f t="shared" si="21"/>
        <v>0</v>
      </c>
      <c r="W58" s="86">
        <f t="shared" si="21"/>
        <v>0</v>
      </c>
      <c r="X58" s="87">
        <f t="shared" si="21"/>
        <v>0</v>
      </c>
      <c r="Y58" s="85">
        <f t="shared" si="21"/>
        <v>0</v>
      </c>
      <c r="Z58" s="86">
        <f t="shared" si="21"/>
        <v>0</v>
      </c>
      <c r="AA58" s="87">
        <f t="shared" si="21"/>
        <v>0</v>
      </c>
      <c r="AB58" s="85">
        <f t="shared" si="21"/>
        <v>0</v>
      </c>
      <c r="AC58" s="86">
        <f t="shared" si="21"/>
        <v>0</v>
      </c>
      <c r="AD58" s="87">
        <f t="shared" si="21"/>
        <v>0</v>
      </c>
      <c r="AE58" s="85">
        <f t="shared" si="21"/>
        <v>0</v>
      </c>
      <c r="AF58" s="86">
        <f t="shared" si="21"/>
        <v>0</v>
      </c>
      <c r="AG58" s="87">
        <f t="shared" si="21"/>
        <v>0</v>
      </c>
      <c r="AH58" s="85">
        <f t="shared" si="21"/>
        <v>0</v>
      </c>
      <c r="AI58" s="86">
        <f t="shared" si="21"/>
        <v>0</v>
      </c>
      <c r="AJ58" s="87">
        <f t="shared" si="21"/>
        <v>0</v>
      </c>
      <c r="AK58" s="85">
        <f t="shared" si="21"/>
        <v>0</v>
      </c>
      <c r="AL58" s="86">
        <f t="shared" si="21"/>
        <v>0</v>
      </c>
      <c r="AM58" s="87">
        <f t="shared" si="21"/>
        <v>0</v>
      </c>
      <c r="AN58" s="85">
        <f t="shared" si="21"/>
        <v>0</v>
      </c>
      <c r="AO58" s="86">
        <f t="shared" si="21"/>
        <v>0</v>
      </c>
      <c r="AP58" s="87">
        <f t="shared" si="21"/>
        <v>0</v>
      </c>
      <c r="AQ58" s="85">
        <f t="shared" si="21"/>
        <v>0</v>
      </c>
      <c r="AR58" s="86">
        <f t="shared" si="21"/>
        <v>0</v>
      </c>
      <c r="AS58" s="83"/>
      <c r="AT58" s="96"/>
    </row>
    <row r="59" spans="1:46" ht="43.5" customHeight="1" hidden="1">
      <c r="A59" s="152"/>
      <c r="B59" s="160"/>
      <c r="C59" s="152"/>
      <c r="D59" s="92"/>
      <c r="E59" s="59" t="s">
        <v>38</v>
      </c>
      <c r="F59" s="84">
        <f>F58</f>
        <v>0</v>
      </c>
      <c r="G59" s="85">
        <f aca="true" t="shared" si="22" ref="G59:AR59">G58</f>
        <v>0</v>
      </c>
      <c r="H59" s="86">
        <f t="shared" si="22"/>
        <v>0</v>
      </c>
      <c r="I59" s="87">
        <f t="shared" si="22"/>
        <v>0</v>
      </c>
      <c r="J59" s="85">
        <f t="shared" si="22"/>
        <v>0</v>
      </c>
      <c r="K59" s="86">
        <f t="shared" si="22"/>
        <v>0</v>
      </c>
      <c r="L59" s="87">
        <f t="shared" si="22"/>
        <v>0</v>
      </c>
      <c r="M59" s="85">
        <f t="shared" si="22"/>
        <v>0</v>
      </c>
      <c r="N59" s="86">
        <f t="shared" si="22"/>
        <v>0</v>
      </c>
      <c r="O59" s="87">
        <f t="shared" si="22"/>
        <v>0</v>
      </c>
      <c r="P59" s="85">
        <f t="shared" si="22"/>
        <v>0</v>
      </c>
      <c r="Q59" s="86">
        <f t="shared" si="22"/>
        <v>0</v>
      </c>
      <c r="R59" s="87">
        <f t="shared" si="22"/>
        <v>0</v>
      </c>
      <c r="S59" s="85">
        <f t="shared" si="22"/>
        <v>0</v>
      </c>
      <c r="T59" s="86">
        <f t="shared" si="22"/>
        <v>0</v>
      </c>
      <c r="U59" s="87">
        <f t="shared" si="22"/>
        <v>0</v>
      </c>
      <c r="V59" s="85">
        <f t="shared" si="22"/>
        <v>0</v>
      </c>
      <c r="W59" s="86">
        <f t="shared" si="22"/>
        <v>0</v>
      </c>
      <c r="X59" s="87">
        <f t="shared" si="22"/>
        <v>0</v>
      </c>
      <c r="Y59" s="85">
        <f t="shared" si="22"/>
        <v>0</v>
      </c>
      <c r="Z59" s="86">
        <f t="shared" si="22"/>
        <v>0</v>
      </c>
      <c r="AA59" s="87">
        <f t="shared" si="22"/>
        <v>0</v>
      </c>
      <c r="AB59" s="85">
        <f t="shared" si="22"/>
        <v>0</v>
      </c>
      <c r="AC59" s="86">
        <f t="shared" si="22"/>
        <v>0</v>
      </c>
      <c r="AD59" s="87">
        <f t="shared" si="22"/>
        <v>0</v>
      </c>
      <c r="AE59" s="85">
        <f t="shared" si="22"/>
        <v>0</v>
      </c>
      <c r="AF59" s="86">
        <f t="shared" si="22"/>
        <v>0</v>
      </c>
      <c r="AG59" s="87">
        <f t="shared" si="22"/>
        <v>0</v>
      </c>
      <c r="AH59" s="85">
        <f t="shared" si="22"/>
        <v>0</v>
      </c>
      <c r="AI59" s="86">
        <f t="shared" si="22"/>
        <v>0</v>
      </c>
      <c r="AJ59" s="87">
        <f t="shared" si="22"/>
        <v>0</v>
      </c>
      <c r="AK59" s="85">
        <f t="shared" si="22"/>
        <v>0</v>
      </c>
      <c r="AL59" s="86">
        <f t="shared" si="22"/>
        <v>0</v>
      </c>
      <c r="AM59" s="87">
        <f t="shared" si="22"/>
        <v>0</v>
      </c>
      <c r="AN59" s="85">
        <f t="shared" si="22"/>
        <v>0</v>
      </c>
      <c r="AO59" s="86">
        <f t="shared" si="22"/>
        <v>0</v>
      </c>
      <c r="AP59" s="87">
        <f t="shared" si="22"/>
        <v>0</v>
      </c>
      <c r="AQ59" s="85">
        <f t="shared" si="22"/>
        <v>0</v>
      </c>
      <c r="AR59" s="86">
        <f t="shared" si="22"/>
        <v>0</v>
      </c>
      <c r="AS59" s="97"/>
      <c r="AT59" s="98"/>
    </row>
    <row r="60" spans="1:46" ht="11.25" customHeight="1">
      <c r="A60" s="150"/>
      <c r="B60" s="158" t="s">
        <v>61</v>
      </c>
      <c r="C60" s="150"/>
      <c r="D60" s="92"/>
      <c r="E60" s="71" t="s">
        <v>34</v>
      </c>
      <c r="F60" s="84">
        <f>I60+L60+O60+R60+U60+X60+AA60+AD60+AG60+AJ60+AM60+AP60</f>
        <v>45115.899999999994</v>
      </c>
      <c r="G60" s="85">
        <f>J60+M60+P60+S60+V60+Y60+AB60+AE60+AH60+AK60+AN60+AQ60</f>
        <v>39687.200000000004</v>
      </c>
      <c r="H60" s="86">
        <f>G60/F60*100</f>
        <v>87.96721333277185</v>
      </c>
      <c r="I60" s="87">
        <v>0</v>
      </c>
      <c r="J60" s="85">
        <v>0</v>
      </c>
      <c r="K60" s="86">
        <v>0</v>
      </c>
      <c r="L60" s="87">
        <v>0</v>
      </c>
      <c r="M60" s="85">
        <v>0</v>
      </c>
      <c r="N60" s="86">
        <v>0</v>
      </c>
      <c r="O60" s="87">
        <v>0</v>
      </c>
      <c r="P60" s="85">
        <v>0</v>
      </c>
      <c r="Q60" s="86">
        <v>0</v>
      </c>
      <c r="R60" s="87">
        <f>R63</f>
        <v>95</v>
      </c>
      <c r="S60" s="85">
        <f>S63</f>
        <v>95</v>
      </c>
      <c r="T60" s="86">
        <v>100</v>
      </c>
      <c r="U60" s="87">
        <f>U63</f>
        <v>207</v>
      </c>
      <c r="V60" s="93">
        <f>V63</f>
        <v>63.5</v>
      </c>
      <c r="W60" s="90">
        <f>V60/U60*100</f>
        <v>30.676328502415455</v>
      </c>
      <c r="X60" s="91">
        <f>X63</f>
        <v>106</v>
      </c>
      <c r="Y60" s="93">
        <f>Y63</f>
        <v>106</v>
      </c>
      <c r="Z60" s="90">
        <f>Y60/X60*100</f>
        <v>100</v>
      </c>
      <c r="AA60" s="91">
        <f>AA61+AA62+AA63+AA64+AA65</f>
        <v>13231.599999999999</v>
      </c>
      <c r="AB60" s="93">
        <f>AB61+AB62+AB63+AB64</f>
        <v>13231.599999999999</v>
      </c>
      <c r="AC60" s="90">
        <v>100</v>
      </c>
      <c r="AD60" s="91">
        <f>AD63</f>
        <v>1546.1</v>
      </c>
      <c r="AE60" s="93">
        <f>AE63</f>
        <v>1546.1</v>
      </c>
      <c r="AF60" s="90">
        <v>100</v>
      </c>
      <c r="AG60" s="91">
        <f>AG61+AG62+AG63+AG64</f>
        <v>27937.800000000003</v>
      </c>
      <c r="AH60" s="93">
        <f>AH61+AH62+AH63+AH64</f>
        <v>9064.2</v>
      </c>
      <c r="AI60" s="90">
        <f>AH60/AG60*100</f>
        <v>32.44421536413032</v>
      </c>
      <c r="AJ60" s="91">
        <f>AJ63</f>
        <v>1440.2</v>
      </c>
      <c r="AK60" s="93">
        <f>AK61+AK62+AK63+AK64</f>
        <v>6319.5</v>
      </c>
      <c r="AL60" s="90">
        <f>AK60/AJ60*100</f>
        <v>438.7932231634495</v>
      </c>
      <c r="AM60" s="91">
        <v>0</v>
      </c>
      <c r="AN60" s="93">
        <f>AN63</f>
        <v>4146.9</v>
      </c>
      <c r="AO60" s="90">
        <v>0</v>
      </c>
      <c r="AP60" s="91">
        <f>AP63+AP64</f>
        <v>552.2</v>
      </c>
      <c r="AQ60" s="93">
        <f>AQ62+AQ63+AQ64</f>
        <v>5114.4</v>
      </c>
      <c r="AR60" s="90">
        <f>AQ60/AP60*100</f>
        <v>926.1861644331763</v>
      </c>
      <c r="AS60" s="83"/>
      <c r="AT60" s="96"/>
    </row>
    <row r="61" spans="1:46" ht="12.75" customHeight="1">
      <c r="A61" s="151"/>
      <c r="B61" s="159"/>
      <c r="C61" s="151"/>
      <c r="D61" s="92"/>
      <c r="E61" s="71" t="s">
        <v>31</v>
      </c>
      <c r="F61" s="84">
        <f>F36</f>
        <v>7590.1</v>
      </c>
      <c r="G61" s="85">
        <f aca="true" t="shared" si="23" ref="G61:AR61">G36</f>
        <v>7590.1</v>
      </c>
      <c r="H61" s="86">
        <f t="shared" si="23"/>
        <v>100</v>
      </c>
      <c r="I61" s="87">
        <f t="shared" si="23"/>
        <v>0</v>
      </c>
      <c r="J61" s="85">
        <f t="shared" si="23"/>
        <v>0</v>
      </c>
      <c r="K61" s="86">
        <f t="shared" si="23"/>
        <v>0</v>
      </c>
      <c r="L61" s="87">
        <f t="shared" si="23"/>
        <v>0</v>
      </c>
      <c r="M61" s="85">
        <f t="shared" si="23"/>
        <v>0</v>
      </c>
      <c r="N61" s="86">
        <f t="shared" si="23"/>
        <v>0</v>
      </c>
      <c r="O61" s="87">
        <f t="shared" si="23"/>
        <v>0</v>
      </c>
      <c r="P61" s="85">
        <f t="shared" si="23"/>
        <v>0</v>
      </c>
      <c r="Q61" s="86">
        <f t="shared" si="23"/>
        <v>0</v>
      </c>
      <c r="R61" s="87">
        <f t="shared" si="23"/>
        <v>0</v>
      </c>
      <c r="S61" s="85">
        <f t="shared" si="23"/>
        <v>0</v>
      </c>
      <c r="T61" s="86">
        <f t="shared" si="23"/>
        <v>0</v>
      </c>
      <c r="U61" s="87">
        <f t="shared" si="23"/>
        <v>0</v>
      </c>
      <c r="V61" s="85">
        <f t="shared" si="23"/>
        <v>0</v>
      </c>
      <c r="W61" s="86">
        <f t="shared" si="23"/>
        <v>0</v>
      </c>
      <c r="X61" s="87">
        <f t="shared" si="23"/>
        <v>0</v>
      </c>
      <c r="Y61" s="85">
        <f t="shared" si="23"/>
        <v>0</v>
      </c>
      <c r="Z61" s="86">
        <f t="shared" si="23"/>
        <v>0</v>
      </c>
      <c r="AA61" s="87">
        <f t="shared" si="23"/>
        <v>3722.9</v>
      </c>
      <c r="AB61" s="85">
        <f t="shared" si="23"/>
        <v>3722.9</v>
      </c>
      <c r="AC61" s="86">
        <f t="shared" si="23"/>
        <v>100</v>
      </c>
      <c r="AD61" s="87">
        <f t="shared" si="23"/>
        <v>0</v>
      </c>
      <c r="AE61" s="85">
        <f t="shared" si="23"/>
        <v>0</v>
      </c>
      <c r="AF61" s="86">
        <f t="shared" si="23"/>
        <v>0</v>
      </c>
      <c r="AG61" s="87">
        <f t="shared" si="23"/>
        <v>3867.2</v>
      </c>
      <c r="AH61" s="85">
        <f t="shared" si="23"/>
        <v>2990.8</v>
      </c>
      <c r="AI61" s="86">
        <f t="shared" si="23"/>
        <v>77.33760860570956</v>
      </c>
      <c r="AJ61" s="87">
        <f t="shared" si="23"/>
        <v>0</v>
      </c>
      <c r="AK61" s="85">
        <f t="shared" si="23"/>
        <v>876.4</v>
      </c>
      <c r="AL61" s="86">
        <f t="shared" si="23"/>
        <v>0</v>
      </c>
      <c r="AM61" s="87">
        <f t="shared" si="23"/>
        <v>0</v>
      </c>
      <c r="AN61" s="85">
        <f t="shared" si="23"/>
        <v>0</v>
      </c>
      <c r="AO61" s="86">
        <f t="shared" si="23"/>
        <v>0</v>
      </c>
      <c r="AP61" s="87">
        <f t="shared" si="23"/>
        <v>0</v>
      </c>
      <c r="AQ61" s="85">
        <f t="shared" si="23"/>
        <v>0</v>
      </c>
      <c r="AR61" s="86">
        <f t="shared" si="23"/>
        <v>0</v>
      </c>
      <c r="AS61" s="97"/>
      <c r="AT61" s="98"/>
    </row>
    <row r="62" spans="1:46" ht="13.5" customHeight="1">
      <c r="A62" s="151"/>
      <c r="B62" s="159"/>
      <c r="C62" s="151"/>
      <c r="D62" s="92"/>
      <c r="E62" s="71" t="s">
        <v>35</v>
      </c>
      <c r="F62" s="84">
        <f>F37</f>
        <v>15529.5</v>
      </c>
      <c r="G62" s="85">
        <f aca="true" t="shared" si="24" ref="G62:AR62">G37</f>
        <v>15515.5</v>
      </c>
      <c r="H62" s="86">
        <f t="shared" si="24"/>
        <v>99.9098489970701</v>
      </c>
      <c r="I62" s="87">
        <f t="shared" si="24"/>
        <v>0</v>
      </c>
      <c r="J62" s="85">
        <f t="shared" si="24"/>
        <v>0</v>
      </c>
      <c r="K62" s="86">
        <f t="shared" si="24"/>
        <v>0</v>
      </c>
      <c r="L62" s="87">
        <f t="shared" si="24"/>
        <v>0</v>
      </c>
      <c r="M62" s="85">
        <f t="shared" si="24"/>
        <v>0</v>
      </c>
      <c r="N62" s="86">
        <f t="shared" si="24"/>
        <v>0</v>
      </c>
      <c r="O62" s="87">
        <f t="shared" si="24"/>
        <v>0</v>
      </c>
      <c r="P62" s="85">
        <f t="shared" si="24"/>
        <v>0</v>
      </c>
      <c r="Q62" s="86">
        <f t="shared" si="24"/>
        <v>0</v>
      </c>
      <c r="R62" s="87">
        <f t="shared" si="24"/>
        <v>0</v>
      </c>
      <c r="S62" s="85">
        <f t="shared" si="24"/>
        <v>0</v>
      </c>
      <c r="T62" s="86">
        <f t="shared" si="24"/>
        <v>0</v>
      </c>
      <c r="U62" s="87">
        <f t="shared" si="24"/>
        <v>0</v>
      </c>
      <c r="V62" s="85">
        <f t="shared" si="24"/>
        <v>0</v>
      </c>
      <c r="W62" s="86">
        <f t="shared" si="24"/>
        <v>0</v>
      </c>
      <c r="X62" s="87">
        <f t="shared" si="24"/>
        <v>0</v>
      </c>
      <c r="Y62" s="85">
        <f t="shared" si="24"/>
        <v>0</v>
      </c>
      <c r="Z62" s="86">
        <f t="shared" si="24"/>
        <v>0</v>
      </c>
      <c r="AA62" s="87">
        <f t="shared" si="24"/>
        <v>5823</v>
      </c>
      <c r="AB62" s="85">
        <f t="shared" si="24"/>
        <v>5823</v>
      </c>
      <c r="AC62" s="86">
        <f t="shared" si="24"/>
        <v>100</v>
      </c>
      <c r="AD62" s="87">
        <f t="shared" si="24"/>
        <v>0</v>
      </c>
      <c r="AE62" s="85">
        <f t="shared" si="24"/>
        <v>0</v>
      </c>
      <c r="AF62" s="86">
        <f t="shared" si="24"/>
        <v>0</v>
      </c>
      <c r="AG62" s="87">
        <f t="shared" si="24"/>
        <v>9706.5</v>
      </c>
      <c r="AH62" s="85">
        <f t="shared" si="24"/>
        <v>4677.9</v>
      </c>
      <c r="AI62" s="86">
        <f t="shared" si="24"/>
        <v>48.19347859681656</v>
      </c>
      <c r="AJ62" s="87">
        <f t="shared" si="24"/>
        <v>0</v>
      </c>
      <c r="AK62" s="85">
        <f t="shared" si="24"/>
        <v>3612.4</v>
      </c>
      <c r="AL62" s="86">
        <f t="shared" si="24"/>
        <v>0</v>
      </c>
      <c r="AM62" s="87">
        <f t="shared" si="24"/>
        <v>0</v>
      </c>
      <c r="AN62" s="85">
        <f t="shared" si="24"/>
        <v>0</v>
      </c>
      <c r="AO62" s="86">
        <f t="shared" si="24"/>
        <v>0</v>
      </c>
      <c r="AP62" s="87">
        <f t="shared" si="24"/>
        <v>0</v>
      </c>
      <c r="AQ62" s="85">
        <f t="shared" si="24"/>
        <v>1402.2</v>
      </c>
      <c r="AR62" s="86">
        <f t="shared" si="24"/>
        <v>0</v>
      </c>
      <c r="AS62" s="83"/>
      <c r="AT62" s="96"/>
    </row>
    <row r="63" spans="1:46" ht="23.25" customHeight="1">
      <c r="A63" s="151"/>
      <c r="B63" s="159"/>
      <c r="C63" s="151"/>
      <c r="D63" s="92"/>
      <c r="E63" s="46" t="s">
        <v>63</v>
      </c>
      <c r="F63" s="84">
        <f>I63+L63+O63+R63+U63+X63+AA63+AD63+AG63+AJ63+AM63+AP63</f>
        <v>21994.300000000003</v>
      </c>
      <c r="G63" s="85">
        <f>J63+M63+P63+S63+V63+Y63+AB63+AE63+AH63+AK63+AN63+AQ63</f>
        <v>16579.6</v>
      </c>
      <c r="H63" s="86">
        <v>75.4</v>
      </c>
      <c r="I63" s="87">
        <v>0</v>
      </c>
      <c r="J63" s="85">
        <v>0</v>
      </c>
      <c r="K63" s="86">
        <v>0</v>
      </c>
      <c r="L63" s="87">
        <v>0</v>
      </c>
      <c r="M63" s="85">
        <v>0</v>
      </c>
      <c r="N63" s="86">
        <v>0</v>
      </c>
      <c r="O63" s="87">
        <v>0</v>
      </c>
      <c r="P63" s="85">
        <v>0</v>
      </c>
      <c r="Q63" s="86">
        <v>0</v>
      </c>
      <c r="R63" s="87">
        <v>95</v>
      </c>
      <c r="S63" s="85">
        <v>95</v>
      </c>
      <c r="T63" s="86">
        <v>100</v>
      </c>
      <c r="U63" s="87">
        <v>207</v>
      </c>
      <c r="V63" s="93">
        <v>63.5</v>
      </c>
      <c r="W63" s="90">
        <v>30.7</v>
      </c>
      <c r="X63" s="91">
        <v>106</v>
      </c>
      <c r="Y63" s="93">
        <v>106</v>
      </c>
      <c r="Z63" s="90">
        <v>100</v>
      </c>
      <c r="AA63" s="91">
        <v>3685.7</v>
      </c>
      <c r="AB63" s="93">
        <v>3685.7</v>
      </c>
      <c r="AC63" s="90">
        <v>100</v>
      </c>
      <c r="AD63" s="91">
        <v>1546.1</v>
      </c>
      <c r="AE63" s="93">
        <v>1546.1</v>
      </c>
      <c r="AF63" s="90">
        <v>100</v>
      </c>
      <c r="AG63" s="91">
        <v>14364.1</v>
      </c>
      <c r="AH63" s="93">
        <v>1395.5</v>
      </c>
      <c r="AI63" s="90">
        <v>9.7</v>
      </c>
      <c r="AJ63" s="91">
        <v>1440.2</v>
      </c>
      <c r="AK63" s="93">
        <v>1830.7</v>
      </c>
      <c r="AL63" s="90">
        <v>0</v>
      </c>
      <c r="AM63" s="91">
        <v>0</v>
      </c>
      <c r="AN63" s="93">
        <v>4146.9</v>
      </c>
      <c r="AO63" s="90">
        <v>0</v>
      </c>
      <c r="AP63" s="91">
        <v>550.2</v>
      </c>
      <c r="AQ63" s="93">
        <v>3710.2</v>
      </c>
      <c r="AR63" s="90">
        <f>AQ63/AP63*100</f>
        <v>674.3366048709559</v>
      </c>
      <c r="AS63" s="97"/>
      <c r="AT63" s="98"/>
    </row>
    <row r="64" spans="1:46" ht="33.75" customHeight="1">
      <c r="A64" s="151"/>
      <c r="B64" s="159"/>
      <c r="C64" s="151"/>
      <c r="D64" s="92"/>
      <c r="E64" s="76" t="s">
        <v>32</v>
      </c>
      <c r="F64" s="84">
        <f>F45</f>
        <v>2</v>
      </c>
      <c r="G64" s="85">
        <f aca="true" t="shared" si="25" ref="G64:AQ64">G45</f>
        <v>2</v>
      </c>
      <c r="H64" s="86">
        <f t="shared" si="25"/>
        <v>0</v>
      </c>
      <c r="I64" s="87">
        <f t="shared" si="25"/>
        <v>0</v>
      </c>
      <c r="J64" s="85">
        <f t="shared" si="25"/>
        <v>0</v>
      </c>
      <c r="K64" s="86">
        <f t="shared" si="25"/>
        <v>0</v>
      </c>
      <c r="L64" s="87">
        <f t="shared" si="25"/>
        <v>0</v>
      </c>
      <c r="M64" s="85">
        <f t="shared" si="25"/>
        <v>0</v>
      </c>
      <c r="N64" s="86">
        <f t="shared" si="25"/>
        <v>0</v>
      </c>
      <c r="O64" s="87">
        <f t="shared" si="25"/>
        <v>0</v>
      </c>
      <c r="P64" s="85">
        <f t="shared" si="25"/>
        <v>0</v>
      </c>
      <c r="Q64" s="86">
        <f t="shared" si="25"/>
        <v>0</v>
      </c>
      <c r="R64" s="87">
        <f t="shared" si="25"/>
        <v>0</v>
      </c>
      <c r="S64" s="85">
        <f t="shared" si="25"/>
        <v>0</v>
      </c>
      <c r="T64" s="86">
        <f t="shared" si="25"/>
        <v>0</v>
      </c>
      <c r="U64" s="87">
        <f t="shared" si="25"/>
        <v>0</v>
      </c>
      <c r="V64" s="85">
        <f t="shared" si="25"/>
        <v>0</v>
      </c>
      <c r="W64" s="86">
        <f t="shared" si="25"/>
        <v>0</v>
      </c>
      <c r="X64" s="87">
        <f t="shared" si="25"/>
        <v>0</v>
      </c>
      <c r="Y64" s="85">
        <f t="shared" si="25"/>
        <v>0</v>
      </c>
      <c r="Z64" s="86">
        <f t="shared" si="25"/>
        <v>0</v>
      </c>
      <c r="AA64" s="87">
        <f t="shared" si="25"/>
        <v>0</v>
      </c>
      <c r="AB64" s="85">
        <f t="shared" si="25"/>
        <v>0</v>
      </c>
      <c r="AC64" s="86">
        <f t="shared" si="25"/>
        <v>0</v>
      </c>
      <c r="AD64" s="87">
        <f t="shared" si="25"/>
        <v>0</v>
      </c>
      <c r="AE64" s="85">
        <f t="shared" si="25"/>
        <v>0</v>
      </c>
      <c r="AF64" s="86">
        <f t="shared" si="25"/>
        <v>0</v>
      </c>
      <c r="AG64" s="87">
        <f t="shared" si="25"/>
        <v>0</v>
      </c>
      <c r="AH64" s="85">
        <f t="shared" si="25"/>
        <v>0</v>
      </c>
      <c r="AI64" s="86">
        <f t="shared" si="25"/>
        <v>0</v>
      </c>
      <c r="AJ64" s="87">
        <f t="shared" si="25"/>
        <v>0</v>
      </c>
      <c r="AK64" s="85">
        <f t="shared" si="25"/>
        <v>0</v>
      </c>
      <c r="AL64" s="86">
        <f t="shared" si="25"/>
        <v>0</v>
      </c>
      <c r="AM64" s="87">
        <f t="shared" si="25"/>
        <v>0</v>
      </c>
      <c r="AN64" s="85">
        <f t="shared" si="25"/>
        <v>0</v>
      </c>
      <c r="AO64" s="86">
        <f t="shared" si="25"/>
        <v>0</v>
      </c>
      <c r="AP64" s="87">
        <f t="shared" si="25"/>
        <v>2</v>
      </c>
      <c r="AQ64" s="85">
        <f t="shared" si="25"/>
        <v>2</v>
      </c>
      <c r="AR64" s="86">
        <v>100</v>
      </c>
      <c r="AS64" s="83"/>
      <c r="AT64" s="96"/>
    </row>
    <row r="65" spans="1:46" ht="42.75" customHeight="1">
      <c r="A65" s="152"/>
      <c r="B65" s="160"/>
      <c r="C65" s="152"/>
      <c r="D65" s="92"/>
      <c r="E65" s="59" t="s">
        <v>38</v>
      </c>
      <c r="F65" s="84"/>
      <c r="G65" s="85">
        <f>J65+M65+P65+S65+V65+Y65+AB65+AE65+AH65+AK65+AN65+AQ65</f>
        <v>27470.800000000003</v>
      </c>
      <c r="H65" s="86">
        <f aca="true" t="shared" si="26" ref="H65:AR65">H40</f>
        <v>0</v>
      </c>
      <c r="I65" s="87">
        <f t="shared" si="26"/>
        <v>0</v>
      </c>
      <c r="J65" s="85">
        <f t="shared" si="26"/>
        <v>0</v>
      </c>
      <c r="K65" s="86">
        <f t="shared" si="26"/>
        <v>0</v>
      </c>
      <c r="L65" s="87">
        <f t="shared" si="26"/>
        <v>0</v>
      </c>
      <c r="M65" s="85">
        <f t="shared" si="26"/>
        <v>0</v>
      </c>
      <c r="N65" s="86">
        <f t="shared" si="26"/>
        <v>0</v>
      </c>
      <c r="O65" s="87">
        <f t="shared" si="26"/>
        <v>0</v>
      </c>
      <c r="P65" s="85">
        <v>0</v>
      </c>
      <c r="Q65" s="86">
        <f t="shared" si="26"/>
        <v>0</v>
      </c>
      <c r="R65" s="87">
        <f t="shared" si="26"/>
        <v>0</v>
      </c>
      <c r="S65" s="85">
        <f t="shared" si="26"/>
        <v>0</v>
      </c>
      <c r="T65" s="86">
        <f t="shared" si="26"/>
        <v>0</v>
      </c>
      <c r="U65" s="87">
        <f t="shared" si="26"/>
        <v>0</v>
      </c>
      <c r="V65" s="85">
        <f t="shared" si="26"/>
        <v>0</v>
      </c>
      <c r="W65" s="86">
        <f t="shared" si="26"/>
        <v>0</v>
      </c>
      <c r="X65" s="87">
        <f t="shared" si="26"/>
        <v>0</v>
      </c>
      <c r="Y65" s="85">
        <f t="shared" si="26"/>
        <v>43.2</v>
      </c>
      <c r="Z65" s="86">
        <f t="shared" si="26"/>
        <v>0</v>
      </c>
      <c r="AA65" s="87">
        <f t="shared" si="26"/>
        <v>0</v>
      </c>
      <c r="AB65" s="85">
        <f t="shared" si="26"/>
        <v>0</v>
      </c>
      <c r="AC65" s="86">
        <f t="shared" si="26"/>
        <v>0</v>
      </c>
      <c r="AD65" s="87">
        <f t="shared" si="26"/>
        <v>0</v>
      </c>
      <c r="AE65" s="85">
        <f t="shared" si="26"/>
        <v>10670.8</v>
      </c>
      <c r="AF65" s="86">
        <f t="shared" si="26"/>
        <v>0</v>
      </c>
      <c r="AG65" s="87">
        <f t="shared" si="26"/>
        <v>0</v>
      </c>
      <c r="AH65" s="85">
        <f t="shared" si="26"/>
        <v>5351.1</v>
      </c>
      <c r="AI65" s="86">
        <f t="shared" si="26"/>
        <v>0</v>
      </c>
      <c r="AJ65" s="87">
        <f t="shared" si="26"/>
        <v>0</v>
      </c>
      <c r="AK65" s="85">
        <f t="shared" si="26"/>
        <v>7099.8</v>
      </c>
      <c r="AL65" s="86">
        <f t="shared" si="26"/>
        <v>0</v>
      </c>
      <c r="AM65" s="87">
        <f t="shared" si="26"/>
        <v>0</v>
      </c>
      <c r="AN65" s="85">
        <f t="shared" si="26"/>
        <v>4166.7</v>
      </c>
      <c r="AO65" s="86">
        <f t="shared" si="26"/>
        <v>0</v>
      </c>
      <c r="AP65" s="87">
        <f t="shared" si="26"/>
        <v>0</v>
      </c>
      <c r="AQ65" s="85">
        <f t="shared" si="26"/>
        <v>139.2</v>
      </c>
      <c r="AR65" s="86">
        <f t="shared" si="26"/>
        <v>0</v>
      </c>
      <c r="AS65" s="97"/>
      <c r="AT65" s="98"/>
    </row>
    <row r="66" spans="1:46" ht="11.25" customHeight="1">
      <c r="A66" s="150"/>
      <c r="B66" s="158" t="s">
        <v>62</v>
      </c>
      <c r="C66" s="150"/>
      <c r="D66" s="92"/>
      <c r="E66" s="67" t="s">
        <v>34</v>
      </c>
      <c r="F66" s="84">
        <f>F69</f>
        <v>7343.5</v>
      </c>
      <c r="G66" s="85">
        <f aca="true" t="shared" si="27" ref="G66:AR66">G69</f>
        <v>2222.9</v>
      </c>
      <c r="H66" s="86">
        <f t="shared" si="27"/>
        <v>30.27030707428338</v>
      </c>
      <c r="I66" s="87">
        <f t="shared" si="27"/>
        <v>0</v>
      </c>
      <c r="J66" s="85">
        <f t="shared" si="27"/>
        <v>0</v>
      </c>
      <c r="K66" s="86">
        <f t="shared" si="27"/>
        <v>0</v>
      </c>
      <c r="L66" s="87">
        <f t="shared" si="27"/>
        <v>0</v>
      </c>
      <c r="M66" s="85">
        <f t="shared" si="27"/>
        <v>0</v>
      </c>
      <c r="N66" s="86">
        <f t="shared" si="27"/>
        <v>0</v>
      </c>
      <c r="O66" s="87">
        <f t="shared" si="27"/>
        <v>0</v>
      </c>
      <c r="P66" s="85">
        <f t="shared" si="27"/>
        <v>0</v>
      </c>
      <c r="Q66" s="86">
        <f t="shared" si="27"/>
        <v>0</v>
      </c>
      <c r="R66" s="87">
        <f t="shared" si="27"/>
        <v>0</v>
      </c>
      <c r="S66" s="85">
        <f t="shared" si="27"/>
        <v>0</v>
      </c>
      <c r="T66" s="86">
        <f t="shared" si="27"/>
        <v>0</v>
      </c>
      <c r="U66" s="87">
        <f t="shared" si="27"/>
        <v>0</v>
      </c>
      <c r="V66" s="85">
        <f t="shared" si="27"/>
        <v>0</v>
      </c>
      <c r="W66" s="86">
        <f t="shared" si="27"/>
        <v>0</v>
      </c>
      <c r="X66" s="87">
        <f t="shared" si="27"/>
        <v>0</v>
      </c>
      <c r="Y66" s="85">
        <f t="shared" si="27"/>
        <v>0</v>
      </c>
      <c r="Z66" s="86">
        <f t="shared" si="27"/>
        <v>0</v>
      </c>
      <c r="AA66" s="87">
        <f t="shared" si="27"/>
        <v>0</v>
      </c>
      <c r="AB66" s="85">
        <f t="shared" si="27"/>
        <v>0</v>
      </c>
      <c r="AC66" s="86">
        <f t="shared" si="27"/>
        <v>0</v>
      </c>
      <c r="AD66" s="87">
        <f t="shared" si="27"/>
        <v>0</v>
      </c>
      <c r="AE66" s="85">
        <f t="shared" si="27"/>
        <v>0</v>
      </c>
      <c r="AF66" s="86">
        <f t="shared" si="27"/>
        <v>0</v>
      </c>
      <c r="AG66" s="87">
        <f t="shared" si="27"/>
        <v>5080.2</v>
      </c>
      <c r="AH66" s="85">
        <f t="shared" si="27"/>
        <v>100</v>
      </c>
      <c r="AI66" s="86">
        <f t="shared" si="27"/>
        <v>1.9684264399039408</v>
      </c>
      <c r="AJ66" s="87">
        <f t="shared" si="27"/>
        <v>0</v>
      </c>
      <c r="AK66" s="85">
        <f t="shared" si="27"/>
        <v>0</v>
      </c>
      <c r="AL66" s="86">
        <f t="shared" si="27"/>
        <v>0</v>
      </c>
      <c r="AM66" s="87">
        <f t="shared" si="27"/>
        <v>0</v>
      </c>
      <c r="AN66" s="85">
        <f t="shared" si="27"/>
        <v>25</v>
      </c>
      <c r="AO66" s="86">
        <f t="shared" si="27"/>
        <v>0</v>
      </c>
      <c r="AP66" s="87">
        <f t="shared" si="27"/>
        <v>2263.3</v>
      </c>
      <c r="AQ66" s="85">
        <f t="shared" si="27"/>
        <v>2097.9</v>
      </c>
      <c r="AR66" s="86">
        <f t="shared" si="27"/>
        <v>92.7</v>
      </c>
      <c r="AS66" s="83"/>
      <c r="AT66" s="96"/>
    </row>
    <row r="67" spans="1:46" ht="14.25" customHeight="1">
      <c r="A67" s="151"/>
      <c r="B67" s="159"/>
      <c r="C67" s="151"/>
      <c r="D67" s="92"/>
      <c r="E67" s="71" t="s">
        <v>31</v>
      </c>
      <c r="F67" s="84">
        <f>F19</f>
        <v>0</v>
      </c>
      <c r="G67" s="85">
        <f aca="true" t="shared" si="28" ref="G67:AR67">G19</f>
        <v>0</v>
      </c>
      <c r="H67" s="86">
        <f t="shared" si="28"/>
        <v>0</v>
      </c>
      <c r="I67" s="87">
        <f t="shared" si="28"/>
        <v>0</v>
      </c>
      <c r="J67" s="85">
        <f t="shared" si="28"/>
        <v>0</v>
      </c>
      <c r="K67" s="86">
        <f t="shared" si="28"/>
        <v>0</v>
      </c>
      <c r="L67" s="87">
        <f t="shared" si="28"/>
        <v>0</v>
      </c>
      <c r="M67" s="85">
        <f t="shared" si="28"/>
        <v>0</v>
      </c>
      <c r="N67" s="86">
        <f t="shared" si="28"/>
        <v>0</v>
      </c>
      <c r="O67" s="87">
        <f t="shared" si="28"/>
        <v>0</v>
      </c>
      <c r="P67" s="85">
        <f t="shared" si="28"/>
        <v>0</v>
      </c>
      <c r="Q67" s="86">
        <f t="shared" si="28"/>
        <v>0</v>
      </c>
      <c r="R67" s="87">
        <f t="shared" si="28"/>
        <v>0</v>
      </c>
      <c r="S67" s="85">
        <f t="shared" si="28"/>
        <v>0</v>
      </c>
      <c r="T67" s="86">
        <f t="shared" si="28"/>
        <v>0</v>
      </c>
      <c r="U67" s="87">
        <f t="shared" si="28"/>
        <v>0</v>
      </c>
      <c r="V67" s="85">
        <f t="shared" si="28"/>
        <v>0</v>
      </c>
      <c r="W67" s="86">
        <f t="shared" si="28"/>
        <v>0</v>
      </c>
      <c r="X67" s="87">
        <f t="shared" si="28"/>
        <v>0</v>
      </c>
      <c r="Y67" s="85">
        <f t="shared" si="28"/>
        <v>0</v>
      </c>
      <c r="Z67" s="86">
        <f t="shared" si="28"/>
        <v>0</v>
      </c>
      <c r="AA67" s="87">
        <f t="shared" si="28"/>
        <v>0</v>
      </c>
      <c r="AB67" s="85">
        <f t="shared" si="28"/>
        <v>0</v>
      </c>
      <c r="AC67" s="86">
        <f t="shared" si="28"/>
        <v>0</v>
      </c>
      <c r="AD67" s="87">
        <f t="shared" si="28"/>
        <v>0</v>
      </c>
      <c r="AE67" s="85">
        <f t="shared" si="28"/>
        <v>0</v>
      </c>
      <c r="AF67" s="86">
        <f t="shared" si="28"/>
        <v>0</v>
      </c>
      <c r="AG67" s="87">
        <f t="shared" si="28"/>
        <v>0</v>
      </c>
      <c r="AH67" s="85">
        <f t="shared" si="28"/>
        <v>0</v>
      </c>
      <c r="AI67" s="86">
        <f t="shared" si="28"/>
        <v>0</v>
      </c>
      <c r="AJ67" s="87">
        <f t="shared" si="28"/>
        <v>0</v>
      </c>
      <c r="AK67" s="85">
        <f t="shared" si="28"/>
        <v>0</v>
      </c>
      <c r="AL67" s="86">
        <f t="shared" si="28"/>
        <v>0</v>
      </c>
      <c r="AM67" s="87">
        <f t="shared" si="28"/>
        <v>0</v>
      </c>
      <c r="AN67" s="85">
        <f t="shared" si="28"/>
        <v>0</v>
      </c>
      <c r="AO67" s="86">
        <f t="shared" si="28"/>
        <v>0</v>
      </c>
      <c r="AP67" s="87">
        <f t="shared" si="28"/>
        <v>0</v>
      </c>
      <c r="AQ67" s="85">
        <f t="shared" si="28"/>
        <v>0</v>
      </c>
      <c r="AR67" s="86">
        <f t="shared" si="28"/>
        <v>0</v>
      </c>
      <c r="AS67" s="97"/>
      <c r="AT67" s="98"/>
    </row>
    <row r="68" spans="1:46" ht="14.25" customHeight="1">
      <c r="A68" s="151"/>
      <c r="B68" s="159"/>
      <c r="C68" s="151"/>
      <c r="D68" s="92"/>
      <c r="E68" s="71" t="s">
        <v>35</v>
      </c>
      <c r="F68" s="84">
        <f>F67</f>
        <v>0</v>
      </c>
      <c r="G68" s="85">
        <f aca="true" t="shared" si="29" ref="G68:AR68">G67</f>
        <v>0</v>
      </c>
      <c r="H68" s="86">
        <f t="shared" si="29"/>
        <v>0</v>
      </c>
      <c r="I68" s="87">
        <f t="shared" si="29"/>
        <v>0</v>
      </c>
      <c r="J68" s="85">
        <f t="shared" si="29"/>
        <v>0</v>
      </c>
      <c r="K68" s="86">
        <f t="shared" si="29"/>
        <v>0</v>
      </c>
      <c r="L68" s="87">
        <f t="shared" si="29"/>
        <v>0</v>
      </c>
      <c r="M68" s="85">
        <f t="shared" si="29"/>
        <v>0</v>
      </c>
      <c r="N68" s="86">
        <f t="shared" si="29"/>
        <v>0</v>
      </c>
      <c r="O68" s="87">
        <f t="shared" si="29"/>
        <v>0</v>
      </c>
      <c r="P68" s="85">
        <f t="shared" si="29"/>
        <v>0</v>
      </c>
      <c r="Q68" s="86">
        <f t="shared" si="29"/>
        <v>0</v>
      </c>
      <c r="R68" s="87">
        <f t="shared" si="29"/>
        <v>0</v>
      </c>
      <c r="S68" s="85">
        <f t="shared" si="29"/>
        <v>0</v>
      </c>
      <c r="T68" s="86">
        <f t="shared" si="29"/>
        <v>0</v>
      </c>
      <c r="U68" s="87">
        <f t="shared" si="29"/>
        <v>0</v>
      </c>
      <c r="V68" s="85">
        <f t="shared" si="29"/>
        <v>0</v>
      </c>
      <c r="W68" s="86">
        <f t="shared" si="29"/>
        <v>0</v>
      </c>
      <c r="X68" s="87">
        <f t="shared" si="29"/>
        <v>0</v>
      </c>
      <c r="Y68" s="85">
        <f t="shared" si="29"/>
        <v>0</v>
      </c>
      <c r="Z68" s="86">
        <f t="shared" si="29"/>
        <v>0</v>
      </c>
      <c r="AA68" s="87">
        <f t="shared" si="29"/>
        <v>0</v>
      </c>
      <c r="AB68" s="85">
        <f t="shared" si="29"/>
        <v>0</v>
      </c>
      <c r="AC68" s="86">
        <f t="shared" si="29"/>
        <v>0</v>
      </c>
      <c r="AD68" s="87">
        <f t="shared" si="29"/>
        <v>0</v>
      </c>
      <c r="AE68" s="85">
        <f t="shared" si="29"/>
        <v>0</v>
      </c>
      <c r="AF68" s="86">
        <f t="shared" si="29"/>
        <v>0</v>
      </c>
      <c r="AG68" s="87">
        <f t="shared" si="29"/>
        <v>0</v>
      </c>
      <c r="AH68" s="85">
        <f t="shared" si="29"/>
        <v>0</v>
      </c>
      <c r="AI68" s="86">
        <f t="shared" si="29"/>
        <v>0</v>
      </c>
      <c r="AJ68" s="87">
        <f t="shared" si="29"/>
        <v>0</v>
      </c>
      <c r="AK68" s="85">
        <f t="shared" si="29"/>
        <v>0</v>
      </c>
      <c r="AL68" s="86">
        <f t="shared" si="29"/>
        <v>0</v>
      </c>
      <c r="AM68" s="87">
        <f t="shared" si="29"/>
        <v>0</v>
      </c>
      <c r="AN68" s="85">
        <f t="shared" si="29"/>
        <v>0</v>
      </c>
      <c r="AO68" s="86">
        <f t="shared" si="29"/>
        <v>0</v>
      </c>
      <c r="AP68" s="87">
        <f t="shared" si="29"/>
        <v>0</v>
      </c>
      <c r="AQ68" s="85">
        <f t="shared" si="29"/>
        <v>0</v>
      </c>
      <c r="AR68" s="86">
        <f t="shared" si="29"/>
        <v>0</v>
      </c>
      <c r="AS68" s="83"/>
      <c r="AT68" s="96"/>
    </row>
    <row r="69" spans="1:46" ht="15.75" customHeight="1">
      <c r="A69" s="151"/>
      <c r="B69" s="159"/>
      <c r="C69" s="151"/>
      <c r="D69" s="92"/>
      <c r="E69" s="46" t="s">
        <v>63</v>
      </c>
      <c r="F69" s="84">
        <f>I69+L69+O69+R69+U69+X69+AA69+AD69+AG69+AJ69+AM69+AP69</f>
        <v>7343.5</v>
      </c>
      <c r="G69" s="85">
        <f>J69+M69+P69+S69+V69+Y69+AB69+AE69+AH69+AK69+AN69+AQ69</f>
        <v>2222.9</v>
      </c>
      <c r="H69" s="86">
        <f>G69/F69*100</f>
        <v>30.27030707428338</v>
      </c>
      <c r="I69" s="87">
        <v>0</v>
      </c>
      <c r="J69" s="85">
        <v>0</v>
      </c>
      <c r="K69" s="86">
        <v>0</v>
      </c>
      <c r="L69" s="87">
        <v>0</v>
      </c>
      <c r="M69" s="85">
        <v>0</v>
      </c>
      <c r="N69" s="86">
        <v>0</v>
      </c>
      <c r="O69" s="87">
        <v>0</v>
      </c>
      <c r="P69" s="85">
        <v>0</v>
      </c>
      <c r="Q69" s="86">
        <v>0</v>
      </c>
      <c r="R69" s="87">
        <v>0</v>
      </c>
      <c r="S69" s="85">
        <v>0</v>
      </c>
      <c r="T69" s="86">
        <v>0</v>
      </c>
      <c r="U69" s="87">
        <v>0</v>
      </c>
      <c r="V69" s="93">
        <v>0</v>
      </c>
      <c r="W69" s="90">
        <v>0</v>
      </c>
      <c r="X69" s="91">
        <v>0</v>
      </c>
      <c r="Y69" s="93">
        <v>0</v>
      </c>
      <c r="Z69" s="90">
        <v>0</v>
      </c>
      <c r="AA69" s="91">
        <v>0</v>
      </c>
      <c r="AB69" s="93">
        <v>0</v>
      </c>
      <c r="AC69" s="90">
        <v>0</v>
      </c>
      <c r="AD69" s="91">
        <v>0</v>
      </c>
      <c r="AE69" s="93">
        <v>0</v>
      </c>
      <c r="AF69" s="90">
        <v>0</v>
      </c>
      <c r="AG69" s="91">
        <v>5080.2</v>
      </c>
      <c r="AH69" s="93">
        <v>100</v>
      </c>
      <c r="AI69" s="90">
        <f>AH69/AG69*100</f>
        <v>1.9684264399039408</v>
      </c>
      <c r="AJ69" s="91">
        <v>0</v>
      </c>
      <c r="AK69" s="93">
        <v>0</v>
      </c>
      <c r="AL69" s="90">
        <v>0</v>
      </c>
      <c r="AM69" s="91">
        <v>0</v>
      </c>
      <c r="AN69" s="93">
        <v>25</v>
      </c>
      <c r="AO69" s="90">
        <v>0</v>
      </c>
      <c r="AP69" s="91">
        <v>2263.3</v>
      </c>
      <c r="AQ69" s="93">
        <v>2097.9</v>
      </c>
      <c r="AR69" s="90">
        <v>92.7</v>
      </c>
      <c r="AS69" s="97"/>
      <c r="AT69" s="98"/>
    </row>
    <row r="70" spans="1:46" ht="33" customHeight="1">
      <c r="A70" s="151"/>
      <c r="B70" s="159"/>
      <c r="C70" s="151"/>
      <c r="D70" s="92"/>
      <c r="E70" s="76" t="s">
        <v>32</v>
      </c>
      <c r="F70" s="84">
        <f>F68</f>
        <v>0</v>
      </c>
      <c r="G70" s="85">
        <f aca="true" t="shared" si="30" ref="G70:AQ70">G68</f>
        <v>0</v>
      </c>
      <c r="H70" s="86">
        <f t="shared" si="30"/>
        <v>0</v>
      </c>
      <c r="I70" s="87">
        <f t="shared" si="30"/>
        <v>0</v>
      </c>
      <c r="J70" s="85">
        <f t="shared" si="30"/>
        <v>0</v>
      </c>
      <c r="K70" s="86">
        <f t="shared" si="30"/>
        <v>0</v>
      </c>
      <c r="L70" s="87">
        <f t="shared" si="30"/>
        <v>0</v>
      </c>
      <c r="M70" s="85">
        <f t="shared" si="30"/>
        <v>0</v>
      </c>
      <c r="N70" s="86">
        <f t="shared" si="30"/>
        <v>0</v>
      </c>
      <c r="O70" s="87">
        <f t="shared" si="30"/>
        <v>0</v>
      </c>
      <c r="P70" s="85">
        <f t="shared" si="30"/>
        <v>0</v>
      </c>
      <c r="Q70" s="86">
        <f t="shared" si="30"/>
        <v>0</v>
      </c>
      <c r="R70" s="87">
        <f t="shared" si="30"/>
        <v>0</v>
      </c>
      <c r="S70" s="85">
        <f t="shared" si="30"/>
        <v>0</v>
      </c>
      <c r="T70" s="86">
        <f t="shared" si="30"/>
        <v>0</v>
      </c>
      <c r="U70" s="87">
        <f t="shared" si="30"/>
        <v>0</v>
      </c>
      <c r="V70" s="85">
        <f t="shared" si="30"/>
        <v>0</v>
      </c>
      <c r="W70" s="86">
        <f t="shared" si="30"/>
        <v>0</v>
      </c>
      <c r="X70" s="87">
        <f t="shared" si="30"/>
        <v>0</v>
      </c>
      <c r="Y70" s="85">
        <f t="shared" si="30"/>
        <v>0</v>
      </c>
      <c r="Z70" s="86">
        <f t="shared" si="30"/>
        <v>0</v>
      </c>
      <c r="AA70" s="87">
        <f t="shared" si="30"/>
        <v>0</v>
      </c>
      <c r="AB70" s="85">
        <f t="shared" si="30"/>
        <v>0</v>
      </c>
      <c r="AC70" s="86">
        <f t="shared" si="30"/>
        <v>0</v>
      </c>
      <c r="AD70" s="87">
        <f t="shared" si="30"/>
        <v>0</v>
      </c>
      <c r="AE70" s="85">
        <f t="shared" si="30"/>
        <v>0</v>
      </c>
      <c r="AF70" s="86">
        <f t="shared" si="30"/>
        <v>0</v>
      </c>
      <c r="AG70" s="87">
        <f t="shared" si="30"/>
        <v>0</v>
      </c>
      <c r="AH70" s="85">
        <f t="shared" si="30"/>
        <v>0</v>
      </c>
      <c r="AI70" s="86">
        <f t="shared" si="30"/>
        <v>0</v>
      </c>
      <c r="AJ70" s="87">
        <f t="shared" si="30"/>
        <v>0</v>
      </c>
      <c r="AK70" s="85">
        <f t="shared" si="30"/>
        <v>0</v>
      </c>
      <c r="AL70" s="86">
        <f t="shared" si="30"/>
        <v>0</v>
      </c>
      <c r="AM70" s="87">
        <f t="shared" si="30"/>
        <v>0</v>
      </c>
      <c r="AN70" s="85">
        <f t="shared" si="30"/>
        <v>0</v>
      </c>
      <c r="AO70" s="86">
        <f t="shared" si="30"/>
        <v>0</v>
      </c>
      <c r="AP70" s="87">
        <f t="shared" si="30"/>
        <v>0</v>
      </c>
      <c r="AQ70" s="85">
        <f t="shared" si="30"/>
        <v>0</v>
      </c>
      <c r="AR70" s="90">
        <v>0</v>
      </c>
      <c r="AS70" s="83"/>
      <c r="AT70" s="96"/>
    </row>
    <row r="71" spans="1:46" ht="34.5" customHeight="1">
      <c r="A71" s="152"/>
      <c r="B71" s="160"/>
      <c r="C71" s="152"/>
      <c r="D71" s="92"/>
      <c r="E71" s="59" t="s">
        <v>38</v>
      </c>
      <c r="F71" s="99">
        <f>F70</f>
        <v>0</v>
      </c>
      <c r="G71" s="100">
        <v>866</v>
      </c>
      <c r="H71" s="101">
        <f aca="true" t="shared" si="31" ref="H71:AR71">H70</f>
        <v>0</v>
      </c>
      <c r="I71" s="102">
        <f t="shared" si="31"/>
        <v>0</v>
      </c>
      <c r="J71" s="100">
        <f t="shared" si="31"/>
        <v>0</v>
      </c>
      <c r="K71" s="101">
        <f t="shared" si="31"/>
        <v>0</v>
      </c>
      <c r="L71" s="102">
        <f t="shared" si="31"/>
        <v>0</v>
      </c>
      <c r="M71" s="100">
        <f t="shared" si="31"/>
        <v>0</v>
      </c>
      <c r="N71" s="101">
        <f t="shared" si="31"/>
        <v>0</v>
      </c>
      <c r="O71" s="102">
        <f t="shared" si="31"/>
        <v>0</v>
      </c>
      <c r="P71" s="100">
        <v>866</v>
      </c>
      <c r="Q71" s="101">
        <f t="shared" si="31"/>
        <v>0</v>
      </c>
      <c r="R71" s="102">
        <f t="shared" si="31"/>
        <v>0</v>
      </c>
      <c r="S71" s="100">
        <f t="shared" si="31"/>
        <v>0</v>
      </c>
      <c r="T71" s="101">
        <f t="shared" si="31"/>
        <v>0</v>
      </c>
      <c r="U71" s="102">
        <f t="shared" si="31"/>
        <v>0</v>
      </c>
      <c r="V71" s="100">
        <f t="shared" si="31"/>
        <v>0</v>
      </c>
      <c r="W71" s="101">
        <f t="shared" si="31"/>
        <v>0</v>
      </c>
      <c r="X71" s="102">
        <f t="shared" si="31"/>
        <v>0</v>
      </c>
      <c r="Y71" s="100">
        <f t="shared" si="31"/>
        <v>0</v>
      </c>
      <c r="Z71" s="101">
        <f t="shared" si="31"/>
        <v>0</v>
      </c>
      <c r="AA71" s="102">
        <f t="shared" si="31"/>
        <v>0</v>
      </c>
      <c r="AB71" s="100">
        <f t="shared" si="31"/>
        <v>0</v>
      </c>
      <c r="AC71" s="101">
        <f t="shared" si="31"/>
        <v>0</v>
      </c>
      <c r="AD71" s="102">
        <f t="shared" si="31"/>
        <v>0</v>
      </c>
      <c r="AE71" s="100">
        <f t="shared" si="31"/>
        <v>0</v>
      </c>
      <c r="AF71" s="101">
        <f t="shared" si="31"/>
        <v>0</v>
      </c>
      <c r="AG71" s="102">
        <f t="shared" si="31"/>
        <v>0</v>
      </c>
      <c r="AH71" s="100">
        <f t="shared" si="31"/>
        <v>0</v>
      </c>
      <c r="AI71" s="101">
        <f t="shared" si="31"/>
        <v>0</v>
      </c>
      <c r="AJ71" s="102">
        <f t="shared" si="31"/>
        <v>0</v>
      </c>
      <c r="AK71" s="100">
        <f t="shared" si="31"/>
        <v>0</v>
      </c>
      <c r="AL71" s="101">
        <f t="shared" si="31"/>
        <v>0</v>
      </c>
      <c r="AM71" s="102">
        <f t="shared" si="31"/>
        <v>0</v>
      </c>
      <c r="AN71" s="100">
        <f t="shared" si="31"/>
        <v>0</v>
      </c>
      <c r="AO71" s="99">
        <f t="shared" si="31"/>
        <v>0</v>
      </c>
      <c r="AP71" s="102">
        <f t="shared" si="31"/>
        <v>0</v>
      </c>
      <c r="AQ71" s="100">
        <f t="shared" si="31"/>
        <v>0</v>
      </c>
      <c r="AR71" s="101">
        <f t="shared" si="31"/>
        <v>0</v>
      </c>
      <c r="AS71" s="108"/>
      <c r="AT71" s="109"/>
    </row>
    <row r="72" spans="1:46" s="3" customFormat="1" ht="25.5" customHeight="1">
      <c r="A72" s="178" t="s">
        <v>69</v>
      </c>
      <c r="B72" s="179"/>
      <c r="C72" s="179"/>
      <c r="D72" s="179"/>
      <c r="E72" s="179"/>
      <c r="F72" s="179"/>
      <c r="G72" s="110"/>
      <c r="H72" s="167"/>
      <c r="I72" s="167"/>
      <c r="J72" s="167"/>
      <c r="K72" s="167"/>
      <c r="L72" s="167"/>
      <c r="M72" s="167"/>
      <c r="N72" s="167"/>
      <c r="O72" s="167"/>
      <c r="P72" s="167"/>
      <c r="Q72" s="167" t="s">
        <v>43</v>
      </c>
      <c r="R72" s="167"/>
      <c r="S72" s="167"/>
      <c r="T72" s="167"/>
      <c r="U72" s="167"/>
      <c r="V72" s="167"/>
      <c r="W72" s="167"/>
      <c r="X72" s="167"/>
      <c r="Y72" s="127"/>
      <c r="Z72" s="127"/>
      <c r="AA72" s="127"/>
      <c r="AB72" s="127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1"/>
      <c r="AT72" s="111"/>
    </row>
    <row r="73" spans="1:46" s="3" customFormat="1" ht="21.75" customHeight="1" hidden="1">
      <c r="A73" s="178"/>
      <c r="B73" s="179"/>
      <c r="C73" s="179"/>
      <c r="D73" s="179"/>
      <c r="E73" s="179"/>
      <c r="F73" s="110"/>
      <c r="G73" s="110"/>
      <c r="H73" s="196"/>
      <c r="I73" s="184"/>
      <c r="J73" s="184"/>
      <c r="K73" s="184"/>
      <c r="L73" s="184"/>
      <c r="M73" s="184"/>
      <c r="N73" s="184"/>
      <c r="O73" s="184"/>
      <c r="P73" s="184"/>
      <c r="Q73" s="110"/>
      <c r="R73" s="110"/>
      <c r="S73" s="110"/>
      <c r="T73" s="127"/>
      <c r="U73" s="127"/>
      <c r="V73" s="127"/>
      <c r="W73" s="127"/>
      <c r="X73" s="127"/>
      <c r="Y73" s="127"/>
      <c r="Z73" s="127"/>
      <c r="AA73" s="127"/>
      <c r="AB73" s="127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1"/>
      <c r="AT73" s="111"/>
    </row>
    <row r="74" spans="1:46" s="3" customFormat="1" ht="15.75" customHeight="1">
      <c r="A74" s="178" t="s">
        <v>42</v>
      </c>
      <c r="B74" s="179"/>
      <c r="C74" s="179"/>
      <c r="D74" s="179"/>
      <c r="E74" s="179"/>
      <c r="F74" s="179"/>
      <c r="G74" s="110"/>
      <c r="H74" s="128"/>
      <c r="I74" s="112"/>
      <c r="J74" s="112"/>
      <c r="K74" s="112"/>
      <c r="L74" s="112"/>
      <c r="M74" s="112"/>
      <c r="N74" s="113"/>
      <c r="O74" s="167" t="s">
        <v>44</v>
      </c>
      <c r="P74" s="167"/>
      <c r="Q74" s="167"/>
      <c r="R74" s="167"/>
      <c r="S74" s="167"/>
      <c r="T74" s="167"/>
      <c r="U74" s="167"/>
      <c r="V74" s="167"/>
      <c r="W74" s="167"/>
      <c r="X74" s="167"/>
      <c r="Y74" s="114"/>
      <c r="Z74" s="114"/>
      <c r="AA74" s="114"/>
      <c r="AB74" s="114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83"/>
      <c r="AT74" s="183"/>
    </row>
    <row r="75" spans="1:46" s="3" customFormat="1" ht="12" customHeight="1">
      <c r="A75" s="115"/>
      <c r="B75" s="184" t="s">
        <v>26</v>
      </c>
      <c r="C75" s="184"/>
      <c r="D75" s="184"/>
      <c r="E75" s="110"/>
      <c r="F75" s="110"/>
      <c r="G75" s="110"/>
      <c r="H75" s="116"/>
      <c r="I75" s="116"/>
      <c r="J75" s="116"/>
      <c r="K75" s="116"/>
      <c r="L75" s="116"/>
      <c r="M75" s="117"/>
      <c r="N75" s="185" t="s">
        <v>45</v>
      </c>
      <c r="O75" s="185"/>
      <c r="P75" s="185"/>
      <c r="Q75" s="149"/>
      <c r="R75" s="149"/>
      <c r="S75" s="149"/>
      <c r="T75" s="186"/>
      <c r="U75" s="186"/>
      <c r="V75" s="186"/>
      <c r="W75" s="186"/>
      <c r="X75" s="186"/>
      <c r="Y75" s="186"/>
      <c r="Z75" s="186"/>
      <c r="AA75" s="186"/>
      <c r="AB75" s="127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83"/>
      <c r="AT75" s="183"/>
    </row>
    <row r="76" spans="1:46" s="3" customFormat="1" ht="0.75" customHeight="1">
      <c r="A76" s="178"/>
      <c r="B76" s="179"/>
      <c r="C76" s="179"/>
      <c r="D76" s="179"/>
      <c r="E76" s="179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27"/>
      <c r="U76" s="127"/>
      <c r="V76" s="127"/>
      <c r="W76" s="127"/>
      <c r="X76" s="127"/>
      <c r="Y76" s="127"/>
      <c r="Z76" s="127"/>
      <c r="AA76" s="127"/>
      <c r="AB76" s="127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83"/>
      <c r="AT76" s="183"/>
    </row>
    <row r="77" spans="1:46" ht="12.75" customHeight="1" hidden="1">
      <c r="A77" s="124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9"/>
      <c r="U77" s="119"/>
      <c r="V77" s="119"/>
      <c r="W77" s="119"/>
      <c r="X77" s="119"/>
      <c r="Y77" s="119"/>
      <c r="Z77" s="119"/>
      <c r="AA77" s="119"/>
      <c r="AB77" s="119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83"/>
      <c r="AT77" s="183"/>
    </row>
    <row r="78" spans="1:46" ht="0.75" customHeight="1" hidden="1">
      <c r="A78" s="124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9"/>
      <c r="U78" s="119"/>
      <c r="V78" s="119"/>
      <c r="W78" s="119"/>
      <c r="X78" s="119"/>
      <c r="Y78" s="119"/>
      <c r="Z78" s="119"/>
      <c r="AA78" s="119"/>
      <c r="AB78" s="119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83"/>
      <c r="AT78" s="183"/>
    </row>
    <row r="79" spans="1:46" ht="0.75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9"/>
      <c r="U79" s="119"/>
      <c r="V79" s="119"/>
      <c r="W79" s="119"/>
      <c r="X79" s="119"/>
      <c r="Y79" s="119"/>
      <c r="Z79" s="119"/>
      <c r="AA79" s="119"/>
      <c r="AB79" s="119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83"/>
      <c r="AT79" s="183"/>
    </row>
    <row r="80" spans="1:46" ht="24" customHeight="1">
      <c r="A80" s="146" t="s">
        <v>37</v>
      </c>
      <c r="B80" s="147"/>
      <c r="C80" s="147"/>
      <c r="D80" s="147"/>
      <c r="E80" s="147"/>
      <c r="F80" s="147"/>
      <c r="G80" s="147"/>
      <c r="H80" s="148"/>
      <c r="I80" s="148"/>
      <c r="J80" s="118"/>
      <c r="K80" s="118"/>
      <c r="L80" s="118"/>
      <c r="M80" s="118"/>
      <c r="N80" s="120"/>
      <c r="O80" s="120"/>
      <c r="P80" s="121" t="s">
        <v>46</v>
      </c>
      <c r="Q80" s="122"/>
      <c r="R80" s="122"/>
      <c r="S80" s="122"/>
      <c r="T80" s="123"/>
      <c r="U80" s="123"/>
      <c r="V80" s="123"/>
      <c r="W80" s="123"/>
      <c r="X80" s="123" t="s">
        <v>47</v>
      </c>
      <c r="Y80" s="186"/>
      <c r="Z80" s="186"/>
      <c r="AA80" s="186"/>
      <c r="AB80" s="119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83"/>
      <c r="AT80" s="183"/>
    </row>
    <row r="81" spans="1:4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</sheetData>
  <sheetProtection/>
  <mergeCells count="120">
    <mergeCell ref="A74:F74"/>
    <mergeCell ref="A47:A52"/>
    <mergeCell ref="D23:D28"/>
    <mergeCell ref="A17:A22"/>
    <mergeCell ref="D11:D16"/>
    <mergeCell ref="B11:B16"/>
    <mergeCell ref="A23:A28"/>
    <mergeCell ref="B66:B71"/>
    <mergeCell ref="C66:C71"/>
    <mergeCell ref="A54:A59"/>
    <mergeCell ref="B54:B59"/>
    <mergeCell ref="C54:C59"/>
    <mergeCell ref="A60:A65"/>
    <mergeCell ref="AP5:AR5"/>
    <mergeCell ref="AR6:AR7"/>
    <mergeCell ref="AH6:AH7"/>
    <mergeCell ref="AE6:AE7"/>
    <mergeCell ref="AF6:AF7"/>
    <mergeCell ref="B9:AT9"/>
    <mergeCell ref="AQ6:AQ7"/>
    <mergeCell ref="O74:X74"/>
    <mergeCell ref="AS29:AS33"/>
    <mergeCell ref="A11:A16"/>
    <mergeCell ref="C29:C34"/>
    <mergeCell ref="C11:C16"/>
    <mergeCell ref="B23:B28"/>
    <mergeCell ref="C23:C28"/>
    <mergeCell ref="A73:E73"/>
    <mergeCell ref="H73:P73"/>
    <mergeCell ref="A35:D40"/>
    <mergeCell ref="AS4:AS7"/>
    <mergeCell ref="P6:P7"/>
    <mergeCell ref="Q6:Q7"/>
    <mergeCell ref="X6:X7"/>
    <mergeCell ref="AT35:AT38"/>
    <mergeCell ref="W6:W7"/>
    <mergeCell ref="AJ6:AJ7"/>
    <mergeCell ref="AT4:AT7"/>
    <mergeCell ref="AS35:AS38"/>
    <mergeCell ref="AA5:AC5"/>
    <mergeCell ref="C17:C22"/>
    <mergeCell ref="A72:F72"/>
    <mergeCell ref="D17:D22"/>
    <mergeCell ref="AS74:AT80"/>
    <mergeCell ref="B75:D75"/>
    <mergeCell ref="A76:E76"/>
    <mergeCell ref="N75:P75"/>
    <mergeCell ref="T75:AA75"/>
    <mergeCell ref="Y80:AA80"/>
    <mergeCell ref="H72:P72"/>
    <mergeCell ref="F4:H5"/>
    <mergeCell ref="Q72:X72"/>
    <mergeCell ref="C60:C65"/>
    <mergeCell ref="B47:B52"/>
    <mergeCell ref="C47:C52"/>
    <mergeCell ref="O6:O7"/>
    <mergeCell ref="F6:F7"/>
    <mergeCell ref="I6:I7"/>
    <mergeCell ref="B17:B22"/>
    <mergeCell ref="D29:D34"/>
    <mergeCell ref="AM5:AO5"/>
    <mergeCell ref="AG5:AI5"/>
    <mergeCell ref="AK6:AK7"/>
    <mergeCell ref="AL6:AL7"/>
    <mergeCell ref="AO6:AO7"/>
    <mergeCell ref="I5:K5"/>
    <mergeCell ref="AJ5:AL5"/>
    <mergeCell ref="AD6:AD7"/>
    <mergeCell ref="S6:S7"/>
    <mergeCell ref="AN6:AN7"/>
    <mergeCell ref="A4:A7"/>
    <mergeCell ref="B4:B7"/>
    <mergeCell ref="C4:C7"/>
    <mergeCell ref="D4:D7"/>
    <mergeCell ref="E4:E7"/>
    <mergeCell ref="V6:V7"/>
    <mergeCell ref="M6:M7"/>
    <mergeCell ref="N6:N7"/>
    <mergeCell ref="G6:G7"/>
    <mergeCell ref="H6:H7"/>
    <mergeCell ref="A80:I80"/>
    <mergeCell ref="Q75:S75"/>
    <mergeCell ref="AT29:AT33"/>
    <mergeCell ref="A41:A46"/>
    <mergeCell ref="B41:B46"/>
    <mergeCell ref="C41:C46"/>
    <mergeCell ref="A66:A71"/>
    <mergeCell ref="B60:B65"/>
    <mergeCell ref="B29:B34"/>
    <mergeCell ref="A29:A34"/>
    <mergeCell ref="AT23:AT28"/>
    <mergeCell ref="AS23:AS28"/>
    <mergeCell ref="R1:Y1"/>
    <mergeCell ref="X2:Y2"/>
    <mergeCell ref="U5:W5"/>
    <mergeCell ref="X5:Z5"/>
    <mergeCell ref="U6:U7"/>
    <mergeCell ref="R5:T5"/>
    <mergeCell ref="I4:AR4"/>
    <mergeCell ref="T6:T7"/>
    <mergeCell ref="AD5:AF5"/>
    <mergeCell ref="AB6:AB7"/>
    <mergeCell ref="L6:L7"/>
    <mergeCell ref="AA6:AA7"/>
    <mergeCell ref="J6:J7"/>
    <mergeCell ref="K6:K7"/>
    <mergeCell ref="L5:N5"/>
    <mergeCell ref="O5:Q5"/>
    <mergeCell ref="AC6:AC7"/>
    <mergeCell ref="Z6:Z7"/>
    <mergeCell ref="AS17:AS22"/>
    <mergeCell ref="AT17:AT22"/>
    <mergeCell ref="AS11:AS16"/>
    <mergeCell ref="AT11:AT16"/>
    <mergeCell ref="Y6:Y7"/>
    <mergeCell ref="R6:R7"/>
    <mergeCell ref="AP6:AP7"/>
    <mergeCell ref="AM6:AM7"/>
    <mergeCell ref="AG6:AG7"/>
    <mergeCell ref="AI6:AI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Слюсаренко</dc:creator>
  <cp:keywords/>
  <dc:description/>
  <cp:lastModifiedBy>ogr1</cp:lastModifiedBy>
  <cp:lastPrinted>2020-04-10T06:50:33Z</cp:lastPrinted>
  <dcterms:created xsi:type="dcterms:W3CDTF">2017-07-13T09:34:43Z</dcterms:created>
  <dcterms:modified xsi:type="dcterms:W3CDTF">2020-04-10T06:51:46Z</dcterms:modified>
  <cp:category/>
  <cp:version/>
  <cp:contentType/>
  <cp:contentStatus/>
</cp:coreProperties>
</file>