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аблица 1" sheetId="1" r:id="rId1"/>
    <sheet name="таблица 2" sheetId="2" r:id="rId2"/>
    <sheet name="таблица 3" sheetId="3" r:id="rId3"/>
  </sheets>
  <definedNames>
    <definedName name="_xlnm.Print_Titles" localSheetId="0">'таблица 1'!$5:$5</definedName>
    <definedName name="_xlnm.Print_Titles" localSheetId="1">'таблица 2'!$5:$6</definedName>
    <definedName name="_xlnm.Print_Titles" localSheetId="2">'таблица 3'!$5:$6</definedName>
  </definedNames>
  <calcPr fullCalcOnLoad="1"/>
</workbook>
</file>

<file path=xl/sharedStrings.xml><?xml version="1.0" encoding="utf-8"?>
<sst xmlns="http://schemas.openxmlformats.org/spreadsheetml/2006/main" count="601" uniqueCount="514">
  <si>
    <t>№ п/п</t>
  </si>
  <si>
    <t>На какие цели</t>
  </si>
  <si>
    <t>Администрация города Урай</t>
  </si>
  <si>
    <t>1.</t>
  </si>
  <si>
    <t>2.</t>
  </si>
  <si>
    <t>(тыс.руб.)</t>
  </si>
  <si>
    <t>Главный распорядитель</t>
  </si>
  <si>
    <t>Уменьшение сметных назначений</t>
  </si>
  <si>
    <t>Увеличение сметных назначений</t>
  </si>
  <si>
    <t>3.</t>
  </si>
  <si>
    <t>Местный бюджет</t>
  </si>
  <si>
    <t>Итого расходов</t>
  </si>
  <si>
    <t>Иные межбюджетные трансферты всего, в том числе:</t>
  </si>
  <si>
    <t>4.</t>
  </si>
  <si>
    <t>1.1.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</si>
  <si>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</si>
  <si>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2.2.</t>
  </si>
  <si>
    <t>ГРБС</t>
  </si>
  <si>
    <t>1.2.</t>
  </si>
  <si>
    <t>Муниципальная программа "Обеспечение градостроительной деятельности на территории города Урай" на 2018-2030 годы</t>
  </si>
  <si>
    <t>Субсидии всего, в том числе:</t>
  </si>
  <si>
    <t>2018 год</t>
  </si>
  <si>
    <t>тыс.руб.</t>
  </si>
  <si>
    <t>Муниципальная программа  "Улучшение жилищных условий граждан, проживающих на территории муниципального образования город Урай" на 2016-2018 годы</t>
  </si>
  <si>
    <t>Муниципальная программа "Развитие образования города Урай" на 2014-2018 годы</t>
  </si>
  <si>
    <t>Муниципальная программа "Развитие физической культуры, спорта и туризма в городе Урай" на 2016-2018 годы</t>
  </si>
  <si>
    <t>Муниципальная программа " Культура города Урай" на 2017-2021 годы</t>
  </si>
  <si>
    <t>2.1.</t>
  </si>
  <si>
    <t>3.2.</t>
  </si>
  <si>
    <t>4.1.</t>
  </si>
  <si>
    <t xml:space="preserve">Муниципальная программа "Формирование современной городской среды муниципального образования город Урай" на 2018-2022 годы </t>
  </si>
  <si>
    <t xml:space="preserve">Муниципальная программа Капитальный ремонт и реконструкция систем коммунальной инфраструктуры города Урай на 2014-2020 годы </t>
  </si>
  <si>
    <t>Муниципальная программа "Развитие жилищно-коммунального комплекса и повышение энергетической  эффективности в городе Урай" на 2016-2018 годы</t>
  </si>
  <si>
    <t>Итого</t>
  </si>
  <si>
    <t>Перераспределение бюджетных ассигнований  в пределах объема бюджетных ассигнований на 2018 год</t>
  </si>
  <si>
    <t>2.3.</t>
  </si>
  <si>
    <t>2.4.</t>
  </si>
  <si>
    <t>1.3.</t>
  </si>
  <si>
    <t>Муниципальная программа Совершенствование и развитие муниципального управления в городе Урай" на 2018-2030 годы</t>
  </si>
  <si>
    <t>1.4.</t>
  </si>
  <si>
    <t xml:space="preserve">увеличение ассигнований на приобретение жилья в рамках реализации полномочий в области строительства, градостроительной деятельности и жилищных отношений в рамках государственной программы "Обеспечение доступным и комфортным жильем жителей Ханты-Мансийского автономного округа – Югры в 2016-2020 годах"  </t>
  </si>
  <si>
    <t>Муниципальная программа " 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г.Урай" на период до 2020 года</t>
  </si>
  <si>
    <t>Муниципальная программа "Совершенствование и развитие муниципального управления в городе Урай" на 2018-2030 годы</t>
  </si>
  <si>
    <t>Муниципальная программа "Развитие транспортной системы города Урай" на 2016-2020 годы</t>
  </si>
  <si>
    <t>Муниципальная программа "Профилактика правонарушений на территории города Урай" на 2018-2030 годы</t>
  </si>
  <si>
    <t>Муниципальная программа "Защита населения и территории городского округа город Урай от чрезвычайных ситуаций, совершенствование гражданской обороны" на 2013-2018 годы</t>
  </si>
  <si>
    <t>Муниципальная программа "Охрана окружающей среды в границах городского округа город Урай" на 2017-2020 годы</t>
  </si>
  <si>
    <t>Управление образования администрации города Урай</t>
  </si>
  <si>
    <t>Муниципальная программа "Проектирование и строительство инженерных систем коммунальной инфраструктуры в городе Урай" на 2014-2020 годы</t>
  </si>
  <si>
    <t xml:space="preserve">доля софинансирования местного бюджета на строительство объектов инженерной инфраструктуры на территориях, предназначенных для жилищного строительства </t>
  </si>
  <si>
    <t>Муниципальная программа "Развитие жилищно-коммунального комплекса и повышение энергетической эффективности в городе Урай на 2016-2018 годы</t>
  </si>
  <si>
    <t>доля софинансирования местного бюджета в рамках реализации полномочий в области строительства, градостроительной деятельности и жилищных отношений в рамках государственной программы "Обеспечение доступным и комфортным жильем жителей Ханты-Мансийского автономного округа – Югры в 2016-2020 годах"  (приобретение жилья)</t>
  </si>
  <si>
    <t>,</t>
  </si>
  <si>
    <t>Субвенции всего, в том числе:</t>
  </si>
  <si>
    <t xml:space="preserve">уменьшение ассигнований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</t>
  </si>
  <si>
    <t>Муниципальная программа "Капитальный ремонт и реконструкция систем коммунальной инфраструктуры города Урай на 2014-2020 годы"</t>
  </si>
  <si>
    <t xml:space="preserve">увеличение ассигнований на реализацию полномочий в сфере жилищно-коммунального комплекса (капитальный ремонт (с заменой) систем газораспределения, водоснабжения и водоотведения - подготовка к ОЗП) </t>
  </si>
  <si>
    <t xml:space="preserve"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 </t>
  </si>
  <si>
    <t>уменьшение ассигнований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</si>
  <si>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уменьшение ассигнований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(федеральный бюджет) (перевод записей в эл.вид)</t>
  </si>
  <si>
    <t>увеличение ассигнований на осуществление отдельных государственных полномочий в сфере обращения с твердыми коммунальными отходами</t>
  </si>
  <si>
    <t>увеличение ассигнований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</si>
  <si>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уменьшение ассигнований на дополнительное финансовое обеспечение мероприятий по организации питания обучающихся</t>
  </si>
  <si>
    <t>2.5.</t>
  </si>
  <si>
    <t xml:space="preserve">увеличение ассигнований на осуществление переданных госполномочий по созданию административных комиссий </t>
  </si>
  <si>
    <t>1.5.</t>
  </si>
  <si>
    <t>2.6.</t>
  </si>
  <si>
    <t>3.1.</t>
  </si>
  <si>
    <t>4.2.</t>
  </si>
  <si>
    <t>4.3.</t>
  </si>
  <si>
    <t>4.4.</t>
  </si>
  <si>
    <t>4.5.</t>
  </si>
  <si>
    <t>4.6.</t>
  </si>
  <si>
    <t xml:space="preserve">высвобождение средств местного бюджета в связи с софинансированием расходных обязательств по предоставлению государственных услуг федеральных органов исполнительной власти, исполнительных органов государственной власти автономного округа МАУ "Многофункциональный центр предоставления государственных и муниципальных услуг» </t>
  </si>
  <si>
    <t xml:space="preserve">Муниципальная программа " Культура города Урай" на 2017-2021 годы </t>
  </si>
  <si>
    <t>4.7.</t>
  </si>
  <si>
    <t>4.8.</t>
  </si>
  <si>
    <t>4.9.</t>
  </si>
  <si>
    <t>4.10.</t>
  </si>
  <si>
    <t xml:space="preserve">на выплату выкупной стоимости за жилые помещения </t>
  </si>
  <si>
    <t>проведение городского конкурса "Зимняя сказка"</t>
  </si>
  <si>
    <t>Решение Думы от 20.09.2018 №45</t>
  </si>
  <si>
    <t>уменьшение ассигнований по переданным гос.полномочиям для обеспечения жилыми помещениями отдельных категорий граждан, определенных федеральным законодательством</t>
  </si>
  <si>
    <t>увеличение ассигнований на предоставление субсидий отдельным категориям граждан, установленных федеральными законами от 12 января 1995 №5ФЗ "О ветеранах" (ФБ)</t>
  </si>
  <si>
    <r>
      <t>увеличение ассигнований на предоставление субсидий на приобретение жилья в рамках мероприятий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 (</t>
    </r>
    <r>
      <rPr>
        <i/>
        <sz val="12"/>
        <color indexed="8"/>
        <rFont val="Times New Roman"/>
        <family val="1"/>
      </rPr>
      <t>федеральный бюджет -23,9 тыс.руб., окружной бюджет-304,4 тыс.руб.)</t>
    </r>
  </si>
  <si>
    <t>софинансирование расходных обязательств по предоставлению государственных и региональных услуг МАУ "Многофункциональный центр предоставления государственных и муниципальных услуг"</t>
  </si>
  <si>
    <t xml:space="preserve">увеличение ассигнований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социальной политики" (показатель ср.з/пл по УКАЗУ -60 687,0 рублей) </t>
  </si>
  <si>
    <t xml:space="preserve">оказание финансовой помощи на проведение ККЦК "Юность Шаима" праздничных мероприятий, посвященных 100-летию комсомола -120,0 тыс.руб., приобретение музыкального оборудования, вокальных радиосистем -270,0 тыс.руб., демонтаж, монтаж, напольного покрытия, балетные станки -249,3 тыс.руб.,  приобретение цифрового рояля для МБУ ДО "ДШИ №1" -426,3 тыс.руб. в рамках финансирования наказов избирателей депутатам Думы Ханты-Мансийского автономного округа-Югры  </t>
  </si>
  <si>
    <t>софинансирование выполнения работ по благоустройству территории в рамках реализации проекта "Формирование комфортной городской среды"(средства собственников)</t>
  </si>
  <si>
    <t>высвобождение средств по результатам проведенных конкурсных процедур по выполнению научно-исследовательской работы по теме "Корректировка Стратегии социально-экономического развития города Урай до 2020 года и на период до 2030 года"</t>
  </si>
  <si>
    <t>Корректировка по доходам к проекту решения Думы города Урай "О внесении изменений в бюджет городского округа город Урай на 2018 год и плановый период 2019 и 2020 годов"</t>
  </si>
  <si>
    <t xml:space="preserve">Наименование </t>
  </si>
  <si>
    <t>Код бюджетной классификации</t>
  </si>
  <si>
    <t>Сумма корректировки (тыс.руб.)               на 2018 год</t>
  </si>
  <si>
    <t>Примечание</t>
  </si>
  <si>
    <t>НАЛОГОВЫЕ И НЕНАЛОГОВЫЕ ДОХОДЫ</t>
  </si>
  <si>
    <t>000 1 00 00000 00 0000 000</t>
  </si>
  <si>
    <t>Налог на доходы физических лиц</t>
  </si>
  <si>
    <t>000 1 01 02000 01 0000 110</t>
  </si>
  <si>
    <t xml:space="preserve">Основные причины увеличения плановых назначений :
  - поступление налога от сетевых магазинов, осуществляющих торговую деятельность на территории города Урай и состоящих на налоговом учете в качестве обособленных структурных подразделений;
  - в связи с произведенной индексацией заработной платы в некоторых крупных организациях города Урай от 5% до 7%. 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</si>
  <si>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</si>
  <si>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</si>
  <si>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</si>
  <si>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</si>
  <si>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</si>
  <si>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</si>
  <si>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</si>
  <si>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</si>
  <si>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</si>
  <si>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</si>
  <si>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 xml:space="preserve">Основная причина увеличения плановых назначений - в результате поэтапного увеличение норматива отчисления с федерального бюджета  в бюджеты субъектов Российской Федерации с 61,7% в 2017 году до 84,41% до 31 декабря 2018 года. Данное изменение определено ФЗ от 30.11.2016 №409-ФЗ.
         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</si>
  <si>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</si>
  <si>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</si>
  <si>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</si>
  <si>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</si>
  <si>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</si>
  <si>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</si>
  <si>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</si>
  <si>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</si>
  <si>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</si>
  <si>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</si>
  <si>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</si>
  <si>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</si>
  <si>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</si>
  <si>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</si>
  <si>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 xml:space="preserve"> Основная причина увеличения плановых назначений - увеличение количества налогоплательщиков за последние три года (2018 год по отношению к 2016 году) на 4,5% или на 39, применяющих данный режим,  в связи с их переходом с ЕНВД на данный режим налогообложения.  По данным налогового органа – главного администратора налоговых доходов количество зарегистрированных налогоплательщиков за последние три года составило в  2018 году - 915, 2017 году- 902, в 2016 году - 876. 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</si>
  <si>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</si>
  <si>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</si>
  <si>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</si>
  <si>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</si>
  <si>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</si>
  <si>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</si>
  <si>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 xml:space="preserve">Основная причина снижения плановых назначений - снижение поступлений в связи с переходом налогоплательщиков на патентную систему, упрощенную систему налогообложения. В результате количество налогоплательщиков, применяющих данный режим уменьшилось за последние три года (2017 год по отношению к 2015 году) на 14,5% или на 120 налогоплательщиков. По данным налогового органа города Урай количество зарегистрированных налогоплательщиков составляло в  2017 году - 706, 2016 году - 760, в 2015 году - 826. </t>
  </si>
  <si>
    <t>000 1 05 02010 02 0000 110</t>
  </si>
  <si>
    <t>Единый сельскохозяйственный налог</t>
  </si>
  <si>
    <t>000 1 05 03000 01 0000 110</t>
  </si>
  <si>
    <t>Основная причина увеличения плановых назначений -  увеличением реализации продукции собственного производства у одного из крупного сельхозпроизводителя - плательщика налога.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</si>
  <si>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</si>
  <si>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</si>
  <si>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</si>
  <si>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 xml:space="preserve">Основная причина увеличения плановых назначений  - увеличение количества выданных патентов налогоплательщикам, перешедших с единого налога на вмененный доход и упрощенной системы налогообложения за последние три года (2017 год по отношению к 2015 году) на 15,0% или на 33 налогоплательщика.  По данным налогового органа города Урай  количество зарегистрированных налогоплательщиков составляло в  2017 году 253,  в 2016 году 276, 2015 году 220. 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</si>
  <si>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</si>
  <si>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</si>
  <si>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</si>
  <si>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</si>
  <si>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</si>
  <si>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</si>
  <si>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Основная причина увеличения плановых назначений -  поступление задолженности прошлых лет от физических лиц.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</si>
  <si>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</si>
  <si>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000 1 06 01020 04 0000 110</t>
  </si>
  <si>
    <t>Земельный налог</t>
  </si>
  <si>
    <t>000 1 06 06000 00 0000 110</t>
  </si>
  <si>
    <t>Земельный налог с организаций</t>
  </si>
  <si>
    <t>000 1 06 06030 00 0000 110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</si>
  <si>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</si>
  <si>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</si>
  <si>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</si>
  <si>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</si>
  <si>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Основная причина снижения плановых назначений -  введение налогового вычета по земельному налогу на величину кадастровой стоимости 600 квадратных метров для льготных категорий налогоплательщиков. Данное изменение определено ФЗ от 28 декабря 2017 года № 436-ФЗ, что не могло быть предусмотрено при формировании бюджета на 2018-2020 годы.</t>
  </si>
  <si>
    <t xml:space="preserve"> -земельный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</si>
  <si>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</si>
  <si>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</si>
  <si>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</si>
  <si>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</si>
  <si>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</si>
  <si>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 Основная причина снижения плановых назначений - уменьшение поступлений по делам, рассматриваемым в судах общей юрисдикции, мировыми судьями, администратором которых является Межрайонная инспекция Федеральной налоговой службы №2 по ХМАО-Югре, удельный вес которого составляет 96,1%. 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</si>
  <si>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</si>
  <si>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</si>
  <si>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</si>
  <si>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</si>
  <si>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Увеличение плановых назначений - связано  с увеличением  поступлений  по выдаче документов,  разрешающих установку рекламной конструкции и  государственную регистрацию органом местного самоуправления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грузов.</t>
  </si>
  <si>
    <t xml:space="preserve"> Государственная пошлина за выдачу разрешения на установку рекламной конструкции</t>
  </si>
  <si>
    <t>000 1 08 07150 01 0000 110</t>
  </si>
  <si>
    <t>000 1 08 07170 01 0000 110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</si>
  <si>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</si>
  <si>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0001 08 07173 01 0000 110
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</si>
  <si>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</si>
  <si>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</si>
  <si>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</si>
  <si>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000 1 11 01000 00 0000 120</t>
  </si>
  <si>
    <t xml:space="preserve"> Уменьшение плановых назначений связано с поступлением ниже запланированных плановых назначений, так как  данный вид доходов зависит от результатов финансово-хозяйственной деятельности акционерных обществ, с долей акций, принадлежащих муниципальному образованию город Урай по итогам за 2017 финансовый год. 
В соответствии с принятыми  решениями на годовых общих собраниях акционеров  доходы от дивидендов поступили в сумме 628,3 тыс.рулей от: АО "Агроника" в сумме 273,5 тыс. рублей; АО "Водоканал" в сумме 23,9 тыс. рублей, ОАО "ЮТЭК-Энергия" в сумме 9,8 тыс. рублей; АО "Урайтеплоэнергия" в сумме 321,1 тыс. рублей.  
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</si>
  <si>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</si>
  <si>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</si>
  <si>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</si>
  <si>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</si>
  <si>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</si>
  <si>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</si>
  <si>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Основные причина снижения плановых назначений в результате: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отсутствия заявок по отдельным аукционам на право заключения договоров аренды земельных участков;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оспаривание арендаторами (ООО "Нефтедорстрой" и Малышевым А.И.) кадастровой стоимости арендованных земельных участков, что отразилось на снижении арендных платежей. 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</si>
  <si>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</si>
  <si>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</si>
  <si>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</si>
  <si>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000 1 11 05020 00 0000 120</t>
  </si>
  <si>
    <t xml:space="preserve">Основные причины увеличения плановых назначений в результате:                                                                                                                                                                                                                                                                                                                                                                                                                                                                                                                     -проведения  аукционов  под строительство четырех многоквартирных жилых домов и под индивидуальную жилую застройку;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поступления  от исполнительного производства.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</si>
  <si>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</si>
  <si>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>000 1 11 05024 04 0000 120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</si>
  <si>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</si>
  <si>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</si>
  <si>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Увеличение плановых назначений связано с поступлением платы по соглашениям об установлении сервитута, заключенных с организациями города Урай  в отношении земельных участков, находящихся в собственности городских округов, в соответствии с Порядком, установленным Постановлением администрации города Урай от 23.06.2015 №2015.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</si>
  <si>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</si>
  <si>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</si>
  <si>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</si>
  <si>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</si>
  <si>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Платежи от государственных и муниципальных унитарных предприятий</t>
  </si>
  <si>
    <t>000 1 11 07000 00 0000 120</t>
  </si>
  <si>
    <t>Увеличение плановых назначений связано с поступлением  выше запланированных плановых назначений в сумме 87,0 тыс.рублей по отчислениям от прибыли МУП ритуальные услуги города Урай в соответствии с  решением комиссии о рассмотрении итогов финансово-хозяйственной деятельности за 2016 год.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</si>
  <si>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</si>
  <si>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</si>
  <si>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</si>
  <si>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</si>
  <si>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</si>
  <si>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</si>
  <si>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Увеличение плановых назначений по доходам от арендной платы за муниципального имущества связано:                                                                                                                                                                            -  с ожидаемым поступлением платы от АО "Водоканал" за пользование муниципальным имуществом (объекты водоснабжения и водоотведения) в сумме  "+" 14 735,0 тыс.рублей;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 заключение новых договоров найма жилых помещений во вновь построенных домах, что увеличивает коэффициент при начислении платы за найм жилых помещений, а также площадь предоставляемых жилых помещений превысила площадь расторгнутых договоров.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</si>
  <si>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</si>
  <si>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</si>
  <si>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</si>
  <si>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</si>
  <si>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</si>
  <si>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</si>
  <si>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Согласно предоставленной информации от главного администратора платежей - Управление Федеральной службы по надзору в сфере природопользования (Росприроднадзора) по Ханты-Мансийскому автономному округу-Югре, увеличение поступлений в отчетном периоде по  данному источнику неналоговых доходов, связано поступлением:
 - платежа в сумме 666,3 тыс. рублей, от одного из плательщика – природопользователя  (АО «Водоканал»)  за 4 квартал 2017 года в результате  перерасчета с июня 2017 года платы за сбросы загрязняющих веществ в водные объекты, в связи с увеличением лимитов на нормативно-допустимые сбросы;
 -  задолженности прошлых лет.
</t>
  </si>
  <si>
    <t>Плата за негативное воздействие на окружающую среду</t>
  </si>
  <si>
    <t>000 1 12 01000 01 0000 120</t>
  </si>
  <si>
    <t xml:space="preserve"> -плата за выбросы загрязняющих веществ в атмосферный воздух стационарными объектами</t>
  </si>
  <si>
    <t>000 1 12 01010 01 0000 120</t>
  </si>
  <si>
    <t xml:space="preserve"> - плата за выбросы загрязняющих веществ в атмосферный воздух передвижными объектами</t>
  </si>
  <si>
    <t>000 1 12 01020 01 0000 120</t>
  </si>
  <si>
    <t xml:space="preserve"> - 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</si>
  <si>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</si>
  <si>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</si>
  <si>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</si>
  <si>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 xml:space="preserve"> - плата за размещение отходов производства</t>
  </si>
  <si>
    <t>000 1 12 01041 01 0000 120</t>
  </si>
  <si>
    <t xml:space="preserve"> - плата за размещение твердых коммунальных отходов</t>
  </si>
  <si>
    <t>000 1 12 01042 01 0000 120</t>
  </si>
  <si>
    <t>ДОХОДЫ ОТ ОКАЗАНИЯ ПЛАТНЫХ УСЛУГ (РАБОТ) И КОМПЕНСАЦИИ ЗАТРАТ  ГОСУДАРСТВА</t>
  </si>
  <si>
    <t>000 1 13 00000 00 0000 000</t>
  </si>
  <si>
    <t>Доходы от оказания платных услуг (работ)</t>
  </si>
  <si>
    <t>000 1 13 01000 00 0000 130</t>
  </si>
  <si>
    <t xml:space="preserve">Основная причина снижения плановых назначений -   количество сведений, предоставляемых физическим и юридическим лицам из информационной системы обеспечения градостроительной деятельности (ИСОГД) не имеет постоянного и запланированного характера, потребность не увеличивается. 
</t>
  </si>
  <si>
    <t>Прочие доходы от оказания платных услуг  (работ)</t>
  </si>
  <si>
    <t>000 1 13 01990 00 0000 130</t>
  </si>
  <si>
    <t xml:space="preserve"> - 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</si>
  <si>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</si>
  <si>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</si>
  <si>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</si>
  <si>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Увеличение плановых назначений связано с поступлением  средств от возврата финансирования прошлых лет из Фонда Социального Страхования (ФСС).   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</si>
  <si>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</si>
  <si>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</si>
  <si>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</si>
  <si>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</si>
  <si>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</si>
  <si>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</si>
  <si>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</si>
  <si>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</si>
  <si>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Увеличение плановых назначений связано: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по доходам от реализации муниципального имущества (купля продажа мена) -  с досрочным внесением платежей по договорам купли-продажи, мены муниципального имущества;                                                                                                                                                                                                                                2) по доходам от приватизации - реализация с аукциона двух автотранспортных средств рамках реализации Федерального закона от 21.12.2001 №178-ФЗ на сумму 922,9 тыс. рублей, включенных в план приватизации на 2017 год и плановый период 2018-2019 год. 
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</si>
  <si>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</si>
  <si>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</si>
  <si>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</si>
  <si>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000 1 14 02043 04 0000 410</t>
  </si>
  <si>
    <t xml:space="preserve">Доходы от продажи земельных участков , находящихся в государственной и муниципальной собственности </t>
  </si>
  <si>
    <t>000 1 14 06000 00 0000 430</t>
  </si>
  <si>
    <t>Увеличение плановых назначений связано с  ожидаемым поступлением средств в результате переоформления из права аренды в собственность 12 земельных участков под строительство жилых домов и продажи земельного участка под личное подсобное хозяйство.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</si>
  <si>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</si>
  <si>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</si>
  <si>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</si>
  <si>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</si>
  <si>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</si>
  <si>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</si>
  <si>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</si>
  <si>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</si>
  <si>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</si>
  <si>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</si>
  <si>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Основная причина снижения плановых назначений связана с заключением меньшего количества соглашений по плате за увеличение площади земельных участков, чем запланировано. 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</si>
  <si>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</si>
  <si>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</si>
  <si>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</si>
  <si>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</si>
  <si>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</si>
  <si>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</si>
  <si>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 В результате проводимых контрольных мероприятий - уменьшились поступления от денежных взысканий (штрафов) за нарушение законодательства о налогах и сборах,  главным администратором  которых является  - Межрайонная инспекция Федеральной налоговой службы №2 по ХМАО-Югре.</t>
  </si>
  <si>
    <t xml:space="preserve">  -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</si>
  <si>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</si>
  <si>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 xml:space="preserve">  -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</si>
  <si>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</si>
  <si>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</si>
  <si>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</si>
  <si>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</si>
  <si>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</si>
  <si>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 xml:space="preserve"> В результате проводимых контрольных мероприятий - произведены уточнения плановых назначений, так как уменьшились поступления  от денежных взысканий (штрафов) за административные правонарушения в области государственного регулирования производства и оборота табачной продукции и увеличились поступления  в области государственного регулирования производства и оборота табачной продукции главными администраторами которых в  данной области являются -  Управление Министерства Внутренних дел Российской Федерации по Ханты-Мансийскому автономному округу - Югры и Управление Федеральной службы по надзору в сфере защиты прав потребителей и благополучия человека по Ханты-Мансийскому автономному округу – Югры.
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</si>
  <si>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</si>
  <si>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</si>
  <si>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</si>
  <si>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</si>
  <si>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 xml:space="preserve">Доходы от возмещения ущерба при возникновении страховых случаев
</t>
  </si>
  <si>
    <t xml:space="preserve">000 1 16 23000 00 0000 140
</t>
  </si>
  <si>
    <t>Увеличение плановых назначений -  в связи с поступлением средств страхового случая  возмещения ущерба по  дорожно-транспортному происшествию в рамках полиса ОСАГО  АО ГСК Югория (автомобиль ГАЗ 322-132 (автобус для маршрутных перевозок) МКУ «Управление материально-технического обеспечения  города Урай»).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</si>
  <si>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
</t>
  </si>
  <si>
    <t xml:space="preserve">000 1 16 23040 04 0000 140
</t>
  </si>
  <si>
    <t xml:space="preserve"> - 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</si>
  <si>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 xml:space="preserve">000 1 16 23042 04 0000 140
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</si>
  <si>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</si>
  <si>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</si>
  <si>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В результате проводимых контрольных мероприятий в данной области  главными администраторами доходов - Управлением Федеральной службы по надзору в сфере природопользования (Росприроднадзора) по Ханты-Мансийскому автономному округу-Югры, Службой по контролю и надзору в сфере охраны окружающей среды, объектов животного мира и лесных отношений по ХМАО-Югре и Управлением Федеральной службы государственной регистрации, кадастра и картографии по Ханты-Мансийскому автономному округу - Югре увеличились поступления в бюджет города Урай в результате взыскания с нарушителей за экологические правонарушения в области охраны окружающей среды и за нарушения земельного законодательства.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</si>
  <si>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</si>
  <si>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</si>
  <si>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 xml:space="preserve"> - денежные взыскания (штрафы) за нарушение законодательства в области охраны окружающей среды</t>
  </si>
  <si>
    <t>000 1 16 25050 01 0000 140</t>
  </si>
  <si>
    <t xml:space="preserve"> - 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</si>
  <si>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</si>
  <si>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</si>
  <si>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</si>
  <si>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 xml:space="preserve"> Основная причина снижения плановых назначений - уменьшение количества обращений потребителей и количества проверок в связи с нарушениями законодательства области обеспечения санитарно-эпидимиологического благополучия человека и законодательства в сфере защиты прав потребителей.  </t>
  </si>
  <si>
    <t>Денежные взыскания (штрафы) за правонарушения в области дорожного движения</t>
  </si>
  <si>
    <t>000 1 16 30000 01 0000 140</t>
  </si>
  <si>
    <t>В результате проводимых контрольных мероприятий в данной области увеличились поступления доходов главным администратором которых является - Управления Министерства Внутренних дел Российской Федерации по Ханты-Мансийскому автономному округу - Югры.</t>
  </si>
  <si>
    <t xml:space="preserve"> -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</si>
  <si>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</si>
  <si>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 xml:space="preserve"> - 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</si>
  <si>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</si>
  <si>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</si>
  <si>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</si>
  <si>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В результате проводимых контрольных мероприятий  главными администраторами  доходов - Управлением Федеральной антимонопольной службы по Ханты-Мансийскому автономному округу – Югры и Службой контроля Ханты-Мансийского  автономного округа – Югры, которыми производились денежные взыскания в результате нарушения законодательства РФ о размещения заказов на поставки товаров, выполнение работ, оказание услуг, увеличились поступления в бюджет города Урай.   
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</si>
  <si>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</si>
  <si>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</si>
  <si>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</si>
  <si>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</si>
  <si>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 xml:space="preserve">В результате проводимых мероприятий  в данной области увеличились поступления от главного администратора  -  администрации города Урай, в результате 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грузов.  Большую часть тяжеловесных перевозок осуществляют предприятия нефтегазового комплекса. </t>
  </si>
  <si>
    <t xml:space="preserve"> -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</si>
  <si>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</si>
  <si>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</si>
  <si>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</si>
  <si>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 xml:space="preserve">В результате проводимых мероприятий  увеличились поступления доходов главными администраторами которых являются  -  Управлением Министерства Внутренних дел Российской Федерации по Ханты-Мансийскому автономному округу - Югры, Службой по контролю и надзору в сфере охраны окружающей среды, объектов животного мира и лесных отношений Ханты-Мансийского автономного округа - Югры и Управлением Федеральной службы судебных приставов по Ханты-Мансийскому автономному округу - Югре, которыми производились денежные взыскания за уклонения от исполнения административного наказания.
</t>
  </si>
  <si>
    <t>Прочие поступления от денежных взысканий (штрафов) и иных сумм в возмещение ущерба</t>
  </si>
  <si>
    <t>000 1 16 90000 00 0000 140</t>
  </si>
  <si>
    <t>В результате проводимых профилактических работ главным администратором доходов - Управлением  Министерства Внутренних дел Российской Федерации по Ханты-Мансийскому автономному округу - Югры увеличились поступления по административным взысканиям в  соответствии с КОАП.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</si>
  <si>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</si>
  <si>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</si>
  <si>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</si>
  <si>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</si>
  <si>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 xml:space="preserve">Основная причина увеличения плановых назначений - поступление неналоговых доходов:                                                                                                                                                                                                                                                                                                                                                                                                                        - 0,5 тыс.рублей - возврат суммы в доход бюджета г города Урай по личному заявлению сотрудника;
-  92,0 тыс.рублей - за утилизацию демонтированного муниципального имущества от АО «Водоканал», ОАО "Урайтеплоэнергия",  ООО "СК"НОЙ",  так как в соответствии с Порядком управления и распоряжения имуществом, находящимся в муниципальной собственности города Урай, принятым  решением Думы    города Урай от 25.06.2009 №56, Порядком списания имущества, находящегося в собственности муниципального образования городской округ город Урай, утвержденным постановлением администрации города Урай от 02.10.2014 №3481, средства от утилизации возмещаются пользователем в бюджет города Урай. 
</t>
  </si>
  <si>
    <t>Прочие неналоговые доходы</t>
  </si>
  <si>
    <t>000 1 17 05000 00 0000 180</t>
  </si>
  <si>
    <t xml:space="preserve">Прочие неналоговые доходы бюджетов городских округов 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</si>
  <si>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</si>
  <si>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</si>
  <si>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</si>
  <si>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</si>
  <si>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</si>
  <si>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</si>
  <si>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</si>
  <si>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обеспечение сбалансированности местных бюджетов</t>
  </si>
  <si>
    <t>000 2 02 15002 04 0000 151</t>
  </si>
  <si>
    <t>На основании Уведомления № 500/16/01/1/500090101/81030 от 17.10.2018 О предоставлении межбюджетного трансферта, не имеющего целевое назначение на 2018 год и плановый период 2019 и 2020 годов Департамента финансов ХМАО-Югры</t>
  </si>
  <si>
    <t>Дотации в целях стимулирования роста налогового потенциала и качества планирования доходов в городских округах и муниципальных районах Ханты-Мансийского автономного округа – Югры</t>
  </si>
  <si>
    <t>000 2 02 19999 04 0000 151</t>
  </si>
  <si>
    <t>На основании Уведомления № 500/15/02/1/500090101/81060 от 17.09.2018 О предоставлении межбюджетного трансферта, не имеющего целевое назначение на 2018 год и плановый период 2019 и 2020 годов Департамента финансов ХМАО-Югры</t>
  </si>
  <si>
    <t xml:space="preserve">СУБСИДИИ БЮДЖЕТАМ БЮДЖЕТНОЙ СИСТЕМЫ РОССИЙСКОЙ ФЕДЕРАЦИИ (МЕЖБЮДЖЕТНЫЕ СУБСИДИИ) всего, в том числе:               </t>
  </si>
  <si>
    <t>000 2 02 20000 00 0000 000</t>
  </si>
  <si>
    <t>Субсидии бюджетам городских округов на реализацию мероприятий по обеспечению жильем молодых семей  (федеральный бюджет)</t>
  </si>
  <si>
    <t>000 2 02 25497 04 0000 151</t>
  </si>
  <si>
    <t>На основании Уведомления № 480/09/01/2/480090205/R4970 от 10.09.2018 О предоставлении субсидии, субвенции, иного межбюджетного трансферта, имеющего целевое назначение на 2018 год и плановый период 2019 и 2020 годов Департамента финансов ХМАО-Югры</t>
  </si>
  <si>
    <t>Софинансирование субсидии на реализацию мероприятий по обеспечению жильем молодых семей (окружной бюджет)</t>
  </si>
  <si>
    <t>Софинансирование субсидии на поддержку государственных программ субъектов Российской Федерации и муниципальных программ формирования современной городской среды (окружной бюджет)</t>
  </si>
  <si>
    <t>000 2 02 25555 04 0000 151</t>
  </si>
  <si>
    <t>На основании Уведомления № 460/10/05/2/460090205/R5550 от 24.10.2018 О предоставлении субсидии, субвенции, иного межбюджетного трансферта, имеющего целевое назначение на 2018 год и плановый период 2019 и 2020 годов Департамента финансов ХМАО-Югры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</si>
  <si>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(федеральный бюджет)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</si>
  <si>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</si>
  <si>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000 2 02 29999 04 0000 151</t>
  </si>
  <si>
    <t>На основании Уведомления № 600/15/03/2/600090101/82370 от 17.09.2018 О предоставлении субсидии, субвенции, иного межбюджетного трансферта, имеющего целевое назначение на 2018 год и плановый период 2019 и 2020 годов Департамента финансов ХМАО-Югры</t>
  </si>
  <si>
    <t>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</si>
  <si>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На основании Уведомления № 240/15/03/2/240090104/82580 от 17.09.2018 О предоставлении субсидии, субвенции, иного межбюджетного трансферта, имеющего целевое назначение на 2018 год и плановый период 2019 и 2020 годов Департамента финансов ХМАО-Югры</t>
  </si>
  <si>
    <t>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</si>
  <si>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На основании Уведомления № 230/15/03/2/230090104/82570 от 17.09.2018 О предоставлении субсидии, субвенции, иного межбюджетного трансферта, имеющего целевое назначение на 2018 год и плановый период 2019 и 2020 годов Департамента финансов ХМАО-Югры</t>
  </si>
  <si>
    <t>Субсидии на дополнительное финансовое обеспечение мероприятий по организации питания обучающихся</t>
  </si>
  <si>
    <t>На основании Уведомления № 230/15/03/2/230090104/82460 от 17.09.2018 О предоставлении субсидии, субвенции, иного межбюджетного трансферта, имеющего целевое назначение на 2018 год и плановый период 2019 и 2020 годов Департамента финансов ХМАО-Югры</t>
  </si>
  <si>
    <t>Субсидии на реализацию полномочий в области строительства, градостроительной деятельности и жилищных отношений</t>
  </si>
  <si>
    <t>На основании Уведомлений № 480/15/02/2/480090104/82170 от 17.09.2018, № 480/16/03/2/480090104/82170 от 17.10.2018 О предоставлении субсидии, субвенции, иного межбюджетного трансферта, имеющего целевое назначение на 2018 год и плановый период 2019 и 2020 годов Департамента финансов ХМАО-Югры</t>
  </si>
  <si>
    <t>Субсидии на реализацию полномочий в сфере жилищно-коммунального комплекса</t>
  </si>
  <si>
    <t>На основании Уведомления № 460/16/04/2/460090104/82590 от 17.10.2018 О предоставлении субсидии, субвенции, иного межбюджетного трансферта, имеющего целевое назначение на 2018 год и плановый период 2019 и 2020 годов Департамента финансов ХМАО-Югры</t>
  </si>
  <si>
    <t>Субсидии бюджетам городских округов на реализацию мероприятий по обеспечению жильем молодых семей  (окружной бюджет)</t>
  </si>
  <si>
    <t>На основании Уведомления № 480/15/03/2/480090104/82610 от 17.09.2018 О предоставлении субсидии, субвенции, иного межбюджетного трансферта, имеющего целевое назначение на 2018 год и плановый период 2019 и 2020 годов Департамента финансов ХМАО-Югры</t>
  </si>
  <si>
    <t xml:space="preserve">СУБВЕНЦИИ БЮДЖЕТАМ СУБЪЕКТОВ РОССИЙСКОЙ ФЕДЕРАЦИИ И МУНИЦИПАЛЬНЫХ ОБРАЗОВАНИЙ всего, в том числе:                </t>
  </si>
  <si>
    <t>000 2 02 30000 00 0000 151</t>
  </si>
  <si>
    <t>Субвенции на поддержку животноводства, переработки и реализации продукции животноводства</t>
  </si>
  <si>
    <t>000 2 02 30024 04 0000 151</t>
  </si>
  <si>
    <t>На основании Уведомлений  № 700/15/05/3/700090104/84150 от 17.09.2018, № 700/16/03/3/700090104/84150 от 17.10.2018 О предоставлении субсидии, субвенции, иного межбюджетного трансферта, имеющего целевое назначение на 2018 год и плановый период 2019 и 2020 годов Департамента финансов ХМАО-Югры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</si>
  <si>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</si>
  <si>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На основании Уведомлений № 290/09/01/3/290090104/84090 от 04.09.2018, № 290/11/02/3/290090104/84090 от 06.11.2018 О предоставлении субсидии, субвенции, иного межбюджетного трансферта, имеющего целевое назначение на 2018 год и плановый период 2019 и 2020 годов Департамента финансов ХМАО-Югры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</si>
  <si>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</si>
  <si>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На основании Уведомления № 630/15/01/3/630090104/84200 от 17.09.2018 О предоставлении субсидии, субвенции, иного межбюджетного трансферта, имеющего целевое назначение на 2018 год и плановый период 2019 и 2020 годов Департамента финансов ХМАО-Югры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</si>
  <si>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</si>
  <si>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На основании Уведомления № 700/15/03/3/700090104/84290 от 17.09.2018 О предоставлении субсидии, субвенции, иного межбюджетного трансферта, имеющего целевое назначение на 2018 год и плановый период 2019 и 2020 годов Департамента финансов ХМАО-Югры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</si>
  <si>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</si>
  <si>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На основании Уведомления № 480/15/03/3/480090104/84220 от 17.09.2018 О предоставлении субсидии, субвенции, иного межбюджетного трансферта, имеющего целевое назначение на 2018 год и плановый период 2019 и 2020 годов Департамента финансов ХМАО-Югры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</si>
  <si>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</si>
  <si>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На основании Уведомлений № 460/15/02/3/460090104/84230 от 17.09.2018, № 460/16/03/3/460090104/84230 от 17.10.2018 О предоставлении субсидии, субвенции, иного межбюджетного трансферта, имеющего целевое назначение на 2018 год и плановый период 2019 и 2020 годов Департамента финансов ХМАО-Югры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</si>
  <si>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</t>
  </si>
  <si>
    <t>На основании Уведомления № 230/15/03/3/230090104/84300 от 17.09.2018 О предоставлении субсидии, субвенции, иного межбюджетного трансферта, имеющего целевое назначение на 2018 год и плановый период 2019 и 2020 годов Департамента финансов ХМАО-Югры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</si>
  <si>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</si>
  <si>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На основании Уведомления № 580/11/01/3/580090104/84250 от 01.11.2018 О предоставлении субсидии, субвенции, иного межбюджетного трансферта, имеющего целевое назначение на 2018 год и плановый период 2019 и 2020 годов Департамента финансов ХМАО-Югры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</si>
  <si>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</si>
  <si>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На основании Уведомления № 290/11/02/3/290090104/84060 от 06.11.2018 О предоставлении субсидии, субвенции, иного межбюджетного трансферта, имеющего целевое назначение на 2018 год и плановый период 2019 и 2020 годов Департамента финансов ХМАО-Югры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</si>
  <si>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</si>
  <si>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000 2 02 30029 04 0000 151</t>
  </si>
  <si>
    <t>На основании Уведомления № 230/15/03/3/230090104/84050 от 17.09.2018 О предоставлении субсидии, субвенции, иного межбюджетного трансферта, имеющего целевое назначение на 2018 год и плановый период 2019 и 2020 годов Департамента финансов ХМАО-Югры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</si>
  <si>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(федеральный бюджет)</t>
  </si>
  <si>
    <t>000 202 35135 04 0000 151</t>
  </si>
  <si>
    <t>На основании Уведомлений № 480/15/03/3/480090205/51350 от 17.09.2018, № 480/10/02/3/480090205/51350 от 02.10.2018, № 480/11/01/3/480090205/51350 от 02.11.2018 О предоставлении субсидии, субвенции, иного межбюджетного трансферта, имеющего целевое назначение на 2018 год и плановый период 2019 и 2020 годов Департамента финансов ХМАО-Югры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</si>
  <si>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(федеральный бюджет)</t>
  </si>
  <si>
    <t>000 202 35930 04 0000 151</t>
  </si>
  <si>
    <t>На основании Уведомлений № 690/09/02/3/690090205/59300 от 17.09.2018, № 690/15/03/3/690090205/59300 от 17.09.2018 О предоставлении субсидии, субвенции, иного межбюджетного трансферта, имеющего целевое назначение на 2018 год и плановый период 2019 и 2020 годов Департамента финансов ХМАО-Югры</t>
  </si>
  <si>
    <t>000 2 02 40000 00 0000 151</t>
  </si>
  <si>
    <t>Иные межбюджетные трансферты на реализацию наказов избирателей депутатам Думы Ханты-Мансийского автономного округа – Югры</t>
  </si>
  <si>
    <t>000 2 02 49999 04 0000 151</t>
  </si>
  <si>
    <t>На основании Уведомлений № 500/11/03/4/500090101/85160 от 06.11.2018, № 500/11/03/4/500090101/85160 от 06.11.2018 О предоставлении субсидии, субвенции, иного межбюджетного трансферта, имеющего целевое назначение на 2018 год и плановый период 2019 и 2020 годов Департамента финансов ХМАО-Югры</t>
  </si>
  <si>
    <t>Иные межбюджетные трансферты на реализацию мероприятий по содействию трудоустройству граждан</t>
  </si>
  <si>
    <t>На основании Уведомлений № 350/16/03/4/350090101/85060 от 17.10.2018,  № 350/16/03/4/350090101/85060 от 17.10.2018 О предоставлении субсидии, субвенции, иного межбюджетного трансферта, имеющего целевое назначение на 2018 год и плановый период 2019 и 2020 годов Департамента финансов ХМАО-Югры</t>
  </si>
  <si>
    <t>ПРОЧИЕ БЕЗВОЗМЕЗДНЫЕ ПОСТУПЛЕНИЯ</t>
  </si>
  <si>
    <t>000 2 07 00000 00 0000 180</t>
  </si>
  <si>
    <t xml:space="preserve"> -прочие безвозмездные поступления в бюджеты городских округов</t>
  </si>
  <si>
    <t>000 2 07 04050 04 0000 180</t>
  </si>
  <si>
    <t>Основная причина изменения плановых назначений - поступление средств в рамках реализации приоритетного проекта "Формирование комфортной городской среды", согласно постановления администрации города Урай от 30.06.2017 №1876, увеличение плановых назначений на "+" 60,2 тыс.рублей.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</si>
  <si>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</si>
  <si>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000 2 19 00000 00 0000 180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</si>
  <si>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</si>
  <si>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000 2 19 60010 04 0000 151</t>
  </si>
  <si>
    <t>Возврат остатков субсидий, субвенций имеющих целевое назначение прошлых лет в сумме  (-36,6) тыс.рублей, в том числе:</t>
  </si>
  <si>
    <t xml:space="preserve">по субсидиям в сумме (-19,0) тыс.рублей, в том числе: </t>
  </si>
  <si>
    <t xml:space="preserve"> - на поддержку малого и среднего предпринимательства в сумме (-19,0) тыс.рублей или (-19 000,0 рублей); </t>
  </si>
  <si>
    <t xml:space="preserve">по субвенциям в сумме (-17,6) тыс.рублей, в том числе: </t>
  </si>
  <si>
    <t xml:space="preserve"> -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 в сумме (-17,6) тыс.рублей или (-17 587,3 рублей)</t>
  </si>
  <si>
    <t>ИТОГО ДОХОДОВ</t>
  </si>
  <si>
    <t>Решение Думы от 20.09.2018 года №45</t>
  </si>
  <si>
    <t>перераспределение средств в результате конкурсных процедур на выполнение работ по разработке проекта генеральной схемы очистки территории муниципального образования городской округ город Урай</t>
  </si>
  <si>
    <t>высвобождение доли софинансирования местного бюджета в рамках проведения капитального ремонта инженерных сетей (ОЗП)</t>
  </si>
  <si>
    <t>высвобождение доли софинансирования местного бюджета в связи с уменьшение ассигнований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 спортивным оборудованием, экипировкой и инвентарем, проведение тренировочных сборов и участие в соревнованиях</t>
  </si>
  <si>
    <t>высвобождение средств местного бюджета в связи с поступлением средств собственников жилья ( реализация проекта "Формирование комфортной городской среды")</t>
  </si>
  <si>
    <t>перераспределение средств в результате конкурсных процедур по выполнению работ по благоустройству общественных мест</t>
  </si>
  <si>
    <t>Всего</t>
  </si>
  <si>
    <t>на проведение государственной ценовой экспертизы по объекту "Инженерные сети теплоснабжения микрорайона 1А г.Урай"</t>
  </si>
  <si>
    <t>перераспределение средств в результате проведения конкурсных процедур  по благоустройству территории города Урай</t>
  </si>
  <si>
    <t>перераспределение средств в результате проведения конкурсных процедур по выполнению работ на объекте "Водопонижение мкр.Юго-Восточный"</t>
  </si>
  <si>
    <t>перераспределены средства по результатам проведения конкурсных процедур по страхованию имущества муниципального образования города Урай</t>
  </si>
  <si>
    <t>перераспределение средств в результате экономии:1) от проведения награждения конкурса "Город цветов", 2)от конкурсных процедур по поставке новогодней иллюминации, 3) от проведения конкурсных процедур  по благоустройству территории города Урай.</t>
  </si>
  <si>
    <t>высвобождение средств на обслуживание муниципального долга (отсутствие долговых обязательств у МО)</t>
  </si>
  <si>
    <t>4.11.</t>
  </si>
  <si>
    <t>4.12.</t>
  </si>
  <si>
    <t>на повышение квалификации муниципальных служащих</t>
  </si>
  <si>
    <t>4.13.</t>
  </si>
  <si>
    <r>
      <t xml:space="preserve">высвобождение средств местного бюджета:1) в связи с софинансированием расходных обязательств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7 мая 2012 года №597 "О мероприятиях по реализации государственной социальной политики" </t>
    </r>
    <r>
      <rPr>
        <i/>
        <sz val="12"/>
        <color indexed="8"/>
        <rFont val="Times New Roman"/>
        <family val="1"/>
      </rPr>
      <t>(МАУ "Звезды Югры" "-"910,8 тыс.руб., МАУ ДО "Старт" "-"1397,7 тыс.руб.</t>
    </r>
    <r>
      <rPr>
        <sz val="12"/>
        <color indexed="8"/>
        <rFont val="Times New Roman"/>
        <family val="1"/>
      </rPr>
      <t>)</t>
    </r>
    <r>
      <rPr>
        <b/>
        <sz val="12"/>
        <color indexed="8"/>
        <rFont val="Times New Roman"/>
        <family val="1"/>
      </rPr>
      <t>"-"2308,5 тыс.руб</t>
    </r>
    <r>
      <rPr>
        <sz val="12"/>
        <color indexed="8"/>
        <rFont val="Times New Roman"/>
        <family val="1"/>
      </rPr>
      <t>.</t>
    </r>
  </si>
  <si>
    <t>1.6.</t>
  </si>
  <si>
    <t>выполнение работ по проверке фоторадарных стационарных комплексов измерения скорости движения транспортных средств "Крис С" системы безопасности дорожного движения</t>
  </si>
  <si>
    <t>4.14.</t>
  </si>
  <si>
    <t xml:space="preserve">Муниципальная программа " Капитальный ремонт и реконструкция систем коммунальной инфраструктуры города Урай на 2014-2020 года </t>
  </si>
  <si>
    <t>выполнение ремонтных работ кафе-вагон "Экспресс"</t>
  </si>
  <si>
    <t>внесение в реестр записей о списании ценных бумаг, предоставление уведомлений об операции</t>
  </si>
  <si>
    <t>Непрограммные расходы</t>
  </si>
  <si>
    <t>1) выполнение работ по демонтажу несанкционированных переходов в районе пересечения ул. Ленина-ул.Мира, ремонт тротуаров в р-не магазина "Монетка", устройство пандусов вдоль автомобильных дорог ул.Ленина в районе сквера "Романтиков"2) проведение ремонтных работ в муниципальном жилом фонде 3) расчистка территории кладбища №4 под захоронения; 4) выполнение работ по очистке и вывозу мусора после проведения городских субботников на территории города Урай, а также установка дорожных знаков "Место стоянки" 5)замена кабеля и ремонт светильников (16 шт.) по ул.Сибирская 6) приобретение Базовой односерверной лицензии ГИС "ИнГЕО" випнет для установки локальной сети до сервера</t>
  </si>
  <si>
    <t>перераспределение средств по результатам проведенных конкурсных процедур по содержанию объекта "Объездная автомобильная дорога г.Урай"</t>
  </si>
  <si>
    <t xml:space="preserve">высвобождение средств местного бюджета в связи с уменьшением ассигнований ОБ для приобретения фоторадарного комплекса </t>
  </si>
  <si>
    <t>увеличение ассигнований на поддержку животноводства, переработку и реализацию продукции животноводства в рамках подпрограммы "Поддержка сельскохозяйственного производства, рыбохозяйственного комплекса и деятельности по заготовке и переработке дикоросов"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на 2018-2025 годы и на плановый период до 2030 года"</t>
  </si>
  <si>
    <t>уменьшение ассигнований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(уменьшение количества опекаемых)</t>
  </si>
  <si>
    <t>увеличение ассигнований в целях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(детские сады) (ввиду изменения доли софинансирования 99/1)</t>
  </si>
  <si>
    <t xml:space="preserve">уменьшение ассигнований 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(уменьшение количества приемных семей поулчающих данное вознаграждение, а так же экономия в части орагнизации летнего отдыха  опекаемых)                                                          </t>
  </si>
  <si>
    <t>увеличение ассигнований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7 мая 2012 года №597 "О мероприятиях по реализации государственной социальной политики"(ЦМ и ДО) (показатель ср. з/пл по УКАЗУ- 64 312,9 рублей)</t>
  </si>
  <si>
    <t>увеличение ассигнований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7 мая 2012 года №597 "О мероприятиях по реализации государственной социальной политики"(МБУ ДО "Детская школа искусств" №1 -1747,9 тыс.руб., МБУ ДО "Детская школа искусств"№2 -1408,8 тыс.руб., показатель ср.з/пл по УКАЗУ-64 312,9 рублей ) ,</t>
  </si>
  <si>
    <t>увеличение ассигнований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7 мая 2012 года №597 "О мероприятиях по реализации государственной социальной политики"(МАУ "Звезды Югры"-1383,6 тыс.руб., МАУ ДО "Старт"-1988,8 тыс.руб.) (показатель ср.з/пл по УКАЗУ -64 312,9 рублей )</t>
  </si>
  <si>
    <t xml:space="preserve">Муниципальная программа "Развитие физической культуры, спорта и туризма в городе Урай" на 2016-2018 годы </t>
  </si>
  <si>
    <t xml:space="preserve">уточнение бюджетных ассигнований  с фактическим исполнением договоров на реализацию мероприятий по содействию трудоустройству граждан </t>
  </si>
  <si>
    <t xml:space="preserve">увеличение ассигнований в виду увеличения потребности в выплатах связанных в связи с выходом на пенсию,  юбилейные даты работников, частичной компенсациии стоимости оздоровительных и сан.кур. путевок </t>
  </si>
  <si>
    <t>текущее содержание МКУ "УМТО" (выплата годовой премии за 2018 год, ввиду изменения оплаты труда с 01.01.2019)</t>
  </si>
  <si>
    <t>высвобождение средств местного бюджета в связи с изменением доли (99/1) софинансирования расходных обязательств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социальной политики" (МАУ "Культура"-13846,5 тыс.руб., дополнительное образование (МБУ ДО "Детская школа искусств" №1 "-" 1309,1 тыс.руб., МБУ ДО "Детская школа искусств"№2"-"1300,1 тыс.руб.)</t>
  </si>
  <si>
    <t>для приобретения и монтажа системы видеонаблюдения на объекте "Реконструкция нежилого здания под музейно-библиотечный центр по адресу мкр.2 дом 39/1"</t>
  </si>
  <si>
    <t xml:space="preserve">высвобождение средств в результате экономии сложившейся по выполнению работ </t>
  </si>
  <si>
    <t>уменьшение объема ассигнований на дополнительное образование в рамках персонифицированного финансирования в виду сложившейся экономии по фактически заключенным договорам об обучении детей</t>
  </si>
  <si>
    <t xml:space="preserve">высвобождение средств в связи с вакантной ставкой инспектора (содержание Контрольно-счетной палаты города Урай) </t>
  </si>
  <si>
    <t>Дума города Урай</t>
  </si>
  <si>
    <t>кадастровые работы (ввод объекта "Инженерные сети теплоснабжения микрорайона 1А г.Урай")</t>
  </si>
  <si>
    <t>выполнение подготовительных работ и благоустройство объект "Благоустройство территории в районе пересечения ул.Узбекистанская, ул.Космонавтов, граничащих с жилыми домами №№71,72 мкр. 1А"</t>
  </si>
  <si>
    <t xml:space="preserve">экономия средств по з/плате </t>
  </si>
  <si>
    <t>перераспределение средств в результате уточнения ср.списочной численности сотрудников (выполнение показателей дорожной карты Указ Президента) МАУ ДО "ДЮСШ "Старт"</t>
  </si>
  <si>
    <t xml:space="preserve">на устранение представления УМВД по ХМАО Югре МВД на поставку рамных металлических опор  </t>
  </si>
  <si>
    <t>Муниципальная программа "Информационное общество -Урай" на 2016-2018 годы</t>
  </si>
  <si>
    <t xml:space="preserve">Согласно предоставленной информации от главного администратора платежей - Межрайонной инспекции Федеральной налоговой службы №2 по ХМАО-Югре основная причина снижения плановых назначений сложилась в результате корректировки по исправлению технических ошибок, допущенных регистрирующими органами при расчете кадастровой стоимости объектов земельной собственности.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</si>
  <si>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</si>
  <si>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Итого доходы с учетом корректировки на 2018 год</t>
  </si>
  <si>
    <t>выполнение ремонта квартиры по адресу мкр.2А дом 40/3 кв.175 (исполнение решения Урайского городского суда от 05.05.2016)</t>
  </si>
  <si>
    <t>выполнения работ по установке стационарной колонны (стойки) с кнопкой экстренного вызова наряда полиции и системой обратной связи</t>
  </si>
  <si>
    <t>перераспределение средств в результате проведения конкурсных процедур на выполнение работ по  демонтажу здания по адресу г.Урай мкр.2, дом 68</t>
  </si>
  <si>
    <t>повышение профессионального уровня муниципальных служащих ОМС, депутатов Думы города Урай, замещающих муниципальные должности, главы города Урай</t>
  </si>
  <si>
    <t>1) перераспределены средства по результатам проведения конкурсных процедур по страхованию имущества муниципального образования города Урай, 2) экономия средств по оплате за коммунальные услуги за муниципальное жилье (простои), 3) экономия средств в связи с ожидаемыми начислениями до МРОТ низкооплачиваемой категории работников</t>
  </si>
  <si>
    <t>в связи с ожидаемыми начислениями до МРОТ низкооплачиваемой категории работников МБУ "ЦМиДО"</t>
  </si>
  <si>
    <t>перераспределение средств в результате уточнения ср.списочной численности сотрудников "-" 1457,0 тыс.руб., экономия средств в связи с ожидаемыми начислениями до МРОТ низкооплачиваемой категории работников "-" 163,3 тыс.руб.</t>
  </si>
  <si>
    <t>экономия средств в связи с ожидаемыми начислениями до МРОТ низкооплачиваемой категории работников</t>
  </si>
  <si>
    <t>текущее содержание МКУ "УГЗиП" по сопровождению программного обеспечения КАМИН, УРМ 1С</t>
  </si>
  <si>
    <t xml:space="preserve">в связи с ожидаемыми начислениями до МРОТ низкооплачиваемой категории работников </t>
  </si>
  <si>
    <t>№п/п</t>
  </si>
  <si>
    <t>5.</t>
  </si>
  <si>
    <t>6.</t>
  </si>
  <si>
    <t>7.</t>
  </si>
  <si>
    <t xml:space="preserve">на выплату заработной платы и начислений на нее, в целях сохранения достигнутого уровня  з/платы в пределах установленного норматива на ОМС </t>
  </si>
  <si>
    <t>текущее содержание Комитета по финансам (модернизация ПК АС "Бюджет"-350,0 тыс.руб., выходное пособие при выходе на пенсию-529,5 тыс.руб., на выплату заработной платы и начислений на нее, в целях сохранения достигнутого уровня з/платы в пределах установленного норматива на ОМС  -1827,4 тыс.руб. )</t>
  </si>
  <si>
    <t>текущее содержание МКУ "УГЗиП" -1054,1 тыс.руб., МКУ "УКС" -423,9 тыс.руб. (в целях сохранения достигнутого уровня з/платы работников)</t>
  </si>
  <si>
    <t>текущее содержание МКУ "ЕДДС" ((в целях сохранения достигнутого уровня з/платы работников)</t>
  </si>
  <si>
    <t>текущее содержание МКУ "УЖКХ" ((в целях сохранения достигнутого уровня з/платы работников)</t>
  </si>
  <si>
    <t xml:space="preserve">на выплату заработной платы и начислений на нее, в целях сохранения достигнутого уровня з/платы в пределах установленного норматива на ОМС </t>
  </si>
  <si>
    <t>текущее содержание Думы города Урай (единовременное денежное поощрение в связи с юбилейной датой 90,3 тыс.руб., командировочные расходы-32,6 тыс.руб., на выплату заработной платы и начислений на нее, в целях сохранения достигнутого уровня з/платы в пределах установленного норматива на ОМС -1788,1 тыс.руб.)</t>
  </si>
  <si>
    <t>к пояснительной записке</t>
  </si>
  <si>
    <t>Таблица 1</t>
  </si>
  <si>
    <t xml:space="preserve">Корректировка по расходам к проекту решения Думы города Урай "О внесении изменений в бюджет городского округа город Урай на 2018 год и на плановый период 2019 и 2020 годов" </t>
  </si>
  <si>
    <t xml:space="preserve">Таблица 2 </t>
  </si>
  <si>
    <t>Итого расходов с учетом корректировки на 2018 года</t>
  </si>
  <si>
    <t xml:space="preserve">Таблица 3 </t>
  </si>
  <si>
    <t>Комите по финансам администрации города Урай</t>
  </si>
  <si>
    <t>Управление образования и молодежной политики администрации города Урай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</si>
</sst>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_(* #,##0.000_);_(* \(#,##0.000\);_(* &quot;-&quot;??_);_(@_)"/>
    <numFmt numFmtId="194" formatCode="_(* #,##0.0_);_(* \(#,##0.0\);_(* &quot;-&quot;??_);_(@_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"/>
    <numFmt numFmtId="200" formatCode="0.0%"/>
    <numFmt numFmtId="201" formatCode="#,##0.000"/>
    <numFmt numFmtId="202" formatCode="000\.00\.000\.0"/>
    <numFmt numFmtId="203" formatCode="_-* #,##0.0_р_._-;\-* #,##0.0_р_._-;_-* &quot;-&quot;?_р_._-;_-@_-"/>
    <numFmt numFmtId="204" formatCode="0.00_ ;\-0.00\ "/>
    <numFmt numFmtId="205" formatCode="000000"/>
    <numFmt numFmtId="206" formatCode="_(* #,##0.00000_);_(* \(#,##0.00000\);_(* &quot;-&quot;??_);_(@_)"/>
    <numFmt numFmtId="207" formatCode="#,##0.0000"/>
    <numFmt numFmtId="208" formatCode="#,##0.00000"/>
    <numFmt numFmtId="209" formatCode="&quot;+&quot;\ #,##0.0;&quot;-&quot;\ #,##0.0;&quot;&quot;\ 0.0"/>
    <numFmt numFmtId="210" formatCode="[$-FC19]d\ mmmm\ yyyy\ &quot;г.&quot;"/>
    <numFmt numFmtId="211" formatCode="[$-FC19]dd\ mmmm\ yyyy\ &quot;г.&quot;"/>
    <numFmt numFmtId="212" formatCode="0000000"/>
    <numFmt numFmtId="213" formatCode="&quot;+&quot;\ #,##0.00;&quot;-&quot;\ #,##0.00;&quot;&quot;\ 0.00"/>
    <numFmt numFmtId="214" formatCode="&quot;+&quot;\ #,##0.000;&quot;-&quot;\ #,##0.000;&quot;&quot;\ 0.000"/>
    <numFmt numFmtId="215" formatCode="&quot;+&quot;\ #,##0;&quot;-&quot;\ #,##0;&quot;&quot;\ 0"/>
    <numFmt numFmtId="216" formatCode="0000000000"/>
    <numFmt numFmtId="217" formatCode="#,000.0"/>
    <numFmt numFmtId="218" formatCode="#,##0.0\ _₽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i/>
      <sz val="12"/>
      <name val="Times New Roman"/>
      <family val="1"/>
    </font>
    <font>
      <i/>
      <sz val="12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Arial"/>
      <family val="2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1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279">
    <xf numFmtId="0" fontId="0" fillId="0" borderId="0" xfId="0" applyAlignment="1">
      <alignment/>
    </xf>
    <xf numFmtId="0" fontId="62" fillId="0" borderId="0" xfId="0" applyFont="1" applyAlignment="1">
      <alignment/>
    </xf>
    <xf numFmtId="199" fontId="63" fillId="34" borderId="11" xfId="0" applyNumberFormat="1" applyFont="1" applyFill="1" applyBorder="1" applyAlignment="1">
      <alignment horizontal="center" wrapText="1"/>
    </xf>
    <xf numFmtId="0" fontId="64" fillId="0" borderId="0" xfId="0" applyFont="1" applyAlignment="1">
      <alignment/>
    </xf>
    <xf numFmtId="0" fontId="63" fillId="34" borderId="12" xfId="0" applyFont="1" applyFill="1" applyBorder="1" applyAlignment="1">
      <alignment horizontal="left" vertical="center" wrapText="1"/>
    </xf>
    <xf numFmtId="199" fontId="62" fillId="34" borderId="11" xfId="0" applyNumberFormat="1" applyFont="1" applyFill="1" applyBorder="1" applyAlignment="1">
      <alignment horizontal="center" wrapText="1"/>
    </xf>
    <xf numFmtId="0" fontId="62" fillId="34" borderId="11" xfId="0" applyFont="1" applyFill="1" applyBorder="1" applyAlignment="1">
      <alignment horizontal="left" wrapText="1"/>
    </xf>
    <xf numFmtId="0" fontId="65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/>
    </xf>
    <xf numFmtId="199" fontId="66" fillId="0" borderId="0" xfId="0" applyNumberFormat="1" applyFont="1" applyAlignment="1">
      <alignment/>
    </xf>
    <xf numFmtId="199" fontId="65" fillId="0" borderId="0" xfId="0" applyNumberFormat="1" applyFont="1" applyAlignment="1">
      <alignment/>
    </xf>
    <xf numFmtId="0" fontId="63" fillId="34" borderId="13" xfId="0" applyFont="1" applyFill="1" applyBorder="1" applyAlignment="1">
      <alignment wrapText="1"/>
    </xf>
    <xf numFmtId="0" fontId="62" fillId="34" borderId="13" xfId="0" applyFont="1" applyFill="1" applyBorder="1" applyAlignment="1">
      <alignment wrapText="1"/>
    </xf>
    <xf numFmtId="0" fontId="63" fillId="34" borderId="11" xfId="0" applyFont="1" applyFill="1" applyBorder="1" applyAlignment="1">
      <alignment wrapText="1"/>
    </xf>
    <xf numFmtId="0" fontId="63" fillId="0" borderId="0" xfId="0" applyFont="1" applyAlignment="1">
      <alignment/>
    </xf>
    <xf numFmtId="0" fontId="62" fillId="35" borderId="12" xfId="0" applyFont="1" applyFill="1" applyBorder="1" applyAlignment="1">
      <alignment horizontal="left" wrapText="1"/>
    </xf>
    <xf numFmtId="0" fontId="63" fillId="34" borderId="0" xfId="0" applyFont="1" applyFill="1" applyBorder="1" applyAlignment="1">
      <alignment vertical="center" wrapText="1"/>
    </xf>
    <xf numFmtId="0" fontId="63" fillId="34" borderId="11" xfId="0" applyFont="1" applyFill="1" applyBorder="1" applyAlignment="1">
      <alignment vertical="center" wrapText="1"/>
    </xf>
    <xf numFmtId="0" fontId="62" fillId="34" borderId="0" xfId="0" applyFont="1" applyFill="1" applyBorder="1" applyAlignment="1">
      <alignment vertical="center" wrapText="1"/>
    </xf>
    <xf numFmtId="199" fontId="62" fillId="34" borderId="11" xfId="63" applyNumberFormat="1" applyFont="1" applyFill="1" applyBorder="1" applyAlignment="1">
      <alignment horizontal="center" vertical="center"/>
    </xf>
    <xf numFmtId="199" fontId="62" fillId="34" borderId="11" xfId="0" applyNumberFormat="1" applyFont="1" applyFill="1" applyBorder="1" applyAlignment="1">
      <alignment horizontal="center" vertical="center"/>
    </xf>
    <xf numFmtId="209" fontId="68" fillId="34" borderId="0" xfId="0" applyNumberFormat="1" applyFont="1" applyFill="1" applyAlignment="1">
      <alignment/>
    </xf>
    <xf numFmtId="0" fontId="63" fillId="34" borderId="11" xfId="0" applyFont="1" applyFill="1" applyBorder="1" applyAlignment="1">
      <alignment horizontal="center" vertical="center"/>
    </xf>
    <xf numFmtId="199" fontId="63" fillId="34" borderId="11" xfId="63" applyNumberFormat="1" applyFont="1" applyFill="1" applyBorder="1" applyAlignment="1">
      <alignment horizontal="center" vertical="center"/>
    </xf>
    <xf numFmtId="199" fontId="63" fillId="34" borderId="11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/>
    </xf>
    <xf numFmtId="192" fontId="63" fillId="0" borderId="11" xfId="0" applyNumberFormat="1" applyFont="1" applyBorder="1" applyAlignment="1">
      <alignment horizontal="center"/>
    </xf>
    <xf numFmtId="0" fontId="63" fillId="0" borderId="11" xfId="0" applyFont="1" applyBorder="1" applyAlignment="1">
      <alignment horizontal="left" wrapText="1"/>
    </xf>
    <xf numFmtId="209" fontId="63" fillId="0" borderId="11" xfId="0" applyNumberFormat="1" applyFont="1" applyBorder="1" applyAlignment="1">
      <alignment horizontal="center"/>
    </xf>
    <xf numFmtId="0" fontId="63" fillId="0" borderId="11" xfId="0" applyFont="1" applyBorder="1" applyAlignment="1">
      <alignment/>
    </xf>
    <xf numFmtId="0" fontId="63" fillId="0" borderId="11" xfId="0" applyFont="1" applyBorder="1" applyAlignment="1">
      <alignment wrapText="1"/>
    </xf>
    <xf numFmtId="192" fontId="63" fillId="0" borderId="11" xfId="0" applyNumberFormat="1" applyFont="1" applyBorder="1" applyAlignment="1">
      <alignment/>
    </xf>
    <xf numFmtId="209" fontId="63" fillId="0" borderId="11" xfId="0" applyNumberFormat="1" applyFont="1" applyBorder="1" applyAlignment="1">
      <alignment/>
    </xf>
    <xf numFmtId="209" fontId="63" fillId="34" borderId="11" xfId="0" applyNumberFormat="1" applyFont="1" applyFill="1" applyBorder="1" applyAlignment="1">
      <alignment horizontal="center"/>
    </xf>
    <xf numFmtId="0" fontId="63" fillId="0" borderId="11" xfId="0" applyFont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62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/>
    </xf>
    <xf numFmtId="0" fontId="63" fillId="34" borderId="11" xfId="0" applyFont="1" applyFill="1" applyBorder="1" applyAlignment="1">
      <alignment horizontal="left" wrapText="1"/>
    </xf>
    <xf numFmtId="0" fontId="69" fillId="34" borderId="0" xfId="0" applyFont="1" applyFill="1" applyAlignment="1">
      <alignment horizontal="center"/>
    </xf>
    <xf numFmtId="192" fontId="63" fillId="34" borderId="11" xfId="0" applyNumberFormat="1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62" fillId="0" borderId="0" xfId="0" applyFont="1" applyFill="1" applyAlignment="1">
      <alignment/>
    </xf>
    <xf numFmtId="0" fontId="62" fillId="0" borderId="13" xfId="0" applyFont="1" applyFill="1" applyBorder="1" applyAlignment="1">
      <alignment wrapText="1"/>
    </xf>
    <xf numFmtId="199" fontId="62" fillId="0" borderId="11" xfId="0" applyNumberFormat="1" applyFont="1" applyFill="1" applyBorder="1" applyAlignment="1">
      <alignment horizontal="center" wrapText="1"/>
    </xf>
    <xf numFmtId="0" fontId="62" fillId="0" borderId="12" xfId="0" applyFont="1" applyFill="1" applyBorder="1" applyAlignment="1">
      <alignment wrapText="1"/>
    </xf>
    <xf numFmtId="0" fontId="63" fillId="34" borderId="0" xfId="0" applyFont="1" applyFill="1" applyAlignment="1">
      <alignment/>
    </xf>
    <xf numFmtId="0" fontId="71" fillId="34" borderId="0" xfId="0" applyFont="1" applyFill="1" applyAlignment="1">
      <alignment/>
    </xf>
    <xf numFmtId="0" fontId="62" fillId="34" borderId="11" xfId="0" applyFont="1" applyFill="1" applyBorder="1" applyAlignment="1">
      <alignment/>
    </xf>
    <xf numFmtId="0" fontId="62" fillId="34" borderId="12" xfId="0" applyFont="1" applyFill="1" applyBorder="1" applyAlignment="1">
      <alignment wrapText="1"/>
    </xf>
    <xf numFmtId="192" fontId="62" fillId="34" borderId="14" xfId="55" applyNumberFormat="1" applyFont="1" applyFill="1" applyBorder="1" applyAlignment="1" applyProtection="1">
      <alignment wrapText="1"/>
      <protection hidden="1"/>
    </xf>
    <xf numFmtId="199" fontId="62" fillId="34" borderId="11" xfId="55" applyNumberFormat="1" applyFont="1" applyFill="1" applyBorder="1" applyAlignment="1" applyProtection="1">
      <alignment horizontal="center" wrapText="1"/>
      <protection hidden="1"/>
    </xf>
    <xf numFmtId="209" fontId="62" fillId="34" borderId="0" xfId="0" applyNumberFormat="1" applyFont="1" applyFill="1" applyAlignment="1">
      <alignment/>
    </xf>
    <xf numFmtId="199" fontId="63" fillId="34" borderId="11" xfId="55" applyNumberFormat="1" applyFont="1" applyFill="1" applyBorder="1" applyAlignment="1" applyProtection="1">
      <alignment horizontal="center" wrapText="1"/>
      <protection hidden="1"/>
    </xf>
    <xf numFmtId="0" fontId="63" fillId="0" borderId="15" xfId="0" applyFont="1" applyFill="1" applyBorder="1" applyAlignment="1">
      <alignment vertical="center" wrapText="1"/>
    </xf>
    <xf numFmtId="202" fontId="62" fillId="34" borderId="12" xfId="55" applyNumberFormat="1" applyFont="1" applyFill="1" applyBorder="1" applyAlignment="1" applyProtection="1">
      <alignment wrapText="1"/>
      <protection hidden="1"/>
    </xf>
    <xf numFmtId="0" fontId="62" fillId="34" borderId="0" xfId="0" applyFont="1" applyFill="1" applyAlignment="1">
      <alignment/>
    </xf>
    <xf numFmtId="0" fontId="63" fillId="34" borderId="12" xfId="0" applyFont="1" applyFill="1" applyBorder="1" applyAlignment="1">
      <alignment vertical="center" wrapText="1"/>
    </xf>
    <xf numFmtId="0" fontId="63" fillId="34" borderId="0" xfId="0" applyFont="1" applyFill="1" applyBorder="1" applyAlignment="1">
      <alignment wrapText="1"/>
    </xf>
    <xf numFmtId="0" fontId="62" fillId="34" borderId="12" xfId="0" applyFont="1" applyFill="1" applyBorder="1" applyAlignment="1">
      <alignment horizontal="left" wrapText="1"/>
    </xf>
    <xf numFmtId="0" fontId="63" fillId="34" borderId="12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wrapText="1"/>
    </xf>
    <xf numFmtId="0" fontId="63" fillId="34" borderId="12" xfId="0" applyFont="1" applyFill="1" applyBorder="1" applyAlignment="1">
      <alignment wrapText="1"/>
    </xf>
    <xf numFmtId="0" fontId="62" fillId="36" borderId="13" xfId="0" applyFont="1" applyFill="1" applyBorder="1" applyAlignment="1">
      <alignment wrapText="1"/>
    </xf>
    <xf numFmtId="199" fontId="62" fillId="36" borderId="11" xfId="0" applyNumberFormat="1" applyFont="1" applyFill="1" applyBorder="1" applyAlignment="1">
      <alignment horizontal="center" wrapText="1"/>
    </xf>
    <xf numFmtId="0" fontId="62" fillId="36" borderId="11" xfId="0" applyFont="1" applyFill="1" applyBorder="1" applyAlignment="1">
      <alignment/>
    </xf>
    <xf numFmtId="0" fontId="62" fillId="34" borderId="0" xfId="0" applyFont="1" applyFill="1" applyAlignment="1">
      <alignment horizontal="right"/>
    </xf>
    <xf numFmtId="0" fontId="63" fillId="34" borderId="0" xfId="0" applyFont="1" applyFill="1" applyAlignment="1">
      <alignment horizontal="right"/>
    </xf>
    <xf numFmtId="0" fontId="71" fillId="0" borderId="0" xfId="0" applyFont="1" applyAlignment="1">
      <alignment/>
    </xf>
    <xf numFmtId="0" fontId="62" fillId="34" borderId="16" xfId="0" applyNumberFormat="1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top" wrapText="1"/>
    </xf>
    <xf numFmtId="0" fontId="62" fillId="36" borderId="12" xfId="0" applyFont="1" applyFill="1" applyBorder="1" applyAlignment="1">
      <alignment/>
    </xf>
    <xf numFmtId="0" fontId="63" fillId="34" borderId="11" xfId="0" applyFont="1" applyFill="1" applyBorder="1" applyAlignment="1">
      <alignment horizontal="center" vertical="center" wrapText="1"/>
    </xf>
    <xf numFmtId="0" fontId="62" fillId="36" borderId="13" xfId="0" applyFont="1" applyFill="1" applyBorder="1" applyAlignment="1">
      <alignment horizontal="center" wrapText="1"/>
    </xf>
    <xf numFmtId="202" fontId="62" fillId="36" borderId="11" xfId="55" applyNumberFormat="1" applyFont="1" applyFill="1" applyBorder="1" applyAlignment="1" applyProtection="1">
      <alignment wrapText="1"/>
      <protection hidden="1"/>
    </xf>
    <xf numFmtId="2" fontId="62" fillId="0" borderId="11" xfId="0" applyNumberFormat="1" applyFont="1" applyBorder="1" applyAlignment="1">
      <alignment/>
    </xf>
    <xf numFmtId="192" fontId="62" fillId="34" borderId="0" xfId="0" applyNumberFormat="1" applyFont="1" applyFill="1" applyAlignment="1">
      <alignment/>
    </xf>
    <xf numFmtId="192" fontId="62" fillId="0" borderId="0" xfId="0" applyNumberFormat="1" applyFont="1" applyAlignment="1">
      <alignment/>
    </xf>
    <xf numFmtId="2" fontId="62" fillId="34" borderId="11" xfId="55" applyNumberFormat="1" applyFont="1" applyFill="1" applyBorder="1" applyAlignment="1" applyProtection="1">
      <alignment horizontal="center" wrapText="1"/>
      <protection hidden="1"/>
    </xf>
    <xf numFmtId="0" fontId="63" fillId="34" borderId="11" xfId="0" applyNumberFormat="1" applyFont="1" applyFill="1" applyBorder="1" applyAlignment="1">
      <alignment vertical="center" wrapText="1"/>
    </xf>
    <xf numFmtId="0" fontId="63" fillId="34" borderId="11" xfId="0" applyNumberFormat="1" applyFont="1" applyFill="1" applyBorder="1" applyAlignment="1">
      <alignment horizontal="left" wrapText="1"/>
    </xf>
    <xf numFmtId="199" fontId="63" fillId="34" borderId="11" xfId="0" applyNumberFormat="1" applyFont="1" applyFill="1" applyBorder="1" applyAlignment="1">
      <alignment horizontal="center" vertical="center" wrapText="1"/>
    </xf>
    <xf numFmtId="202" fontId="62" fillId="34" borderId="12" xfId="55" applyNumberFormat="1" applyFont="1" applyFill="1" applyBorder="1" applyAlignment="1" applyProtection="1">
      <alignment vertical="center" wrapText="1"/>
      <protection hidden="1"/>
    </xf>
    <xf numFmtId="0" fontId="62" fillId="34" borderId="14" xfId="0" applyFont="1" applyFill="1" applyBorder="1" applyAlignment="1">
      <alignment horizontal="center" vertical="center"/>
    </xf>
    <xf numFmtId="0" fontId="62" fillId="34" borderId="11" xfId="0" applyNumberFormat="1" applyFont="1" applyFill="1" applyBorder="1" applyAlignment="1">
      <alignment horizontal="left" wrapText="1"/>
    </xf>
    <xf numFmtId="0" fontId="63" fillId="34" borderId="11" xfId="0" applyFont="1" applyFill="1" applyBorder="1" applyAlignment="1">
      <alignment vertical="center"/>
    </xf>
    <xf numFmtId="0" fontId="62" fillId="34" borderId="11" xfId="0" applyFont="1" applyFill="1" applyBorder="1" applyAlignment="1">
      <alignment horizontal="left" vertical="center" wrapText="1"/>
    </xf>
    <xf numFmtId="0" fontId="63" fillId="34" borderId="13" xfId="0" applyNumberFormat="1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left" wrapText="1"/>
    </xf>
    <xf numFmtId="199" fontId="62" fillId="34" borderId="11" xfId="0" applyNumberFormat="1" applyFont="1" applyFill="1" applyBorder="1" applyAlignment="1">
      <alignment horizontal="center" vertical="center" wrapText="1"/>
    </xf>
    <xf numFmtId="199" fontId="69" fillId="0" borderId="0" xfId="0" applyNumberFormat="1" applyFont="1" applyAlignment="1">
      <alignment horizontal="center"/>
    </xf>
    <xf numFmtId="0" fontId="63" fillId="0" borderId="14" xfId="0" applyFont="1" applyBorder="1" applyAlignment="1">
      <alignment vertical="center"/>
    </xf>
    <xf numFmtId="0" fontId="63" fillId="34" borderId="12" xfId="0" applyNumberFormat="1" applyFont="1" applyFill="1" applyBorder="1" applyAlignment="1">
      <alignment horizontal="left" wrapText="1"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 vertical="center"/>
    </xf>
    <xf numFmtId="199" fontId="8" fillId="34" borderId="0" xfId="0" applyNumberFormat="1" applyFont="1" applyFill="1" applyAlignment="1">
      <alignment horizontal="center" vertical="center" wrapText="1"/>
    </xf>
    <xf numFmtId="0" fontId="64" fillId="34" borderId="0" xfId="0" applyFont="1" applyFill="1" applyAlignment="1">
      <alignment vertical="center" wrapText="1"/>
    </xf>
    <xf numFmtId="0" fontId="8" fillId="34" borderId="11" xfId="0" applyFont="1" applyFill="1" applyBorder="1" applyAlignment="1">
      <alignment horizontal="center" vertical="center" wrapText="1"/>
    </xf>
    <xf numFmtId="199" fontId="8" fillId="34" borderId="11" xfId="66" applyNumberFormat="1" applyFont="1" applyFill="1" applyBorder="1" applyAlignment="1">
      <alignment horizontal="center" vertical="center" wrapText="1"/>
    </xf>
    <xf numFmtId="187" fontId="8" fillId="34" borderId="11" xfId="66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/>
    </xf>
    <xf numFmtId="194" fontId="6" fillId="34" borderId="11" xfId="66" applyNumberFormat="1" applyFont="1" applyFill="1" applyBorder="1" applyAlignment="1">
      <alignment horizontal="left" vertical="center" wrapText="1"/>
    </xf>
    <xf numFmtId="199" fontId="6" fillId="34" borderId="11" xfId="66" applyNumberFormat="1" applyFont="1" applyFill="1" applyBorder="1" applyAlignment="1">
      <alignment horizontal="left" vertical="center" wrapText="1"/>
    </xf>
    <xf numFmtId="194" fontId="6" fillId="34" borderId="11" xfId="66" applyNumberFormat="1" applyFont="1" applyFill="1" applyBorder="1" applyAlignment="1">
      <alignment vertical="center" wrapText="1"/>
    </xf>
    <xf numFmtId="218" fontId="6" fillId="34" borderId="11" xfId="0" applyNumberFormat="1" applyFont="1" applyFill="1" applyBorder="1" applyAlignment="1">
      <alignment horizontal="center" vertical="center"/>
    </xf>
    <xf numFmtId="199" fontId="6" fillId="34" borderId="11" xfId="66" applyNumberFormat="1" applyFont="1" applyFill="1" applyBorder="1" applyAlignment="1">
      <alignment vertical="center" wrapText="1"/>
    </xf>
    <xf numFmtId="199" fontId="6" fillId="34" borderId="13" xfId="66" applyNumberFormat="1" applyFont="1" applyFill="1" applyBorder="1" applyAlignment="1">
      <alignment horizontal="left" vertical="center" wrapText="1"/>
    </xf>
    <xf numFmtId="4" fontId="13" fillId="34" borderId="11" xfId="66" applyNumberFormat="1" applyFont="1" applyFill="1" applyBorder="1" applyAlignment="1">
      <alignment vertical="center" wrapText="1"/>
    </xf>
    <xf numFmtId="4" fontId="6" fillId="34" borderId="11" xfId="66" applyNumberFormat="1" applyFont="1" applyFill="1" applyBorder="1" applyAlignment="1">
      <alignment vertical="center" wrapText="1"/>
    </xf>
    <xf numFmtId="0" fontId="8" fillId="34" borderId="11" xfId="0" applyFont="1" applyFill="1" applyBorder="1" applyAlignment="1">
      <alignment horizontal="left" vertical="center" wrapText="1"/>
    </xf>
    <xf numFmtId="218" fontId="8" fillId="34" borderId="11" xfId="66" applyNumberFormat="1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wrapText="1"/>
    </xf>
    <xf numFmtId="0" fontId="6" fillId="34" borderId="0" xfId="0" applyFont="1" applyFill="1" applyAlignment="1">
      <alignment horizontal="center" wrapText="1"/>
    </xf>
    <xf numFmtId="199" fontId="6" fillId="34" borderId="0" xfId="66" applyNumberFormat="1" applyFont="1" applyFill="1" applyAlignment="1">
      <alignment horizontal="center" vertical="center"/>
    </xf>
    <xf numFmtId="0" fontId="73" fillId="34" borderId="0" xfId="0" applyFont="1" applyFill="1" applyAlignment="1">
      <alignment wrapText="1"/>
    </xf>
    <xf numFmtId="0" fontId="6" fillId="34" borderId="0" xfId="0" applyFont="1" applyFill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199" fontId="8" fillId="34" borderId="11" xfId="0" applyNumberFormat="1" applyFont="1" applyFill="1" applyBorder="1" applyAlignment="1">
      <alignment horizontal="center" vertical="center" wrapText="1"/>
    </xf>
    <xf numFmtId="187" fontId="66" fillId="34" borderId="11" xfId="66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/>
    </xf>
    <xf numFmtId="0" fontId="63" fillId="34" borderId="14" xfId="0" applyFont="1" applyFill="1" applyBorder="1" applyAlignment="1">
      <alignment vertical="center"/>
    </xf>
    <xf numFmtId="0" fontId="63" fillId="0" borderId="14" xfId="0" applyFont="1" applyBorder="1" applyAlignment="1">
      <alignment vertical="center" wrapText="1"/>
    </xf>
    <xf numFmtId="0" fontId="62" fillId="34" borderId="11" xfId="0" applyFont="1" applyFill="1" applyBorder="1" applyAlignment="1">
      <alignment horizontal="center" vertical="center"/>
    </xf>
    <xf numFmtId="0" fontId="63" fillId="34" borderId="14" xfId="0" applyFont="1" applyFill="1" applyBorder="1" applyAlignment="1">
      <alignment horizontal="center" vertical="center"/>
    </xf>
    <xf numFmtId="0" fontId="68" fillId="34" borderId="0" xfId="0" applyFont="1" applyFill="1" applyAlignment="1">
      <alignment/>
    </xf>
    <xf numFmtId="0" fontId="4" fillId="34" borderId="11" xfId="0" applyFont="1" applyFill="1" applyBorder="1" applyAlignment="1">
      <alignment horizontal="left" wrapText="1"/>
    </xf>
    <xf numFmtId="0" fontId="15" fillId="34" borderId="11" xfId="0" applyFont="1" applyFill="1" applyBorder="1" applyAlignment="1">
      <alignment horizontal="left" wrapText="1"/>
    </xf>
    <xf numFmtId="0" fontId="15" fillId="34" borderId="11" xfId="0" applyFont="1" applyFill="1" applyBorder="1" applyAlignment="1">
      <alignment horizontal="center" wrapText="1"/>
    </xf>
    <xf numFmtId="0" fontId="62" fillId="0" borderId="11" xfId="0" applyFont="1" applyBorder="1" applyAlignment="1">
      <alignment/>
    </xf>
    <xf numFmtId="199" fontId="62" fillId="0" borderId="11" xfId="0" applyNumberFormat="1" applyFont="1" applyBorder="1" applyAlignment="1">
      <alignment horizontal="center"/>
    </xf>
    <xf numFmtId="209" fontId="62" fillId="36" borderId="11" xfId="0" applyNumberFormat="1" applyFont="1" applyFill="1" applyBorder="1" applyAlignment="1">
      <alignment horizontal="center"/>
    </xf>
    <xf numFmtId="0" fontId="62" fillId="36" borderId="11" xfId="0" applyFont="1" applyFill="1" applyBorder="1" applyAlignment="1">
      <alignment horizontal="left" vertical="center" wrapText="1"/>
    </xf>
    <xf numFmtId="209" fontId="62" fillId="0" borderId="11" xfId="0" applyNumberFormat="1" applyFont="1" applyBorder="1" applyAlignment="1">
      <alignment horizontal="center"/>
    </xf>
    <xf numFmtId="0" fontId="62" fillId="36" borderId="11" xfId="0" applyFont="1" applyFill="1" applyBorder="1" applyAlignment="1">
      <alignment/>
    </xf>
    <xf numFmtId="192" fontId="62" fillId="36" borderId="11" xfId="0" applyNumberFormat="1" applyFont="1" applyFill="1" applyBorder="1" applyAlignment="1">
      <alignment/>
    </xf>
    <xf numFmtId="0" fontId="62" fillId="36" borderId="11" xfId="0" applyFont="1" applyFill="1" applyBorder="1" applyAlignment="1">
      <alignment wrapText="1"/>
    </xf>
    <xf numFmtId="0" fontId="63" fillId="34" borderId="14" xfId="0" applyFont="1" applyFill="1" applyBorder="1" applyAlignment="1">
      <alignment horizontal="center" vertical="center"/>
    </xf>
    <xf numFmtId="209" fontId="71" fillId="34" borderId="0" xfId="0" applyNumberFormat="1" applyFont="1" applyFill="1" applyAlignment="1">
      <alignment/>
    </xf>
    <xf numFmtId="0" fontId="62" fillId="34" borderId="0" xfId="0" applyNumberFormat="1" applyFont="1" applyFill="1" applyBorder="1" applyAlignment="1">
      <alignment horizontal="center" vertical="center"/>
    </xf>
    <xf numFmtId="202" fontId="15" fillId="34" borderId="12" xfId="55" applyNumberFormat="1" applyFont="1" applyFill="1" applyBorder="1" applyAlignment="1" applyProtection="1">
      <alignment wrapText="1"/>
      <protection hidden="1"/>
    </xf>
    <xf numFmtId="202" fontId="4" fillId="34" borderId="12" xfId="55" applyNumberFormat="1" applyFont="1" applyFill="1" applyBorder="1" applyAlignment="1" applyProtection="1">
      <alignment wrapText="1"/>
      <protection hidden="1"/>
    </xf>
    <xf numFmtId="16" fontId="62" fillId="34" borderId="13" xfId="0" applyNumberFormat="1" applyFont="1" applyFill="1" applyBorder="1" applyAlignment="1">
      <alignment wrapText="1"/>
    </xf>
    <xf numFmtId="16" fontId="63" fillId="34" borderId="13" xfId="0" applyNumberFormat="1" applyFont="1" applyFill="1" applyBorder="1" applyAlignment="1">
      <alignment wrapText="1"/>
    </xf>
    <xf numFmtId="0" fontId="63" fillId="34" borderId="14" xfId="0" applyFont="1" applyFill="1" applyBorder="1" applyAlignment="1">
      <alignment vertical="center" wrapText="1"/>
    </xf>
    <xf numFmtId="0" fontId="63" fillId="34" borderId="11" xfId="0" applyFont="1" applyFill="1" applyBorder="1" applyAlignment="1">
      <alignment/>
    </xf>
    <xf numFmtId="218" fontId="6" fillId="34" borderId="11" xfId="66" applyNumberFormat="1" applyFont="1" applyFill="1" applyBorder="1" applyAlignment="1">
      <alignment horizontal="center" vertical="center"/>
    </xf>
    <xf numFmtId="194" fontId="6" fillId="34" borderId="13" xfId="66" applyNumberFormat="1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wrapText="1"/>
    </xf>
    <xf numFmtId="0" fontId="62" fillId="34" borderId="11" xfId="0" applyFont="1" applyFill="1" applyBorder="1" applyAlignment="1">
      <alignment horizontal="center" vertical="center"/>
    </xf>
    <xf numFmtId="199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vertical="center" wrapText="1"/>
    </xf>
    <xf numFmtId="0" fontId="8" fillId="34" borderId="10" xfId="68" applyFont="1" applyFill="1" applyAlignment="1">
      <alignment horizontal="left" vertical="center" wrapText="1"/>
      <protection/>
    </xf>
    <xf numFmtId="2" fontId="8" fillId="34" borderId="11" xfId="0" applyNumberFormat="1" applyFont="1" applyFill="1" applyBorder="1" applyAlignment="1">
      <alignment horizontal="center" vertical="center"/>
    </xf>
    <xf numFmtId="0" fontId="6" fillId="34" borderId="10" xfId="68" applyFont="1" applyFill="1" applyAlignment="1">
      <alignment horizontal="left" vertical="center" wrapText="1"/>
      <protection/>
    </xf>
    <xf numFmtId="2" fontId="6" fillId="34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/>
    </xf>
    <xf numFmtId="0" fontId="11" fillId="34" borderId="11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horizontal="center" vertical="center"/>
    </xf>
    <xf numFmtId="199" fontId="11" fillId="34" borderId="11" xfId="0" applyNumberFormat="1" applyFont="1" applyFill="1" applyBorder="1" applyAlignment="1">
      <alignment horizontal="center" vertical="center" wrapText="1"/>
    </xf>
    <xf numFmtId="199" fontId="6" fillId="34" borderId="13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center" wrapText="1"/>
    </xf>
    <xf numFmtId="199" fontId="11" fillId="34" borderId="13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49" fontId="11" fillId="34" borderId="11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199" fontId="13" fillId="34" borderId="11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14" fillId="34" borderId="0" xfId="0" applyFont="1" applyFill="1" applyAlignment="1">
      <alignment/>
    </xf>
    <xf numFmtId="199" fontId="8" fillId="34" borderId="11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vertical="center" wrapText="1"/>
    </xf>
    <xf numFmtId="199" fontId="6" fillId="34" borderId="11" xfId="0" applyNumberFormat="1" applyFont="1" applyFill="1" applyBorder="1" applyAlignment="1">
      <alignment horizontal="center" vertical="center"/>
    </xf>
    <xf numFmtId="199" fontId="11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top" wrapText="1"/>
    </xf>
    <xf numFmtId="0" fontId="11" fillId="34" borderId="13" xfId="0" applyFont="1" applyFill="1" applyBorder="1" applyAlignment="1">
      <alignment wrapText="1"/>
    </xf>
    <xf numFmtId="49" fontId="8" fillId="34" borderId="15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49" fontId="11" fillId="34" borderId="15" xfId="0" applyNumberFormat="1" applyFont="1" applyFill="1" applyBorder="1" applyAlignment="1">
      <alignment horizontal="center" vertical="center"/>
    </xf>
    <xf numFmtId="199" fontId="11" fillId="34" borderId="11" xfId="66" applyNumberFormat="1" applyFont="1" applyFill="1" applyBorder="1" applyAlignment="1">
      <alignment horizontal="center" vertical="center"/>
    </xf>
    <xf numFmtId="218" fontId="8" fillId="34" borderId="11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218" fontId="8" fillId="34" borderId="11" xfId="66" applyNumberFormat="1" applyFont="1" applyFill="1" applyBorder="1" applyAlignment="1">
      <alignment horizontal="center" vertical="center"/>
    </xf>
    <xf numFmtId="194" fontId="65" fillId="34" borderId="11" xfId="66" applyNumberFormat="1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horizontal="center" vertical="center"/>
    </xf>
    <xf numFmtId="218" fontId="6" fillId="34" borderId="13" xfId="66" applyNumberFormat="1" applyFont="1" applyFill="1" applyBorder="1" applyAlignment="1">
      <alignment horizontal="center" vertical="center"/>
    </xf>
    <xf numFmtId="0" fontId="6" fillId="34" borderId="11" xfId="53" applyFont="1" applyFill="1" applyBorder="1" applyAlignment="1">
      <alignment vertical="center" wrapText="1"/>
      <protection/>
    </xf>
    <xf numFmtId="194" fontId="65" fillId="34" borderId="11" xfId="66" applyNumberFormat="1" applyFont="1" applyFill="1" applyBorder="1" applyAlignment="1">
      <alignment vertical="center" wrapText="1"/>
    </xf>
    <xf numFmtId="199" fontId="65" fillId="34" borderId="11" xfId="66" applyNumberFormat="1" applyFont="1" applyFill="1" applyBorder="1" applyAlignment="1">
      <alignment vertical="center" wrapText="1"/>
    </xf>
    <xf numFmtId="4" fontId="8" fillId="34" borderId="11" xfId="66" applyNumberFormat="1" applyFont="1" applyFill="1" applyBorder="1" applyAlignment="1">
      <alignment horizontal="left" vertical="center" wrapText="1"/>
    </xf>
    <xf numFmtId="2" fontId="63" fillId="34" borderId="11" xfId="0" applyNumberFormat="1" applyFont="1" applyFill="1" applyBorder="1" applyAlignment="1">
      <alignment horizontal="left" vertical="center" wrapText="1"/>
    </xf>
    <xf numFmtId="194" fontId="66" fillId="34" borderId="11" xfId="66" applyNumberFormat="1" applyFont="1" applyFill="1" applyBorder="1" applyAlignment="1">
      <alignment vertical="center" wrapText="1"/>
    </xf>
    <xf numFmtId="0" fontId="71" fillId="36" borderId="0" xfId="0" applyFont="1" applyFill="1" applyAlignment="1">
      <alignment/>
    </xf>
    <xf numFmtId="199" fontId="62" fillId="34" borderId="11" xfId="0" applyNumberFormat="1" applyFont="1" applyFill="1" applyBorder="1" applyAlignment="1">
      <alignment horizontal="center"/>
    </xf>
    <xf numFmtId="0" fontId="62" fillId="34" borderId="11" xfId="0" applyFont="1" applyFill="1" applyBorder="1" applyAlignment="1">
      <alignment/>
    </xf>
    <xf numFmtId="199" fontId="63" fillId="34" borderId="11" xfId="0" applyNumberFormat="1" applyFont="1" applyFill="1" applyBorder="1" applyAlignment="1">
      <alignment horizontal="center"/>
    </xf>
    <xf numFmtId="199" fontId="62" fillId="34" borderId="11" xfId="0" applyNumberFormat="1" applyFont="1" applyFill="1" applyBorder="1" applyAlignment="1">
      <alignment/>
    </xf>
    <xf numFmtId="209" fontId="15" fillId="34" borderId="11" xfId="0" applyNumberFormat="1" applyFont="1" applyFill="1" applyBorder="1" applyAlignment="1">
      <alignment horizontal="center" wrapText="1"/>
    </xf>
    <xf numFmtId="192" fontId="62" fillId="36" borderId="11" xfId="0" applyNumberFormat="1" applyFont="1" applyFill="1" applyBorder="1" applyAlignment="1">
      <alignment horizontal="center"/>
    </xf>
    <xf numFmtId="0" fontId="63" fillId="36" borderId="11" xfId="0" applyFont="1" applyFill="1" applyBorder="1" applyAlignment="1">
      <alignment/>
    </xf>
    <xf numFmtId="0" fontId="67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34" borderId="11" xfId="0" applyFont="1" applyFill="1" applyBorder="1" applyAlignment="1">
      <alignment horizontal="center"/>
    </xf>
    <xf numFmtId="0" fontId="62" fillId="36" borderId="14" xfId="0" applyFont="1" applyFill="1" applyBorder="1" applyAlignment="1">
      <alignment/>
    </xf>
    <xf numFmtId="0" fontId="74" fillId="36" borderId="11" xfId="0" applyFont="1" applyFill="1" applyBorder="1" applyAlignment="1">
      <alignment horizontal="center"/>
    </xf>
    <xf numFmtId="0" fontId="6" fillId="34" borderId="0" xfId="0" applyFont="1" applyFill="1" applyAlignment="1">
      <alignment horizontal="right"/>
    </xf>
    <xf numFmtId="194" fontId="6" fillId="34" borderId="0" xfId="66" applyNumberFormat="1" applyFont="1" applyFill="1" applyAlignment="1">
      <alignment horizontal="right" vertical="center"/>
    </xf>
    <xf numFmtId="0" fontId="6" fillId="34" borderId="0" xfId="0" applyFont="1" applyFill="1" applyAlignment="1">
      <alignment horizontal="right" wrapText="1"/>
    </xf>
    <xf numFmtId="0" fontId="6" fillId="34" borderId="0" xfId="0" applyFont="1" applyFill="1" applyAlignment="1">
      <alignment horizontal="right"/>
    </xf>
    <xf numFmtId="194" fontId="6" fillId="34" borderId="0" xfId="66" applyNumberFormat="1" applyFont="1" applyFill="1" applyAlignment="1">
      <alignment horizontal="right" vertical="center"/>
    </xf>
    <xf numFmtId="0" fontId="7" fillId="34" borderId="0" xfId="0" applyFont="1" applyFill="1" applyAlignment="1">
      <alignment horizontal="right" wrapText="1"/>
    </xf>
    <xf numFmtId="0" fontId="8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3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218" fontId="6" fillId="34" borderId="11" xfId="66" applyNumberFormat="1" applyFont="1" applyFill="1" applyBorder="1" applyAlignment="1">
      <alignment horizontal="center" vertical="center"/>
    </xf>
    <xf numFmtId="0" fontId="6" fillId="34" borderId="14" xfId="66" applyNumberFormat="1" applyFont="1" applyFill="1" applyBorder="1" applyAlignment="1">
      <alignment horizontal="left" vertical="center" wrapText="1"/>
    </xf>
    <xf numFmtId="0" fontId="6" fillId="34" borderId="18" xfId="66" applyNumberFormat="1" applyFont="1" applyFill="1" applyBorder="1" applyAlignment="1">
      <alignment horizontal="left" vertical="center" wrapText="1"/>
    </xf>
    <xf numFmtId="0" fontId="6" fillId="34" borderId="13" xfId="66" applyNumberFormat="1" applyFont="1" applyFill="1" applyBorder="1" applyAlignment="1">
      <alignment horizontal="left" vertical="center" wrapText="1"/>
    </xf>
    <xf numFmtId="194" fontId="6" fillId="34" borderId="14" xfId="66" applyNumberFormat="1" applyFont="1" applyFill="1" applyBorder="1" applyAlignment="1">
      <alignment horizontal="left" vertical="center" wrapText="1"/>
    </xf>
    <xf numFmtId="194" fontId="6" fillId="34" borderId="13" xfId="66" applyNumberFormat="1" applyFont="1" applyFill="1" applyBorder="1" applyAlignment="1">
      <alignment horizontal="left" vertical="center" wrapText="1"/>
    </xf>
    <xf numFmtId="0" fontId="62" fillId="34" borderId="0" xfId="0" applyNumberFormat="1" applyFont="1" applyFill="1" applyBorder="1" applyAlignment="1">
      <alignment horizontal="center" vertical="center" wrapText="1"/>
    </xf>
    <xf numFmtId="0" fontId="71" fillId="34" borderId="0" xfId="0" applyNumberFormat="1" applyFont="1" applyFill="1" applyAlignment="1">
      <alignment wrapText="1"/>
    </xf>
    <xf numFmtId="0" fontId="62" fillId="34" borderId="11" xfId="0" applyFont="1" applyFill="1" applyBorder="1" applyAlignment="1">
      <alignment vertical="center" wrapText="1"/>
    </xf>
    <xf numFmtId="0" fontId="71" fillId="34" borderId="11" xfId="0" applyFont="1" applyFill="1" applyBorder="1" applyAlignment="1">
      <alignment wrapText="1"/>
    </xf>
    <xf numFmtId="0" fontId="62" fillId="34" borderId="11" xfId="0" applyFont="1" applyFill="1" applyBorder="1" applyAlignment="1">
      <alignment horizontal="center" vertical="center"/>
    </xf>
    <xf numFmtId="0" fontId="71" fillId="34" borderId="11" xfId="0" applyFont="1" applyFill="1" applyBorder="1" applyAlignment="1">
      <alignment/>
    </xf>
    <xf numFmtId="0" fontId="62" fillId="34" borderId="14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/>
    </xf>
    <xf numFmtId="0" fontId="62" fillId="34" borderId="1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62" fillId="34" borderId="11" xfId="0" applyFont="1" applyFill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/>
    </xf>
    <xf numFmtId="199" fontId="65" fillId="0" borderId="0" xfId="0" applyNumberFormat="1" applyFont="1" applyAlignment="1">
      <alignment/>
    </xf>
    <xf numFmtId="0" fontId="75" fillId="0" borderId="0" xfId="0" applyFont="1" applyAlignment="1">
      <alignment/>
    </xf>
    <xf numFmtId="202" fontId="62" fillId="34" borderId="12" xfId="55" applyNumberFormat="1" applyFont="1" applyFill="1" applyBorder="1" applyAlignment="1" applyProtection="1">
      <alignment horizontal="center" vertical="center" wrapText="1"/>
      <protection hidden="1"/>
    </xf>
    <xf numFmtId="202" fontId="62" fillId="34" borderId="17" xfId="55" applyNumberFormat="1" applyFont="1" applyFill="1" applyBorder="1" applyAlignment="1" applyProtection="1">
      <alignment horizontal="center" vertical="center" wrapText="1"/>
      <protection hidden="1"/>
    </xf>
    <xf numFmtId="202" fontId="62" fillId="34" borderId="15" xfId="55" applyNumberFormat="1" applyFont="1" applyFill="1" applyBorder="1" applyAlignment="1" applyProtection="1">
      <alignment horizontal="center" vertical="center" wrapText="1"/>
      <protection hidden="1"/>
    </xf>
    <xf numFmtId="0" fontId="62" fillId="34" borderId="12" xfId="0" applyFont="1" applyFill="1" applyBorder="1" applyAlignment="1">
      <alignment horizontal="center" wrapText="1"/>
    </xf>
    <xf numFmtId="0" fontId="62" fillId="34" borderId="17" xfId="0" applyFont="1" applyFill="1" applyBorder="1" applyAlignment="1">
      <alignment horizontal="center" wrapText="1"/>
    </xf>
    <xf numFmtId="0" fontId="62" fillId="34" borderId="15" xfId="0" applyFont="1" applyFill="1" applyBorder="1" applyAlignment="1">
      <alignment horizontal="center" wrapText="1"/>
    </xf>
    <xf numFmtId="0" fontId="62" fillId="34" borderId="12" xfId="0" applyFont="1" applyFill="1" applyBorder="1" applyAlignment="1">
      <alignment horizontal="center"/>
    </xf>
    <xf numFmtId="0" fontId="62" fillId="34" borderId="17" xfId="0" applyFont="1" applyFill="1" applyBorder="1" applyAlignment="1">
      <alignment horizontal="center"/>
    </xf>
    <xf numFmtId="0" fontId="62" fillId="34" borderId="15" xfId="0" applyFont="1" applyFill="1" applyBorder="1" applyAlignment="1">
      <alignment horizontal="center"/>
    </xf>
    <xf numFmtId="0" fontId="63" fillId="34" borderId="14" xfId="0" applyFont="1" applyFill="1" applyBorder="1" applyAlignment="1">
      <alignment horizontal="center" vertical="center"/>
    </xf>
    <xf numFmtId="0" fontId="63" fillId="34" borderId="18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  <cellStyle name="Элементы осе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4"/>
  <sheetViews>
    <sheetView zoomScale="70" zoomScaleNormal="70" zoomScalePageLayoutView="0" workbookViewId="0" topLeftCell="A147">
      <selection activeCell="A1" sqref="A1:D158"/>
    </sheetView>
  </sheetViews>
  <sheetFormatPr defaultColWidth="9.140625" defaultRowHeight="48" customHeight="1"/>
  <cols>
    <col min="1" max="1" width="70.57421875" style="123" customWidth="1"/>
    <col min="2" max="2" width="31.28125" style="127" customWidth="1"/>
    <col min="3" max="3" width="19.140625" style="125" customWidth="1"/>
    <col min="4" max="4" width="66.421875" style="126" customWidth="1"/>
    <col min="5" max="16384" width="9.140625" style="101" customWidth="1"/>
  </cols>
  <sheetData>
    <row r="1" spans="1:4" ht="19.5" customHeight="1">
      <c r="A1" s="226" t="s">
        <v>507</v>
      </c>
      <c r="B1" s="226"/>
      <c r="C1" s="227"/>
      <c r="D1" s="228"/>
    </row>
    <row r="2" spans="1:4" ht="19.5" customHeight="1">
      <c r="A2" s="223"/>
      <c r="B2" s="223"/>
      <c r="C2" s="224"/>
      <c r="D2" s="225" t="s">
        <v>506</v>
      </c>
    </row>
    <row r="3" spans="1:4" s="102" customFormat="1" ht="40.5" customHeight="1">
      <c r="A3" s="229" t="s">
        <v>90</v>
      </c>
      <c r="B3" s="229"/>
      <c r="C3" s="229"/>
      <c r="D3" s="230"/>
    </row>
    <row r="4" spans="1:4" s="102" customFormat="1" ht="25.5" customHeight="1">
      <c r="A4" s="159"/>
      <c r="B4" s="159"/>
      <c r="C4" s="103"/>
      <c r="D4" s="104"/>
    </row>
    <row r="5" spans="1:4" ht="74.25" customHeight="1">
      <c r="A5" s="105" t="s">
        <v>91</v>
      </c>
      <c r="B5" s="105" t="s">
        <v>92</v>
      </c>
      <c r="C5" s="106" t="s">
        <v>93</v>
      </c>
      <c r="D5" s="107" t="s">
        <v>94</v>
      </c>
    </row>
    <row r="6" spans="1:4" ht="32.25" customHeight="1">
      <c r="A6" s="120" t="s">
        <v>95</v>
      </c>
      <c r="B6" s="128" t="s">
        <v>96</v>
      </c>
      <c r="C6" s="129">
        <f>C7+C12+C18+C28+C36+C43+C60+C68+C75+C86+C112</f>
        <v>40964.200000000004</v>
      </c>
      <c r="D6" s="130"/>
    </row>
    <row r="7" spans="1:4" s="108" customFormat="1" ht="30" customHeight="1">
      <c r="A7" s="110" t="s">
        <v>97</v>
      </c>
      <c r="B7" s="111" t="s">
        <v>98</v>
      </c>
      <c r="C7" s="129">
        <f>SUM(C8:C11)</f>
        <v>15457.100000000002</v>
      </c>
      <c r="D7" s="231" t="s">
        <v>99</v>
      </c>
    </row>
    <row r="8" spans="1:4" s="108" customFormat="1" ht="78.75">
      <c r="A8" s="110" t="s">
        <v>100</v>
      </c>
      <c r="B8" s="111" t="s">
        <v>101</v>
      </c>
      <c r="C8" s="163">
        <f>14545.2-958.7-536.3</f>
        <v>13050.2</v>
      </c>
      <c r="D8" s="232"/>
    </row>
    <row r="9" spans="1:4" s="108" customFormat="1" ht="123" customHeight="1">
      <c r="A9" s="110" t="s">
        <v>102</v>
      </c>
      <c r="B9" s="111" t="s">
        <v>103</v>
      </c>
      <c r="C9" s="163">
        <v>712.2</v>
      </c>
      <c r="D9" s="232"/>
    </row>
    <row r="10" spans="1:4" s="108" customFormat="1" ht="47.25">
      <c r="A10" s="110" t="s">
        <v>104</v>
      </c>
      <c r="B10" s="164" t="s">
        <v>105</v>
      </c>
      <c r="C10" s="163">
        <v>-305.3</v>
      </c>
      <c r="D10" s="232"/>
    </row>
    <row r="11" spans="1:4" s="108" customFormat="1" ht="94.5">
      <c r="A11" s="110" t="s">
        <v>106</v>
      </c>
      <c r="B11" s="111" t="s">
        <v>107</v>
      </c>
      <c r="C11" s="163">
        <v>2000</v>
      </c>
      <c r="D11" s="233"/>
    </row>
    <row r="12" spans="1:4" s="108" customFormat="1" ht="45.75" customHeight="1">
      <c r="A12" s="165" t="s">
        <v>108</v>
      </c>
      <c r="B12" s="128" t="s">
        <v>109</v>
      </c>
      <c r="C12" s="129">
        <f>C13</f>
        <v>1524.1</v>
      </c>
      <c r="D12" s="231" t="s">
        <v>110</v>
      </c>
    </row>
    <row r="13" spans="1:4" s="108" customFormat="1" ht="41.25" customHeight="1">
      <c r="A13" s="166" t="s">
        <v>111</v>
      </c>
      <c r="B13" s="111" t="s">
        <v>112</v>
      </c>
      <c r="C13" s="163">
        <f>C14+C15+C16+C17</f>
        <v>1524.1</v>
      </c>
      <c r="D13" s="232"/>
    </row>
    <row r="14" spans="1:4" s="108" customFormat="1" ht="80.25" customHeight="1">
      <c r="A14" s="166" t="s">
        <v>113</v>
      </c>
      <c r="B14" s="111" t="s">
        <v>114</v>
      </c>
      <c r="C14" s="163">
        <v>1171.1</v>
      </c>
      <c r="D14" s="232"/>
    </row>
    <row r="15" spans="1:4" s="108" customFormat="1" ht="93.75" customHeight="1">
      <c r="A15" s="166" t="s">
        <v>115</v>
      </c>
      <c r="B15" s="111" t="s">
        <v>116</v>
      </c>
      <c r="C15" s="163">
        <v>-14.2</v>
      </c>
      <c r="D15" s="232"/>
    </row>
    <row r="16" spans="1:4" s="108" customFormat="1" ht="74.25" customHeight="1">
      <c r="A16" s="166" t="s">
        <v>117</v>
      </c>
      <c r="B16" s="111" t="s">
        <v>118</v>
      </c>
      <c r="C16" s="163">
        <v>1328.2</v>
      </c>
      <c r="D16" s="232"/>
    </row>
    <row r="17" spans="1:4" s="108" customFormat="1" ht="72" customHeight="1">
      <c r="A17" s="166" t="s">
        <v>119</v>
      </c>
      <c r="B17" s="111" t="s">
        <v>120</v>
      </c>
      <c r="C17" s="163">
        <v>-961</v>
      </c>
      <c r="D17" s="233"/>
    </row>
    <row r="18" spans="1:4" s="108" customFormat="1" ht="30" customHeight="1">
      <c r="A18" s="165" t="s">
        <v>121</v>
      </c>
      <c r="B18" s="128" t="s">
        <v>122</v>
      </c>
      <c r="C18" s="129">
        <f>C19+C22+C24+C26</f>
        <v>4886.4</v>
      </c>
      <c r="D18" s="167"/>
    </row>
    <row r="19" spans="1:4" s="108" customFormat="1" ht="63.75" customHeight="1">
      <c r="A19" s="165" t="s">
        <v>123</v>
      </c>
      <c r="B19" s="128" t="s">
        <v>124</v>
      </c>
      <c r="C19" s="163">
        <f>C20+C21</f>
        <v>7148</v>
      </c>
      <c r="D19" s="234" t="s">
        <v>125</v>
      </c>
    </row>
    <row r="20" spans="1:4" s="108" customFormat="1" ht="40.5" customHeight="1">
      <c r="A20" s="110" t="s">
        <v>126</v>
      </c>
      <c r="B20" s="111" t="s">
        <v>127</v>
      </c>
      <c r="C20" s="163">
        <f>5659.9+36.6</f>
        <v>5696.5</v>
      </c>
      <c r="D20" s="234"/>
    </row>
    <row r="21" spans="1:4" s="108" customFormat="1" ht="51" customHeight="1">
      <c r="A21" s="110" t="s">
        <v>128</v>
      </c>
      <c r="B21" s="111" t="s">
        <v>129</v>
      </c>
      <c r="C21" s="163">
        <v>1451.5</v>
      </c>
      <c r="D21" s="234"/>
    </row>
    <row r="22" spans="1:4" s="108" customFormat="1" ht="40.5" customHeight="1">
      <c r="A22" s="165" t="s">
        <v>130</v>
      </c>
      <c r="B22" s="128" t="s">
        <v>131</v>
      </c>
      <c r="C22" s="129">
        <f>C23</f>
        <v>-2613.6</v>
      </c>
      <c r="D22" s="231" t="s">
        <v>132</v>
      </c>
    </row>
    <row r="23" spans="1:4" s="108" customFormat="1" ht="129" customHeight="1">
      <c r="A23" s="110" t="s">
        <v>130</v>
      </c>
      <c r="B23" s="111" t="s">
        <v>133</v>
      </c>
      <c r="C23" s="163">
        <f>-2613.6</f>
        <v>-2613.6</v>
      </c>
      <c r="D23" s="233"/>
    </row>
    <row r="24" spans="1:4" s="108" customFormat="1" ht="30" customHeight="1">
      <c r="A24" s="168" t="s">
        <v>134</v>
      </c>
      <c r="B24" s="169" t="s">
        <v>135</v>
      </c>
      <c r="C24" s="129">
        <f>C25</f>
        <v>52</v>
      </c>
      <c r="D24" s="231" t="s">
        <v>136</v>
      </c>
    </row>
    <row r="25" spans="1:4" s="108" customFormat="1" ht="52.5" customHeight="1">
      <c r="A25" s="170" t="s">
        <v>134</v>
      </c>
      <c r="B25" s="171" t="s">
        <v>137</v>
      </c>
      <c r="C25" s="163">
        <v>52</v>
      </c>
      <c r="D25" s="233"/>
    </row>
    <row r="26" spans="1:4" s="108" customFormat="1" ht="51" customHeight="1">
      <c r="A26" s="168" t="s">
        <v>138</v>
      </c>
      <c r="B26" s="169" t="s">
        <v>139</v>
      </c>
      <c r="C26" s="129">
        <f>C27</f>
        <v>300</v>
      </c>
      <c r="D26" s="234" t="s">
        <v>140</v>
      </c>
    </row>
    <row r="27" spans="1:4" s="108" customFormat="1" ht="81" customHeight="1">
      <c r="A27" s="170" t="s">
        <v>141</v>
      </c>
      <c r="B27" s="171" t="s">
        <v>142</v>
      </c>
      <c r="C27" s="129">
        <v>300</v>
      </c>
      <c r="D27" s="234"/>
    </row>
    <row r="28" spans="1:4" ht="15.75">
      <c r="A28" s="165" t="s">
        <v>143</v>
      </c>
      <c r="B28" s="128" t="s">
        <v>144</v>
      </c>
      <c r="C28" s="129">
        <f>C29+C31</f>
        <v>-405</v>
      </c>
      <c r="D28" s="110"/>
    </row>
    <row r="29" spans="1:4" ht="15.75">
      <c r="A29" s="165" t="s">
        <v>145</v>
      </c>
      <c r="B29" s="128" t="s">
        <v>146</v>
      </c>
      <c r="C29" s="129">
        <f>C30</f>
        <v>1200</v>
      </c>
      <c r="D29" s="231" t="s">
        <v>147</v>
      </c>
    </row>
    <row r="30" spans="1:4" ht="54.75" customHeight="1">
      <c r="A30" s="110" t="s">
        <v>148</v>
      </c>
      <c r="B30" s="111" t="s">
        <v>149</v>
      </c>
      <c r="C30" s="163">
        <v>1200</v>
      </c>
      <c r="D30" s="233"/>
    </row>
    <row r="31" spans="1:4" s="108" customFormat="1" ht="15.75">
      <c r="A31" s="165" t="s">
        <v>150</v>
      </c>
      <c r="B31" s="128" t="s">
        <v>151</v>
      </c>
      <c r="C31" s="129">
        <f>C32+C34</f>
        <v>-1605</v>
      </c>
      <c r="D31" s="172"/>
    </row>
    <row r="32" spans="1:4" ht="15.75">
      <c r="A32" s="110" t="s">
        <v>152</v>
      </c>
      <c r="B32" s="111" t="s">
        <v>153</v>
      </c>
      <c r="C32" s="163">
        <f>C33</f>
        <v>-405</v>
      </c>
      <c r="D32" s="231" t="s">
        <v>482</v>
      </c>
    </row>
    <row r="33" spans="1:4" ht="120" customHeight="1">
      <c r="A33" s="173" t="s">
        <v>154</v>
      </c>
      <c r="B33" s="174" t="s">
        <v>155</v>
      </c>
      <c r="C33" s="175">
        <v>-405</v>
      </c>
      <c r="D33" s="233"/>
    </row>
    <row r="34" spans="1:4" ht="33.75" customHeight="1">
      <c r="A34" s="110" t="s">
        <v>156</v>
      </c>
      <c r="B34" s="111" t="s">
        <v>157</v>
      </c>
      <c r="C34" s="129">
        <f>C35</f>
        <v>-1200</v>
      </c>
      <c r="D34" s="231" t="s">
        <v>158</v>
      </c>
    </row>
    <row r="35" spans="1:4" ht="77.25" customHeight="1">
      <c r="A35" s="173" t="s">
        <v>159</v>
      </c>
      <c r="B35" s="174" t="s">
        <v>160</v>
      </c>
      <c r="C35" s="175">
        <v>-1200</v>
      </c>
      <c r="D35" s="233"/>
    </row>
    <row r="36" spans="1:4" s="108" customFormat="1" ht="35.25" customHeight="1">
      <c r="A36" s="165" t="s">
        <v>161</v>
      </c>
      <c r="B36" s="128" t="s">
        <v>162</v>
      </c>
      <c r="C36" s="129">
        <f>C37+C39</f>
        <v>-471.1</v>
      </c>
      <c r="D36" s="167"/>
    </row>
    <row r="37" spans="1:4" ht="57.75" customHeight="1">
      <c r="A37" s="110" t="s">
        <v>163</v>
      </c>
      <c r="B37" s="111" t="s">
        <v>164</v>
      </c>
      <c r="C37" s="163">
        <f>C38</f>
        <v>-620.1</v>
      </c>
      <c r="D37" s="231" t="s">
        <v>165</v>
      </c>
    </row>
    <row r="38" spans="1:4" s="109" customFormat="1" ht="55.5" customHeight="1">
      <c r="A38" s="173" t="s">
        <v>166</v>
      </c>
      <c r="B38" s="174" t="s">
        <v>167</v>
      </c>
      <c r="C38" s="175">
        <v>-620.1</v>
      </c>
      <c r="D38" s="233"/>
    </row>
    <row r="39" spans="1:4" ht="56.25" customHeight="1">
      <c r="A39" s="110" t="s">
        <v>168</v>
      </c>
      <c r="B39" s="111" t="s">
        <v>169</v>
      </c>
      <c r="C39" s="175">
        <f>C40+C41</f>
        <v>149</v>
      </c>
      <c r="D39" s="231" t="s">
        <v>170</v>
      </c>
    </row>
    <row r="40" spans="1:4" ht="47.25" customHeight="1">
      <c r="A40" s="173" t="s">
        <v>171</v>
      </c>
      <c r="B40" s="174" t="s">
        <v>172</v>
      </c>
      <c r="C40" s="175">
        <v>10</v>
      </c>
      <c r="D40" s="232"/>
    </row>
    <row r="41" spans="1:4" ht="81" customHeight="1">
      <c r="A41" s="110" t="s">
        <v>483</v>
      </c>
      <c r="B41" s="111" t="s">
        <v>173</v>
      </c>
      <c r="C41" s="176">
        <f>C42</f>
        <v>139</v>
      </c>
      <c r="D41" s="232"/>
    </row>
    <row r="42" spans="1:4" ht="84" customHeight="1">
      <c r="A42" s="173" t="s">
        <v>174</v>
      </c>
      <c r="B42" s="177" t="s">
        <v>175</v>
      </c>
      <c r="C42" s="178">
        <v>139</v>
      </c>
      <c r="D42" s="233"/>
    </row>
    <row r="43" spans="1:4" ht="58.5" customHeight="1">
      <c r="A43" s="165" t="s">
        <v>176</v>
      </c>
      <c r="B43" s="128" t="s">
        <v>177</v>
      </c>
      <c r="C43" s="129">
        <f>C44+C46+C54+C57</f>
        <v>12137.2</v>
      </c>
      <c r="D43" s="110"/>
    </row>
    <row r="44" spans="1:4" ht="86.25" customHeight="1">
      <c r="A44" s="110" t="s">
        <v>178</v>
      </c>
      <c r="B44" s="179" t="s">
        <v>179</v>
      </c>
      <c r="C44" s="163">
        <f>C45</f>
        <v>-230.7</v>
      </c>
      <c r="D44" s="231" t="s">
        <v>180</v>
      </c>
    </row>
    <row r="45" spans="1:4" ht="102.75" customHeight="1">
      <c r="A45" s="173" t="s">
        <v>181</v>
      </c>
      <c r="B45" s="180" t="s">
        <v>182</v>
      </c>
      <c r="C45" s="175">
        <v>-230.7</v>
      </c>
      <c r="D45" s="233"/>
    </row>
    <row r="46" spans="1:4" ht="97.5" customHeight="1">
      <c r="A46" s="110" t="s">
        <v>183</v>
      </c>
      <c r="B46" s="111" t="s">
        <v>184</v>
      </c>
      <c r="C46" s="163">
        <f>C48+C50+C51</f>
        <v>-2790</v>
      </c>
      <c r="D46" s="167"/>
    </row>
    <row r="47" spans="1:4" ht="79.5" customHeight="1">
      <c r="A47" s="110" t="s">
        <v>185</v>
      </c>
      <c r="B47" s="111" t="s">
        <v>186</v>
      </c>
      <c r="C47" s="175">
        <f>C48</f>
        <v>-3810.6</v>
      </c>
      <c r="D47" s="231" t="s">
        <v>187</v>
      </c>
    </row>
    <row r="48" spans="1:4" ht="100.5" customHeight="1">
      <c r="A48" s="173" t="s">
        <v>188</v>
      </c>
      <c r="B48" s="174" t="s">
        <v>189</v>
      </c>
      <c r="C48" s="175">
        <v>-3810.6</v>
      </c>
      <c r="D48" s="233"/>
    </row>
    <row r="49" spans="1:4" ht="99" customHeight="1">
      <c r="A49" s="110" t="s">
        <v>190</v>
      </c>
      <c r="B49" s="181" t="s">
        <v>191</v>
      </c>
      <c r="C49" s="163">
        <f>C50</f>
        <v>1019.6</v>
      </c>
      <c r="D49" s="231" t="s">
        <v>192</v>
      </c>
    </row>
    <row r="50" spans="1:4" ht="82.5" customHeight="1">
      <c r="A50" s="177" t="s">
        <v>193</v>
      </c>
      <c r="B50" s="174" t="s">
        <v>194</v>
      </c>
      <c r="C50" s="175">
        <v>1019.6</v>
      </c>
      <c r="D50" s="233"/>
    </row>
    <row r="51" spans="1:4" ht="57" customHeight="1">
      <c r="A51" s="166" t="s">
        <v>195</v>
      </c>
      <c r="B51" s="182" t="s">
        <v>196</v>
      </c>
      <c r="C51" s="163">
        <f>C52</f>
        <v>1</v>
      </c>
      <c r="D51" s="231" t="s">
        <v>197</v>
      </c>
    </row>
    <row r="52" spans="1:4" ht="51.75" customHeight="1">
      <c r="A52" s="166" t="s">
        <v>198</v>
      </c>
      <c r="B52" s="182" t="s">
        <v>199</v>
      </c>
      <c r="C52" s="163">
        <f>C53</f>
        <v>1</v>
      </c>
      <c r="D52" s="232"/>
    </row>
    <row r="53" spans="1:4" ht="110.25">
      <c r="A53" s="177" t="s">
        <v>200</v>
      </c>
      <c r="B53" s="183" t="s">
        <v>201</v>
      </c>
      <c r="C53" s="175">
        <v>1</v>
      </c>
      <c r="D53" s="233"/>
    </row>
    <row r="54" spans="1:4" ht="39" customHeight="1">
      <c r="A54" s="110" t="s">
        <v>202</v>
      </c>
      <c r="B54" s="111" t="s">
        <v>203</v>
      </c>
      <c r="C54" s="163">
        <f>C55</f>
        <v>87</v>
      </c>
      <c r="D54" s="231" t="s">
        <v>204</v>
      </c>
    </row>
    <row r="55" spans="1:4" ht="60" customHeight="1">
      <c r="A55" s="110" t="s">
        <v>205</v>
      </c>
      <c r="B55" s="111" t="s">
        <v>206</v>
      </c>
      <c r="C55" s="163">
        <f>C56</f>
        <v>87</v>
      </c>
      <c r="D55" s="232"/>
    </row>
    <row r="56" spans="1:4" ht="47.25">
      <c r="A56" s="177" t="s">
        <v>207</v>
      </c>
      <c r="B56" s="174" t="s">
        <v>208</v>
      </c>
      <c r="C56" s="175">
        <v>87</v>
      </c>
      <c r="D56" s="233"/>
    </row>
    <row r="57" spans="1:4" s="108" customFormat="1" ht="78.75">
      <c r="A57" s="110" t="s">
        <v>209</v>
      </c>
      <c r="B57" s="111" t="s">
        <v>210</v>
      </c>
      <c r="C57" s="163">
        <f>C58</f>
        <v>15070.9</v>
      </c>
      <c r="D57" s="231" t="s">
        <v>211</v>
      </c>
    </row>
    <row r="58" spans="1:4" s="108" customFormat="1" ht="78.75">
      <c r="A58" s="110" t="s">
        <v>212</v>
      </c>
      <c r="B58" s="111" t="s">
        <v>213</v>
      </c>
      <c r="C58" s="163">
        <f>C59</f>
        <v>15070.9</v>
      </c>
      <c r="D58" s="232"/>
    </row>
    <row r="59" spans="1:4" s="108" customFormat="1" ht="78.75">
      <c r="A59" s="173" t="s">
        <v>214</v>
      </c>
      <c r="B59" s="174" t="s">
        <v>215</v>
      </c>
      <c r="C59" s="175">
        <v>15070.9</v>
      </c>
      <c r="D59" s="233"/>
    </row>
    <row r="60" spans="1:4" s="108" customFormat="1" ht="45.75" customHeight="1">
      <c r="A60" s="165" t="s">
        <v>216</v>
      </c>
      <c r="B60" s="128" t="s">
        <v>217</v>
      </c>
      <c r="C60" s="184">
        <f>C61</f>
        <v>1875.5</v>
      </c>
      <c r="D60" s="231" t="s">
        <v>218</v>
      </c>
    </row>
    <row r="61" spans="1:4" ht="28.5" customHeight="1">
      <c r="A61" s="110" t="s">
        <v>219</v>
      </c>
      <c r="B61" s="111" t="s">
        <v>220</v>
      </c>
      <c r="C61" s="163">
        <f>C62+C63+C64+C65</f>
        <v>1875.5</v>
      </c>
      <c r="D61" s="232"/>
    </row>
    <row r="62" spans="1:4" s="108" customFormat="1" ht="40.5" customHeight="1">
      <c r="A62" s="173" t="s">
        <v>221</v>
      </c>
      <c r="B62" s="174" t="s">
        <v>222</v>
      </c>
      <c r="C62" s="175">
        <v>73.5</v>
      </c>
      <c r="D62" s="232"/>
    </row>
    <row r="63" spans="1:4" s="108" customFormat="1" ht="40.5" customHeight="1">
      <c r="A63" s="173" t="s">
        <v>223</v>
      </c>
      <c r="B63" s="174" t="s">
        <v>224</v>
      </c>
      <c r="C63" s="175">
        <v>0</v>
      </c>
      <c r="D63" s="232"/>
    </row>
    <row r="64" spans="1:4" s="108" customFormat="1" ht="40.5" customHeight="1">
      <c r="A64" s="173" t="s">
        <v>225</v>
      </c>
      <c r="B64" s="174" t="s">
        <v>226</v>
      </c>
      <c r="C64" s="175">
        <v>1149.9</v>
      </c>
      <c r="D64" s="232"/>
    </row>
    <row r="65" spans="1:4" s="108" customFormat="1" ht="40.5" customHeight="1">
      <c r="A65" s="110" t="s">
        <v>227</v>
      </c>
      <c r="B65" s="111" t="s">
        <v>228</v>
      </c>
      <c r="C65" s="163">
        <f>C66+C67</f>
        <v>652.1</v>
      </c>
      <c r="D65" s="232"/>
    </row>
    <row r="66" spans="1:4" s="108" customFormat="1" ht="15.75">
      <c r="A66" s="173" t="s">
        <v>229</v>
      </c>
      <c r="B66" s="174" t="s">
        <v>230</v>
      </c>
      <c r="C66" s="175">
        <v>379.1</v>
      </c>
      <c r="D66" s="232"/>
    </row>
    <row r="67" spans="1:4" s="108" customFormat="1" ht="15.75">
      <c r="A67" s="173" t="s">
        <v>231</v>
      </c>
      <c r="B67" s="174" t="s">
        <v>232</v>
      </c>
      <c r="C67" s="175">
        <v>273</v>
      </c>
      <c r="D67" s="233"/>
    </row>
    <row r="68" spans="1:4" s="108" customFormat="1" ht="40.5" customHeight="1">
      <c r="A68" s="165" t="s">
        <v>233</v>
      </c>
      <c r="B68" s="128" t="s">
        <v>234</v>
      </c>
      <c r="C68" s="184">
        <f>C69+C72</f>
        <v>154.89999999999998</v>
      </c>
      <c r="D68" s="185"/>
    </row>
    <row r="69" spans="1:4" s="108" customFormat="1" ht="40.5" customHeight="1">
      <c r="A69" s="110" t="s">
        <v>235</v>
      </c>
      <c r="B69" s="111" t="s">
        <v>236</v>
      </c>
      <c r="C69" s="163">
        <f>C70</f>
        <v>-125</v>
      </c>
      <c r="D69" s="231" t="s">
        <v>237</v>
      </c>
    </row>
    <row r="70" spans="1:4" s="108" customFormat="1" ht="40.5" customHeight="1">
      <c r="A70" s="110" t="s">
        <v>238</v>
      </c>
      <c r="B70" s="111" t="s">
        <v>239</v>
      </c>
      <c r="C70" s="163">
        <f>C71</f>
        <v>-125</v>
      </c>
      <c r="D70" s="232"/>
    </row>
    <row r="71" spans="1:4" s="108" customFormat="1" ht="40.5" customHeight="1">
      <c r="A71" s="173" t="s">
        <v>240</v>
      </c>
      <c r="B71" s="174" t="s">
        <v>241</v>
      </c>
      <c r="C71" s="163">
        <v>-125</v>
      </c>
      <c r="D71" s="233"/>
    </row>
    <row r="72" spans="1:4" s="109" customFormat="1" ht="55.5" customHeight="1">
      <c r="A72" s="110" t="s">
        <v>242</v>
      </c>
      <c r="B72" s="111" t="s">
        <v>243</v>
      </c>
      <c r="C72" s="163">
        <f>C73</f>
        <v>279.9</v>
      </c>
      <c r="D72" s="231" t="s">
        <v>244</v>
      </c>
    </row>
    <row r="73" spans="1:4" s="108" customFormat="1" ht="37.5" customHeight="1">
      <c r="A73" s="110" t="s">
        <v>245</v>
      </c>
      <c r="B73" s="111" t="s">
        <v>246</v>
      </c>
      <c r="C73" s="163">
        <f>C74</f>
        <v>279.9</v>
      </c>
      <c r="D73" s="232"/>
    </row>
    <row r="74" spans="1:4" s="108" customFormat="1" ht="37.5" customHeight="1">
      <c r="A74" s="173" t="s">
        <v>247</v>
      </c>
      <c r="B74" s="174" t="s">
        <v>248</v>
      </c>
      <c r="C74" s="163">
        <v>279.9</v>
      </c>
      <c r="D74" s="233"/>
    </row>
    <row r="75" spans="1:4" s="108" customFormat="1" ht="37.5" customHeight="1">
      <c r="A75" s="165" t="s">
        <v>249</v>
      </c>
      <c r="B75" s="128" t="s">
        <v>250</v>
      </c>
      <c r="C75" s="129">
        <f>C76+C79+C84</f>
        <v>4697.800000000001</v>
      </c>
      <c r="D75" s="185"/>
    </row>
    <row r="76" spans="1:4" s="108" customFormat="1" ht="90" customHeight="1">
      <c r="A76" s="110" t="s">
        <v>251</v>
      </c>
      <c r="B76" s="111" t="s">
        <v>252</v>
      </c>
      <c r="C76" s="163">
        <f>C77</f>
        <v>2717.9</v>
      </c>
      <c r="D76" s="231" t="s">
        <v>253</v>
      </c>
    </row>
    <row r="77" spans="1:4" s="108" customFormat="1" ht="106.5" customHeight="1">
      <c r="A77" s="110" t="s">
        <v>254</v>
      </c>
      <c r="B77" s="111" t="s">
        <v>255</v>
      </c>
      <c r="C77" s="163">
        <f>C78</f>
        <v>2717.9</v>
      </c>
      <c r="D77" s="232"/>
    </row>
    <row r="78" spans="1:4" s="108" customFormat="1" ht="111" customHeight="1">
      <c r="A78" s="173" t="s">
        <v>256</v>
      </c>
      <c r="B78" s="174" t="s">
        <v>257</v>
      </c>
      <c r="C78" s="175">
        <f>2917.9-200</f>
        <v>2717.9</v>
      </c>
      <c r="D78" s="232"/>
    </row>
    <row r="79" spans="1:4" s="108" customFormat="1" ht="44.25" customHeight="1">
      <c r="A79" s="110" t="s">
        <v>258</v>
      </c>
      <c r="B79" s="111" t="s">
        <v>259</v>
      </c>
      <c r="C79" s="163">
        <f>C80+C82</f>
        <v>2050.8</v>
      </c>
      <c r="D79" s="234" t="s">
        <v>260</v>
      </c>
    </row>
    <row r="80" spans="1:4" s="108" customFormat="1" ht="45" customHeight="1">
      <c r="A80" s="110" t="s">
        <v>261</v>
      </c>
      <c r="B80" s="111" t="s">
        <v>262</v>
      </c>
      <c r="C80" s="163">
        <f>C81</f>
        <v>2050.8</v>
      </c>
      <c r="D80" s="234"/>
    </row>
    <row r="81" spans="1:4" s="186" customFormat="1" ht="66.75" customHeight="1">
      <c r="A81" s="173" t="s">
        <v>263</v>
      </c>
      <c r="B81" s="174" t="s">
        <v>264</v>
      </c>
      <c r="C81" s="175">
        <v>2050.8</v>
      </c>
      <c r="D81" s="234"/>
    </row>
    <row r="82" spans="1:4" s="108" customFormat="1" ht="60.75" customHeight="1">
      <c r="A82" s="110" t="s">
        <v>265</v>
      </c>
      <c r="B82" s="111" t="s">
        <v>266</v>
      </c>
      <c r="C82" s="175">
        <f>C83</f>
        <v>0</v>
      </c>
      <c r="D82" s="110"/>
    </row>
    <row r="83" spans="1:4" s="108" customFormat="1" ht="60.75" customHeight="1">
      <c r="A83" s="173" t="s">
        <v>267</v>
      </c>
      <c r="B83" s="174" t="s">
        <v>268</v>
      </c>
      <c r="C83" s="175">
        <v>0</v>
      </c>
      <c r="D83" s="110"/>
    </row>
    <row r="84" spans="1:4" s="108" customFormat="1" ht="72.75" customHeight="1">
      <c r="A84" s="110" t="s">
        <v>269</v>
      </c>
      <c r="B84" s="111" t="s">
        <v>270</v>
      </c>
      <c r="C84" s="163">
        <f>C85</f>
        <v>-70.9</v>
      </c>
      <c r="D84" s="231" t="s">
        <v>271</v>
      </c>
    </row>
    <row r="85" spans="1:4" s="108" customFormat="1" ht="93.75" customHeight="1">
      <c r="A85" s="173" t="s">
        <v>272</v>
      </c>
      <c r="B85" s="174" t="s">
        <v>273</v>
      </c>
      <c r="C85" s="175">
        <v>-70.9</v>
      </c>
      <c r="D85" s="233"/>
    </row>
    <row r="86" spans="1:4" s="108" customFormat="1" ht="37.5" customHeight="1">
      <c r="A86" s="165" t="s">
        <v>274</v>
      </c>
      <c r="B86" s="128" t="s">
        <v>275</v>
      </c>
      <c r="C86" s="187">
        <f>C87+C90+C91+C94+C97+C101+C102+C105+C107+C109+C110</f>
        <v>1014.8</v>
      </c>
      <c r="D86" s="188"/>
    </row>
    <row r="87" spans="1:4" s="108" customFormat="1" ht="48" customHeight="1">
      <c r="A87" s="110" t="s">
        <v>276</v>
      </c>
      <c r="B87" s="111" t="s">
        <v>277</v>
      </c>
      <c r="C87" s="189">
        <f>C88+C89</f>
        <v>-110</v>
      </c>
      <c r="D87" s="231" t="s">
        <v>278</v>
      </c>
    </row>
    <row r="88" spans="1:4" s="108" customFormat="1" ht="97.5" customHeight="1">
      <c r="A88" s="173" t="s">
        <v>279</v>
      </c>
      <c r="B88" s="174" t="s">
        <v>280</v>
      </c>
      <c r="C88" s="175">
        <v>-110</v>
      </c>
      <c r="D88" s="232"/>
    </row>
    <row r="89" spans="1:4" s="108" customFormat="1" ht="73.5" customHeight="1">
      <c r="A89" s="173" t="s">
        <v>281</v>
      </c>
      <c r="B89" s="174" t="s">
        <v>282</v>
      </c>
      <c r="C89" s="175">
        <v>0</v>
      </c>
      <c r="D89" s="232"/>
    </row>
    <row r="90" spans="1:4" s="108" customFormat="1" ht="75" customHeight="1">
      <c r="A90" s="166" t="s">
        <v>283</v>
      </c>
      <c r="B90" s="179" t="s">
        <v>284</v>
      </c>
      <c r="C90" s="175">
        <v>-100</v>
      </c>
      <c r="D90" s="233"/>
    </row>
    <row r="91" spans="1:4" s="108" customFormat="1" ht="77.25" customHeight="1">
      <c r="A91" s="110" t="s">
        <v>285</v>
      </c>
      <c r="B91" s="182" t="s">
        <v>286</v>
      </c>
      <c r="C91" s="189">
        <f>C92+C93</f>
        <v>98</v>
      </c>
      <c r="D91" s="231" t="s">
        <v>287</v>
      </c>
    </row>
    <row r="92" spans="1:4" s="108" customFormat="1" ht="77.25" customHeight="1">
      <c r="A92" s="173" t="s">
        <v>288</v>
      </c>
      <c r="B92" s="183" t="s">
        <v>289</v>
      </c>
      <c r="C92" s="175">
        <v>172</v>
      </c>
      <c r="D92" s="232"/>
    </row>
    <row r="93" spans="1:4" s="108" customFormat="1" ht="62.25" customHeight="1">
      <c r="A93" s="173" t="s">
        <v>290</v>
      </c>
      <c r="B93" s="183" t="s">
        <v>291</v>
      </c>
      <c r="C93" s="175">
        <v>-74</v>
      </c>
      <c r="D93" s="233"/>
    </row>
    <row r="94" spans="1:4" s="108" customFormat="1" ht="37.5" customHeight="1">
      <c r="A94" s="166" t="s">
        <v>292</v>
      </c>
      <c r="B94" s="182" t="s">
        <v>293</v>
      </c>
      <c r="C94" s="189">
        <f>C95</f>
        <v>13.4</v>
      </c>
      <c r="D94" s="231" t="s">
        <v>294</v>
      </c>
    </row>
    <row r="95" spans="1:4" s="108" customFormat="1" ht="60" customHeight="1">
      <c r="A95" s="110" t="s">
        <v>295</v>
      </c>
      <c r="B95" s="182" t="s">
        <v>296</v>
      </c>
      <c r="C95" s="189">
        <f>C96</f>
        <v>13.4</v>
      </c>
      <c r="D95" s="232"/>
    </row>
    <row r="96" spans="1:4" s="108" customFormat="1" ht="55.5" customHeight="1">
      <c r="A96" s="173" t="s">
        <v>297</v>
      </c>
      <c r="B96" s="183" t="s">
        <v>298</v>
      </c>
      <c r="C96" s="175">
        <v>13.4</v>
      </c>
      <c r="D96" s="233"/>
    </row>
    <row r="97" spans="1:4" s="108" customFormat="1" ht="122.25" customHeight="1">
      <c r="A97" s="110" t="s">
        <v>299</v>
      </c>
      <c r="B97" s="179" t="s">
        <v>300</v>
      </c>
      <c r="C97" s="189">
        <f>C98+C99+C100</f>
        <v>414</v>
      </c>
      <c r="D97" s="231" t="s">
        <v>301</v>
      </c>
    </row>
    <row r="98" spans="1:4" s="108" customFormat="1" ht="57" customHeight="1">
      <c r="A98" s="173" t="s">
        <v>302</v>
      </c>
      <c r="B98" s="180" t="s">
        <v>303</v>
      </c>
      <c r="C98" s="190">
        <v>0</v>
      </c>
      <c r="D98" s="232"/>
    </row>
    <row r="99" spans="1:4" s="108" customFormat="1" ht="37.5" customHeight="1">
      <c r="A99" s="173" t="s">
        <v>304</v>
      </c>
      <c r="B99" s="180" t="s">
        <v>305</v>
      </c>
      <c r="C99" s="175">
        <v>374</v>
      </c>
      <c r="D99" s="232"/>
    </row>
    <row r="100" spans="1:4" s="108" customFormat="1" ht="37.5" customHeight="1">
      <c r="A100" s="173" t="s">
        <v>306</v>
      </c>
      <c r="B100" s="180" t="s">
        <v>307</v>
      </c>
      <c r="C100" s="163">
        <v>40</v>
      </c>
      <c r="D100" s="233"/>
    </row>
    <row r="101" spans="1:4" s="108" customFormat="1" ht="96" customHeight="1">
      <c r="A101" s="110" t="s">
        <v>308</v>
      </c>
      <c r="B101" s="111" t="s">
        <v>309</v>
      </c>
      <c r="C101" s="163">
        <v>-200</v>
      </c>
      <c r="D101" s="110" t="s">
        <v>310</v>
      </c>
    </row>
    <row r="102" spans="1:4" s="108" customFormat="1" ht="39.75" customHeight="1">
      <c r="A102" s="191" t="s">
        <v>311</v>
      </c>
      <c r="B102" s="111" t="s">
        <v>312</v>
      </c>
      <c r="C102" s="189">
        <f>C104+C103</f>
        <v>91</v>
      </c>
      <c r="D102" s="231" t="s">
        <v>313</v>
      </c>
    </row>
    <row r="103" spans="1:4" s="186" customFormat="1" ht="65.25" customHeight="1">
      <c r="A103" s="173" t="s">
        <v>314</v>
      </c>
      <c r="B103" s="174" t="s">
        <v>315</v>
      </c>
      <c r="C103" s="175">
        <v>0</v>
      </c>
      <c r="D103" s="232"/>
    </row>
    <row r="104" spans="1:4" s="186" customFormat="1" ht="38.25" customHeight="1">
      <c r="A104" s="192" t="s">
        <v>316</v>
      </c>
      <c r="B104" s="174" t="s">
        <v>317</v>
      </c>
      <c r="C104" s="175">
        <v>91</v>
      </c>
      <c r="D104" s="233"/>
    </row>
    <row r="105" spans="1:4" s="108" customFormat="1" ht="74.25" customHeight="1">
      <c r="A105" s="110" t="s">
        <v>318</v>
      </c>
      <c r="B105" s="111" t="s">
        <v>319</v>
      </c>
      <c r="C105" s="189">
        <f>C106</f>
        <v>161</v>
      </c>
      <c r="D105" s="231" t="s">
        <v>320</v>
      </c>
    </row>
    <row r="106" spans="1:4" s="108" customFormat="1" ht="75.75" customHeight="1">
      <c r="A106" s="173" t="s">
        <v>321</v>
      </c>
      <c r="B106" s="174" t="s">
        <v>322</v>
      </c>
      <c r="C106" s="175">
        <v>161</v>
      </c>
      <c r="D106" s="233"/>
    </row>
    <row r="107" spans="1:4" s="108" customFormat="1" ht="83.25" customHeight="1">
      <c r="A107" s="110" t="s">
        <v>323</v>
      </c>
      <c r="B107" s="111" t="s">
        <v>324</v>
      </c>
      <c r="C107" s="189">
        <f>C108</f>
        <v>290.5</v>
      </c>
      <c r="D107" s="231" t="s">
        <v>325</v>
      </c>
    </row>
    <row r="108" spans="1:4" s="108" customFormat="1" ht="84.75" customHeight="1">
      <c r="A108" s="173" t="s">
        <v>326</v>
      </c>
      <c r="B108" s="174" t="s">
        <v>327</v>
      </c>
      <c r="C108" s="175">
        <v>290.5</v>
      </c>
      <c r="D108" s="233"/>
    </row>
    <row r="109" spans="1:4" s="108" customFormat="1" ht="188.25" customHeight="1">
      <c r="A109" s="110" t="s">
        <v>328</v>
      </c>
      <c r="B109" s="111" t="s">
        <v>329</v>
      </c>
      <c r="C109" s="163">
        <v>261</v>
      </c>
      <c r="D109" s="185" t="s">
        <v>330</v>
      </c>
    </row>
    <row r="110" spans="1:4" s="108" customFormat="1" ht="45" customHeight="1">
      <c r="A110" s="110" t="s">
        <v>331</v>
      </c>
      <c r="B110" s="111" t="s">
        <v>332</v>
      </c>
      <c r="C110" s="189">
        <f>C111</f>
        <v>95.9</v>
      </c>
      <c r="D110" s="231" t="s">
        <v>333</v>
      </c>
    </row>
    <row r="111" spans="1:4" s="109" customFormat="1" ht="67.5" customHeight="1">
      <c r="A111" s="173" t="s">
        <v>334</v>
      </c>
      <c r="B111" s="174" t="s">
        <v>335</v>
      </c>
      <c r="C111" s="175">
        <v>95.9</v>
      </c>
      <c r="D111" s="233"/>
    </row>
    <row r="112" spans="1:4" ht="26.25" customHeight="1">
      <c r="A112" s="165" t="s">
        <v>336</v>
      </c>
      <c r="B112" s="193" t="s">
        <v>337</v>
      </c>
      <c r="C112" s="187">
        <f>C113</f>
        <v>92.5</v>
      </c>
      <c r="D112" s="238" t="s">
        <v>338</v>
      </c>
    </row>
    <row r="113" spans="1:4" ht="26.25" customHeight="1">
      <c r="A113" s="110" t="s">
        <v>339</v>
      </c>
      <c r="B113" s="194" t="s">
        <v>340</v>
      </c>
      <c r="C113" s="189">
        <f>C114</f>
        <v>92.5</v>
      </c>
      <c r="D113" s="239"/>
    </row>
    <row r="114" spans="1:4" ht="193.5" customHeight="1">
      <c r="A114" s="177" t="s">
        <v>341</v>
      </c>
      <c r="B114" s="195" t="s">
        <v>342</v>
      </c>
      <c r="C114" s="196">
        <v>92.5</v>
      </c>
      <c r="D114" s="240"/>
    </row>
    <row r="115" spans="1:4" s="198" customFormat="1" ht="32.25" customHeight="1">
      <c r="A115" s="120" t="s">
        <v>343</v>
      </c>
      <c r="B115" s="128" t="s">
        <v>344</v>
      </c>
      <c r="C115" s="197">
        <f>C116+C148+C150</f>
        <v>355980.02200000006</v>
      </c>
      <c r="D115" s="187"/>
    </row>
    <row r="116" spans="1:4" s="198" customFormat="1" ht="35.25" customHeight="1">
      <c r="A116" s="110" t="s">
        <v>345</v>
      </c>
      <c r="B116" s="111" t="s">
        <v>346</v>
      </c>
      <c r="C116" s="115">
        <f>C117+C120+C132+C145</f>
        <v>355956.422</v>
      </c>
      <c r="D116" s="189"/>
    </row>
    <row r="117" spans="1:4" s="198" customFormat="1" ht="39.75" customHeight="1">
      <c r="A117" s="165" t="s">
        <v>347</v>
      </c>
      <c r="B117" s="128" t="s">
        <v>348</v>
      </c>
      <c r="C117" s="197">
        <f>C118+C119</f>
        <v>22265.8</v>
      </c>
      <c r="D117" s="187"/>
    </row>
    <row r="118" spans="1:4" ht="75.75" customHeight="1">
      <c r="A118" s="110" t="s">
        <v>349</v>
      </c>
      <c r="B118" s="111" t="s">
        <v>350</v>
      </c>
      <c r="C118" s="157">
        <v>14494.5</v>
      </c>
      <c r="D118" s="112" t="s">
        <v>351</v>
      </c>
    </row>
    <row r="119" spans="1:4" ht="75.75" customHeight="1">
      <c r="A119" s="110" t="s">
        <v>352</v>
      </c>
      <c r="B119" s="111" t="s">
        <v>353</v>
      </c>
      <c r="C119" s="157">
        <v>7771.3</v>
      </c>
      <c r="D119" s="112" t="s">
        <v>354</v>
      </c>
    </row>
    <row r="120" spans="1:4" ht="70.5" customHeight="1">
      <c r="A120" s="165" t="s">
        <v>355</v>
      </c>
      <c r="B120" s="128" t="s">
        <v>356</v>
      </c>
      <c r="C120" s="199">
        <f>SUM(C121:C131)</f>
        <v>315685.822</v>
      </c>
      <c r="D120" s="200"/>
    </row>
    <row r="121" spans="1:4" ht="93.75" customHeight="1">
      <c r="A121" s="110" t="s">
        <v>357</v>
      </c>
      <c r="B121" s="111" t="s">
        <v>358</v>
      </c>
      <c r="C121" s="157">
        <v>23.9</v>
      </c>
      <c r="D121" s="241" t="s">
        <v>359</v>
      </c>
    </row>
    <row r="122" spans="1:4" ht="61.5" customHeight="1">
      <c r="A122" s="201" t="s">
        <v>360</v>
      </c>
      <c r="B122" s="202" t="s">
        <v>358</v>
      </c>
      <c r="C122" s="203">
        <v>151.8</v>
      </c>
      <c r="D122" s="242"/>
    </row>
    <row r="123" spans="1:4" ht="61.5" customHeight="1">
      <c r="A123" s="110" t="s">
        <v>361</v>
      </c>
      <c r="B123" s="111" t="s">
        <v>362</v>
      </c>
      <c r="C123" s="157">
        <v>0.011</v>
      </c>
      <c r="D123" s="241" t="s">
        <v>363</v>
      </c>
    </row>
    <row r="124" spans="1:4" ht="57" customHeight="1">
      <c r="A124" s="110" t="s">
        <v>364</v>
      </c>
      <c r="B124" s="111" t="s">
        <v>362</v>
      </c>
      <c r="C124" s="157">
        <v>0.011</v>
      </c>
      <c r="D124" s="242"/>
    </row>
    <row r="125" spans="1:4" ht="91.5" customHeight="1">
      <c r="A125" s="110" t="s">
        <v>365</v>
      </c>
      <c r="B125" s="111" t="s">
        <v>366</v>
      </c>
      <c r="C125" s="157">
        <v>3281.4</v>
      </c>
      <c r="D125" s="158" t="s">
        <v>367</v>
      </c>
    </row>
    <row r="126" spans="1:4" ht="123" customHeight="1">
      <c r="A126" s="204" t="s">
        <v>368</v>
      </c>
      <c r="B126" s="111" t="s">
        <v>366</v>
      </c>
      <c r="C126" s="157">
        <v>14296.5</v>
      </c>
      <c r="D126" s="112" t="s">
        <v>369</v>
      </c>
    </row>
    <row r="127" spans="1:4" ht="95.25" customHeight="1">
      <c r="A127" s="204" t="s">
        <v>370</v>
      </c>
      <c r="B127" s="111" t="s">
        <v>366</v>
      </c>
      <c r="C127" s="157">
        <v>8795.8</v>
      </c>
      <c r="D127" s="112" t="s">
        <v>371</v>
      </c>
    </row>
    <row r="128" spans="1:4" ht="102.75" customHeight="1">
      <c r="A128" s="204" t="s">
        <v>372</v>
      </c>
      <c r="B128" s="111" t="s">
        <v>366</v>
      </c>
      <c r="C128" s="157">
        <v>-4856.5</v>
      </c>
      <c r="D128" s="112" t="s">
        <v>373</v>
      </c>
    </row>
    <row r="129" spans="1:4" ht="98.25" customHeight="1">
      <c r="A129" s="204" t="s">
        <v>374</v>
      </c>
      <c r="B129" s="111" t="s">
        <v>366</v>
      </c>
      <c r="C129" s="157">
        <f>100000+192953.1</f>
        <v>292953.1</v>
      </c>
      <c r="D129" s="113" t="s">
        <v>375</v>
      </c>
    </row>
    <row r="130" spans="1:4" ht="66.75" customHeight="1">
      <c r="A130" s="204" t="s">
        <v>376</v>
      </c>
      <c r="B130" s="111" t="s">
        <v>366</v>
      </c>
      <c r="C130" s="157">
        <v>887.2</v>
      </c>
      <c r="D130" s="112" t="s">
        <v>377</v>
      </c>
    </row>
    <row r="131" spans="1:4" ht="155.25" customHeight="1">
      <c r="A131" s="110" t="s">
        <v>378</v>
      </c>
      <c r="B131" s="111" t="s">
        <v>366</v>
      </c>
      <c r="C131" s="203">
        <v>152.6</v>
      </c>
      <c r="D131" s="114" t="s">
        <v>379</v>
      </c>
    </row>
    <row r="132" spans="1:4" ht="89.25" customHeight="1">
      <c r="A132" s="165" t="s">
        <v>380</v>
      </c>
      <c r="B132" s="128" t="s">
        <v>381</v>
      </c>
      <c r="C132" s="197">
        <f>SUM(C133:C144)</f>
        <v>17097.9</v>
      </c>
      <c r="D132" s="200"/>
    </row>
    <row r="133" spans="1:4" ht="110.25" customHeight="1">
      <c r="A133" s="204" t="s">
        <v>382</v>
      </c>
      <c r="B133" s="111" t="s">
        <v>383</v>
      </c>
      <c r="C133" s="115">
        <f>2000+9400</f>
        <v>11400</v>
      </c>
      <c r="D133" s="113" t="s">
        <v>384</v>
      </c>
    </row>
    <row r="134" spans="1:4" ht="105.75" customHeight="1">
      <c r="A134" s="204" t="s">
        <v>385</v>
      </c>
      <c r="B134" s="111" t="s">
        <v>383</v>
      </c>
      <c r="C134" s="115">
        <f>-81.7-1.7</f>
        <v>-83.4</v>
      </c>
      <c r="D134" s="113" t="s">
        <v>386</v>
      </c>
    </row>
    <row r="135" spans="1:4" ht="85.5" customHeight="1">
      <c r="A135" s="204" t="s">
        <v>387</v>
      </c>
      <c r="B135" s="111" t="s">
        <v>383</v>
      </c>
      <c r="C135" s="115">
        <v>9.3</v>
      </c>
      <c r="D135" s="112" t="s">
        <v>388</v>
      </c>
    </row>
    <row r="136" spans="1:4" ht="103.5" customHeight="1">
      <c r="A136" s="204" t="s">
        <v>389</v>
      </c>
      <c r="B136" s="111" t="s">
        <v>383</v>
      </c>
      <c r="C136" s="115">
        <v>4.1</v>
      </c>
      <c r="D136" s="112" t="s">
        <v>390</v>
      </c>
    </row>
    <row r="137" spans="1:4" ht="131.25" customHeight="1">
      <c r="A137" s="204" t="s">
        <v>391</v>
      </c>
      <c r="B137" s="111" t="s">
        <v>383</v>
      </c>
      <c r="C137" s="115">
        <v>-4.2</v>
      </c>
      <c r="D137" s="112" t="s">
        <v>392</v>
      </c>
    </row>
    <row r="138" spans="1:4" ht="110.25">
      <c r="A138" s="110" t="s">
        <v>393</v>
      </c>
      <c r="B138" s="111" t="s">
        <v>383</v>
      </c>
      <c r="C138" s="115">
        <f>-324.4-1417.5</f>
        <v>-1741.9</v>
      </c>
      <c r="D138" s="116" t="s">
        <v>394</v>
      </c>
    </row>
    <row r="139" spans="1:4" ht="85.5" customHeight="1">
      <c r="A139" s="110" t="s">
        <v>395</v>
      </c>
      <c r="B139" s="111" t="s">
        <v>383</v>
      </c>
      <c r="C139" s="115">
        <v>17437.6</v>
      </c>
      <c r="D139" s="112" t="s">
        <v>396</v>
      </c>
    </row>
    <row r="140" spans="1:4" ht="134.25" customHeight="1">
      <c r="A140" s="110" t="s">
        <v>397</v>
      </c>
      <c r="B140" s="111" t="s">
        <v>383</v>
      </c>
      <c r="C140" s="115">
        <v>135.4</v>
      </c>
      <c r="D140" s="112" t="s">
        <v>398</v>
      </c>
    </row>
    <row r="141" spans="1:4" ht="106.5" customHeight="1">
      <c r="A141" s="110" t="s">
        <v>399</v>
      </c>
      <c r="B141" s="111" t="s">
        <v>383</v>
      </c>
      <c r="C141" s="115">
        <v>-8992.5</v>
      </c>
      <c r="D141" s="112" t="s">
        <v>400</v>
      </c>
    </row>
    <row r="142" spans="1:4" ht="108" customHeight="1">
      <c r="A142" s="110" t="s">
        <v>401</v>
      </c>
      <c r="B142" s="111" t="s">
        <v>402</v>
      </c>
      <c r="C142" s="115">
        <v>-2000</v>
      </c>
      <c r="D142" s="112" t="s">
        <v>403</v>
      </c>
    </row>
    <row r="143" spans="1:4" ht="140.25" customHeight="1">
      <c r="A143" s="110" t="s">
        <v>404</v>
      </c>
      <c r="B143" s="111" t="s">
        <v>405</v>
      </c>
      <c r="C143" s="115">
        <f>47.6+888.2+-0.3</f>
        <v>935.5000000000001</v>
      </c>
      <c r="D143" s="113" t="s">
        <v>406</v>
      </c>
    </row>
    <row r="144" spans="1:4" ht="102.75" customHeight="1">
      <c r="A144" s="110" t="s">
        <v>407</v>
      </c>
      <c r="B144" s="111" t="s">
        <v>408</v>
      </c>
      <c r="C144" s="115">
        <f>-183.7+181.7</f>
        <v>-2</v>
      </c>
      <c r="D144" s="113" t="s">
        <v>409</v>
      </c>
    </row>
    <row r="145" spans="1:4" ht="39.75" customHeight="1">
      <c r="A145" s="165" t="s">
        <v>12</v>
      </c>
      <c r="B145" s="105" t="s">
        <v>410</v>
      </c>
      <c r="C145" s="199">
        <f>SUM(C146:C147)</f>
        <v>906.8999999999999</v>
      </c>
      <c r="D145" s="205"/>
    </row>
    <row r="146" spans="1:4" ht="97.5" customHeight="1">
      <c r="A146" s="110" t="s">
        <v>411</v>
      </c>
      <c r="B146" s="182" t="s">
        <v>412</v>
      </c>
      <c r="C146" s="157">
        <f>426.3+639.3</f>
        <v>1065.6</v>
      </c>
      <c r="D146" s="113" t="s">
        <v>413</v>
      </c>
    </row>
    <row r="147" spans="1:4" ht="97.5" customHeight="1">
      <c r="A147" s="110" t="s">
        <v>414</v>
      </c>
      <c r="B147" s="182" t="s">
        <v>412</v>
      </c>
      <c r="C147" s="157">
        <f>-60.4-98.3</f>
        <v>-158.7</v>
      </c>
      <c r="D147" s="113" t="s">
        <v>415</v>
      </c>
    </row>
    <row r="148" spans="1:4" ht="15.75">
      <c r="A148" s="165" t="s">
        <v>416</v>
      </c>
      <c r="B148" s="128" t="s">
        <v>417</v>
      </c>
      <c r="C148" s="199">
        <f>C149</f>
        <v>60.2</v>
      </c>
      <c r="D148" s="206"/>
    </row>
    <row r="149" spans="1:4" s="108" customFormat="1" ht="105" customHeight="1">
      <c r="A149" s="110" t="s">
        <v>418</v>
      </c>
      <c r="B149" s="174" t="s">
        <v>419</v>
      </c>
      <c r="C149" s="157">
        <v>60.2</v>
      </c>
      <c r="D149" s="117" t="s">
        <v>420</v>
      </c>
    </row>
    <row r="150" spans="1:4" ht="63">
      <c r="A150" s="120" t="s">
        <v>421</v>
      </c>
      <c r="B150" s="128" t="s">
        <v>422</v>
      </c>
      <c r="C150" s="199">
        <f>C151</f>
        <v>-36.6</v>
      </c>
      <c r="D150" s="207"/>
    </row>
    <row r="151" spans="1:4" ht="58.5" customHeight="1">
      <c r="A151" s="235" t="s">
        <v>423</v>
      </c>
      <c r="B151" s="236" t="s">
        <v>424</v>
      </c>
      <c r="C151" s="237">
        <f>-17.6+-19</f>
        <v>-36.6</v>
      </c>
      <c r="D151" s="207" t="s">
        <v>425</v>
      </c>
    </row>
    <row r="152" spans="1:4" ht="36" customHeight="1">
      <c r="A152" s="235"/>
      <c r="B152" s="236"/>
      <c r="C152" s="237"/>
      <c r="D152" s="118" t="s">
        <v>426</v>
      </c>
    </row>
    <row r="153" spans="1:4" ht="48" customHeight="1">
      <c r="A153" s="235"/>
      <c r="B153" s="236"/>
      <c r="C153" s="237"/>
      <c r="D153" s="119" t="s">
        <v>427</v>
      </c>
    </row>
    <row r="154" spans="1:4" ht="36" customHeight="1">
      <c r="A154" s="235"/>
      <c r="B154" s="236"/>
      <c r="C154" s="237"/>
      <c r="D154" s="118" t="s">
        <v>428</v>
      </c>
    </row>
    <row r="155" spans="1:4" ht="78" customHeight="1">
      <c r="A155" s="235"/>
      <c r="B155" s="236"/>
      <c r="C155" s="237"/>
      <c r="D155" s="208" t="s">
        <v>429</v>
      </c>
    </row>
    <row r="156" spans="1:4" ht="30" customHeight="1">
      <c r="A156" s="120" t="s">
        <v>430</v>
      </c>
      <c r="B156" s="105"/>
      <c r="C156" s="199">
        <f>C115+C6</f>
        <v>396944.22200000007</v>
      </c>
      <c r="D156" s="209"/>
    </row>
    <row r="157" spans="1:4" ht="18" customHeight="1">
      <c r="A157" s="120" t="s">
        <v>431</v>
      </c>
      <c r="B157" s="120"/>
      <c r="C157" s="121">
        <v>3014510</v>
      </c>
      <c r="D157" s="122"/>
    </row>
    <row r="158" spans="1:4" ht="25.5" customHeight="1">
      <c r="A158" s="120" t="s">
        <v>484</v>
      </c>
      <c r="B158" s="120"/>
      <c r="C158" s="199">
        <f>C157+C156</f>
        <v>3411454.222</v>
      </c>
      <c r="D158" s="122"/>
    </row>
    <row r="159" ht="48" customHeight="1">
      <c r="B159" s="124"/>
    </row>
    <row r="160" ht="48" customHeight="1">
      <c r="B160" s="124"/>
    </row>
    <row r="161" ht="48" customHeight="1">
      <c r="B161" s="124"/>
    </row>
    <row r="162" ht="48" customHeight="1">
      <c r="B162" s="124"/>
    </row>
    <row r="163" ht="48" customHeight="1">
      <c r="B163" s="124"/>
    </row>
    <row r="164" ht="48" customHeight="1">
      <c r="B164" s="124"/>
    </row>
  </sheetData>
  <sheetProtection/>
  <mergeCells count="39">
    <mergeCell ref="A151:A155"/>
    <mergeCell ref="B151:B155"/>
    <mergeCell ref="C151:C155"/>
    <mergeCell ref="D105:D106"/>
    <mergeCell ref="D107:D108"/>
    <mergeCell ref="D110:D111"/>
    <mergeCell ref="D112:D114"/>
    <mergeCell ref="D121:D122"/>
    <mergeCell ref="D123:D124"/>
    <mergeCell ref="D84:D85"/>
    <mergeCell ref="D87:D90"/>
    <mergeCell ref="D91:D93"/>
    <mergeCell ref="D94:D96"/>
    <mergeCell ref="D97:D100"/>
    <mergeCell ref="D102:D104"/>
    <mergeCell ref="D57:D59"/>
    <mergeCell ref="D60:D67"/>
    <mergeCell ref="D69:D71"/>
    <mergeCell ref="D72:D74"/>
    <mergeCell ref="D76:D78"/>
    <mergeCell ref="D79:D81"/>
    <mergeCell ref="D39:D42"/>
    <mergeCell ref="D44:D45"/>
    <mergeCell ref="D47:D48"/>
    <mergeCell ref="D49:D50"/>
    <mergeCell ref="D51:D53"/>
    <mergeCell ref="D54:D56"/>
    <mergeCell ref="D24:D25"/>
    <mergeCell ref="D26:D27"/>
    <mergeCell ref="D29:D30"/>
    <mergeCell ref="D32:D33"/>
    <mergeCell ref="D34:D35"/>
    <mergeCell ref="D37:D38"/>
    <mergeCell ref="A1:D1"/>
    <mergeCell ref="A3:D3"/>
    <mergeCell ref="D7:D11"/>
    <mergeCell ref="D12:D17"/>
    <mergeCell ref="D19:D21"/>
    <mergeCell ref="D22:D23"/>
  </mergeCells>
  <printOptions/>
  <pageMargins left="0.11811023622047245" right="0.11811023622047245" top="0.15748031496062992" bottom="0.15748031496062992" header="0.31496062992125984" footer="0.31496062992125984"/>
  <pageSetup fitToHeight="7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="80" zoomScaleNormal="80" zoomScalePageLayoutView="0" workbookViewId="0" topLeftCell="A1">
      <pane xSplit="2" ySplit="6" topLeftCell="C8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G93"/>
    </sheetView>
  </sheetViews>
  <sheetFormatPr defaultColWidth="9.140625" defaultRowHeight="12.75"/>
  <cols>
    <col min="1" max="1" width="7.00390625" style="7" customWidth="1"/>
    <col min="2" max="2" width="14.140625" style="7" customWidth="1"/>
    <col min="3" max="3" width="79.7109375" style="8" customWidth="1"/>
    <col min="4" max="4" width="15.00390625" style="7" customWidth="1"/>
    <col min="5" max="5" width="17.8515625" style="7" customWidth="1"/>
    <col min="6" max="6" width="17.28125" style="7" customWidth="1"/>
    <col min="7" max="7" width="17.00390625" style="7" customWidth="1"/>
    <col min="8" max="8" width="18.28125" style="8" customWidth="1"/>
    <col min="9" max="9" width="39.28125" style="3" customWidth="1"/>
    <col min="10" max="16384" width="9.140625" style="3" customWidth="1"/>
  </cols>
  <sheetData>
    <row r="1" spans="1:8" s="76" customFormat="1" ht="26.25" customHeight="1">
      <c r="A1" s="54"/>
      <c r="B1" s="54"/>
      <c r="C1" s="74"/>
      <c r="D1" s="74"/>
      <c r="E1" s="54"/>
      <c r="F1" s="54"/>
      <c r="G1" s="75" t="s">
        <v>509</v>
      </c>
      <c r="H1" s="55"/>
    </row>
    <row r="2" spans="1:8" s="76" customFormat="1" ht="15.75">
      <c r="A2" s="54"/>
      <c r="B2" s="54"/>
      <c r="C2" s="74"/>
      <c r="D2" s="74"/>
      <c r="E2" s="54"/>
      <c r="F2" s="54"/>
      <c r="G2" s="75" t="s">
        <v>506</v>
      </c>
      <c r="H2" s="55"/>
    </row>
    <row r="3" spans="1:8" s="76" customFormat="1" ht="40.5" customHeight="1">
      <c r="A3" s="243" t="s">
        <v>508</v>
      </c>
      <c r="B3" s="243"/>
      <c r="C3" s="244"/>
      <c r="D3" s="244"/>
      <c r="E3" s="244"/>
      <c r="F3" s="244"/>
      <c r="G3" s="244"/>
      <c r="H3" s="55"/>
    </row>
    <row r="4" spans="1:8" s="76" customFormat="1" ht="15.75">
      <c r="A4" s="54"/>
      <c r="B4" s="54"/>
      <c r="C4" s="77"/>
      <c r="D4" s="150"/>
      <c r="E4" s="54"/>
      <c r="F4" s="54"/>
      <c r="G4" s="75" t="s">
        <v>22</v>
      </c>
      <c r="H4" s="55"/>
    </row>
    <row r="5" spans="1:8" s="76" customFormat="1" ht="15.75" customHeight="1">
      <c r="A5" s="245" t="s">
        <v>0</v>
      </c>
      <c r="B5" s="249" t="s">
        <v>21</v>
      </c>
      <c r="C5" s="247" t="s">
        <v>1</v>
      </c>
      <c r="D5" s="251" t="s">
        <v>17</v>
      </c>
      <c r="E5" s="252"/>
      <c r="F5" s="252"/>
      <c r="G5" s="253"/>
      <c r="H5" s="55"/>
    </row>
    <row r="6" spans="1:8" s="76" customFormat="1" ht="94.5">
      <c r="A6" s="246"/>
      <c r="B6" s="250"/>
      <c r="C6" s="248"/>
      <c r="D6" s="78" t="s">
        <v>475</v>
      </c>
      <c r="E6" s="78" t="s">
        <v>2</v>
      </c>
      <c r="F6" s="78" t="s">
        <v>512</v>
      </c>
      <c r="G6" s="78" t="s">
        <v>513</v>
      </c>
      <c r="H6" s="55"/>
    </row>
    <row r="7" spans="1:8" s="18" customFormat="1" ht="27" customHeight="1">
      <c r="A7" s="71" t="s">
        <v>3</v>
      </c>
      <c r="B7" s="72">
        <f>B8+B10+B18+B21+B23+B16</f>
        <v>17097.9</v>
      </c>
      <c r="C7" s="73" t="s">
        <v>53</v>
      </c>
      <c r="D7" s="72">
        <f>D8+D10+D18+D21+D16+D23</f>
        <v>0</v>
      </c>
      <c r="E7" s="72">
        <f>E8+E10+E18+E21+E16+E23</f>
        <v>1660.2999999999997</v>
      </c>
      <c r="F7" s="72">
        <f>F8+F10+F18+F21+F16+F23</f>
        <v>0</v>
      </c>
      <c r="G7" s="72">
        <f>G8+G10+G18+G21+G23</f>
        <v>15437.599999999999</v>
      </c>
      <c r="H7" s="54"/>
    </row>
    <row r="8" spans="1:7" s="54" customFormat="1" ht="45.75" customHeight="1">
      <c r="A8" s="56" t="s">
        <v>14</v>
      </c>
      <c r="B8" s="5">
        <f>B9</f>
        <v>935.5</v>
      </c>
      <c r="C8" s="57" t="s">
        <v>23</v>
      </c>
      <c r="D8" s="57"/>
      <c r="E8" s="5">
        <f>E9</f>
        <v>935.5</v>
      </c>
      <c r="F8" s="5"/>
      <c r="G8" s="5"/>
    </row>
    <row r="9" spans="1:8" s="54" customFormat="1" ht="47.25">
      <c r="A9" s="17"/>
      <c r="B9" s="2">
        <f>E9</f>
        <v>935.5</v>
      </c>
      <c r="C9" s="17" t="s">
        <v>83</v>
      </c>
      <c r="D9" s="17"/>
      <c r="E9" s="2">
        <f>-0.3+47.6+888.2</f>
        <v>935.5</v>
      </c>
      <c r="F9" s="2"/>
      <c r="G9" s="2"/>
      <c r="H9" s="66"/>
    </row>
    <row r="10" spans="1:8" s="54" customFormat="1" ht="39.75" customHeight="1">
      <c r="A10" s="16" t="s">
        <v>18</v>
      </c>
      <c r="B10" s="5">
        <f>SUM(B11:B15)</f>
        <v>-9078</v>
      </c>
      <c r="C10" s="67" t="s">
        <v>38</v>
      </c>
      <c r="D10" s="67"/>
      <c r="E10" s="5">
        <f>SUM(E11:E15)</f>
        <v>-9078</v>
      </c>
      <c r="F10" s="5"/>
      <c r="G10" s="5"/>
      <c r="H10" s="20"/>
    </row>
    <row r="11" spans="1:8" s="54" customFormat="1" ht="94.5">
      <c r="A11" s="15"/>
      <c r="B11" s="2">
        <f>E11+G11</f>
        <v>-8992.5</v>
      </c>
      <c r="C11" s="17" t="s">
        <v>462</v>
      </c>
      <c r="D11" s="17"/>
      <c r="E11" s="2">
        <v>-8992.5</v>
      </c>
      <c r="F11" s="2"/>
      <c r="G11" s="2"/>
      <c r="H11" s="20"/>
    </row>
    <row r="12" spans="1:8" s="54" customFormat="1" ht="63">
      <c r="A12" s="15"/>
      <c r="B12" s="2">
        <f>E12+G12</f>
        <v>-83.4</v>
      </c>
      <c r="C12" s="68" t="s">
        <v>460</v>
      </c>
      <c r="D12" s="68"/>
      <c r="E12" s="2">
        <f>-1.7-81.7</f>
        <v>-83.4</v>
      </c>
      <c r="F12" s="2"/>
      <c r="G12" s="2"/>
      <c r="H12" s="20"/>
    </row>
    <row r="13" spans="1:8" s="54" customFormat="1" ht="31.5">
      <c r="A13" s="15"/>
      <c r="B13" s="2">
        <f>E13+G13</f>
        <v>4.1</v>
      </c>
      <c r="C13" s="68" t="s">
        <v>60</v>
      </c>
      <c r="D13" s="68"/>
      <c r="E13" s="2">
        <v>4.1</v>
      </c>
      <c r="F13" s="2"/>
      <c r="G13" s="2"/>
      <c r="H13" s="20"/>
    </row>
    <row r="14" spans="1:8" s="54" customFormat="1" ht="94.5">
      <c r="A14" s="15"/>
      <c r="B14" s="2">
        <f>E14+G14</f>
        <v>-2</v>
      </c>
      <c r="C14" s="68" t="s">
        <v>59</v>
      </c>
      <c r="D14" s="68"/>
      <c r="E14" s="2">
        <v>-2</v>
      </c>
      <c r="F14" s="2"/>
      <c r="G14" s="2"/>
      <c r="H14" s="20"/>
    </row>
    <row r="15" spans="1:8" s="54" customFormat="1" ht="47.25">
      <c r="A15" s="15"/>
      <c r="B15" s="2">
        <f>E15+G15</f>
        <v>-4.2</v>
      </c>
      <c r="C15" s="68" t="s">
        <v>82</v>
      </c>
      <c r="D15" s="68"/>
      <c r="E15" s="2">
        <f>-4.2</f>
        <v>-4.2</v>
      </c>
      <c r="F15" s="2"/>
      <c r="G15" s="2"/>
      <c r="H15" s="20"/>
    </row>
    <row r="16" spans="1:8" s="54" customFormat="1" ht="31.5">
      <c r="A16" s="16" t="s">
        <v>37</v>
      </c>
      <c r="B16" s="5">
        <f>B17</f>
        <v>135.4</v>
      </c>
      <c r="C16" s="67" t="s">
        <v>44</v>
      </c>
      <c r="D16" s="67"/>
      <c r="E16" s="5">
        <f>E17</f>
        <v>135.4</v>
      </c>
      <c r="F16" s="5"/>
      <c r="G16" s="5"/>
      <c r="H16" s="20"/>
    </row>
    <row r="17" spans="1:8" s="54" customFormat="1" ht="31.5">
      <c r="A17" s="15"/>
      <c r="B17" s="2">
        <f>E17+G17</f>
        <v>135.4</v>
      </c>
      <c r="C17" s="68" t="s">
        <v>64</v>
      </c>
      <c r="D17" s="68"/>
      <c r="E17" s="2">
        <v>135.4</v>
      </c>
      <c r="F17" s="2"/>
      <c r="G17" s="2"/>
      <c r="H17" s="20"/>
    </row>
    <row r="18" spans="1:8" s="64" customFormat="1" ht="47.25">
      <c r="A18" s="16" t="s">
        <v>39</v>
      </c>
      <c r="B18" s="5">
        <f>SUM(B19:B20)</f>
        <v>-1732.6000000000001</v>
      </c>
      <c r="C18" s="67" t="s">
        <v>50</v>
      </c>
      <c r="D18" s="67"/>
      <c r="E18" s="5">
        <f>SUM(E19:E20)</f>
        <v>-1732.6000000000001</v>
      </c>
      <c r="F18" s="5"/>
      <c r="G18" s="5"/>
      <c r="H18" s="22"/>
    </row>
    <row r="19" spans="1:8" s="54" customFormat="1" ht="94.5">
      <c r="A19" s="15"/>
      <c r="B19" s="2">
        <f>E19+G19</f>
        <v>-1741.9</v>
      </c>
      <c r="C19" s="21" t="s">
        <v>54</v>
      </c>
      <c r="D19" s="21"/>
      <c r="E19" s="2">
        <f>-1417.5-324.4</f>
        <v>-1741.9</v>
      </c>
      <c r="F19" s="2"/>
      <c r="G19" s="2"/>
      <c r="H19" s="20"/>
    </row>
    <row r="20" spans="1:8" s="54" customFormat="1" ht="47.25">
      <c r="A20" s="15"/>
      <c r="B20" s="2">
        <f>E20+G20</f>
        <v>9.3</v>
      </c>
      <c r="C20" s="65" t="s">
        <v>61</v>
      </c>
      <c r="D20" s="65"/>
      <c r="E20" s="2">
        <v>9.3</v>
      </c>
      <c r="F20" s="2"/>
      <c r="G20" s="2"/>
      <c r="H20" s="20"/>
    </row>
    <row r="21" spans="1:8" s="54" customFormat="1" ht="54.75" customHeight="1">
      <c r="A21" s="16" t="s">
        <v>65</v>
      </c>
      <c r="B21" s="5">
        <f>B22</f>
        <v>11400</v>
      </c>
      <c r="C21" s="69" t="s">
        <v>57</v>
      </c>
      <c r="D21" s="69"/>
      <c r="E21" s="5">
        <f>E22</f>
        <v>11400</v>
      </c>
      <c r="F21" s="5"/>
      <c r="G21" s="5"/>
      <c r="H21" s="20"/>
    </row>
    <row r="22" spans="1:8" s="54" customFormat="1" ht="126">
      <c r="A22" s="15"/>
      <c r="B22" s="2">
        <f>E22</f>
        <v>11400</v>
      </c>
      <c r="C22" s="70" t="s">
        <v>459</v>
      </c>
      <c r="D22" s="70"/>
      <c r="E22" s="2">
        <f>2000+9400</f>
        <v>11400</v>
      </c>
      <c r="F22" s="2"/>
      <c r="G22" s="2"/>
      <c r="H22" s="20"/>
    </row>
    <row r="23" spans="1:8" s="64" customFormat="1" ht="31.5">
      <c r="A23" s="16" t="s">
        <v>449</v>
      </c>
      <c r="B23" s="5">
        <f>B24+B25</f>
        <v>15437.599999999999</v>
      </c>
      <c r="C23" s="63" t="s">
        <v>24</v>
      </c>
      <c r="D23" s="63"/>
      <c r="E23" s="5">
        <f>E24+E25</f>
        <v>0</v>
      </c>
      <c r="F23" s="5"/>
      <c r="G23" s="5">
        <f>G24+G25</f>
        <v>15437.599999999999</v>
      </c>
      <c r="H23" s="22"/>
    </row>
    <row r="24" spans="1:8" s="54" customFormat="1" ht="78.75">
      <c r="A24" s="15"/>
      <c r="B24" s="2">
        <f>E24+G24</f>
        <v>17437.6</v>
      </c>
      <c r="C24" s="68" t="s">
        <v>461</v>
      </c>
      <c r="D24" s="68"/>
      <c r="E24" s="2"/>
      <c r="F24" s="2"/>
      <c r="G24" s="2">
        <v>17437.6</v>
      </c>
      <c r="H24" s="20"/>
    </row>
    <row r="25" spans="1:8" s="54" customFormat="1" ht="47.25">
      <c r="A25" s="15"/>
      <c r="B25" s="2">
        <f>E25+G25</f>
        <v>-2000</v>
      </c>
      <c r="C25" s="68" t="s">
        <v>58</v>
      </c>
      <c r="D25" s="68"/>
      <c r="E25" s="2"/>
      <c r="F25" s="2"/>
      <c r="G25" s="2">
        <v>-2000</v>
      </c>
      <c r="H25" s="20"/>
    </row>
    <row r="26" spans="1:8" s="1" customFormat="1" ht="18.75" customHeight="1">
      <c r="A26" s="71" t="s">
        <v>4</v>
      </c>
      <c r="B26" s="72">
        <f>B27+B29+B31+B34+B37+B39</f>
        <v>315685.8</v>
      </c>
      <c r="C26" s="79" t="s">
        <v>20</v>
      </c>
      <c r="D26" s="72">
        <f>D27+D29+D31+D34+D37+D39</f>
        <v>0</v>
      </c>
      <c r="E26" s="72">
        <f>E27+E29+E31+E34+E37+E39</f>
        <v>318275.6</v>
      </c>
      <c r="F26" s="72">
        <f>F27+F29+F31+F34+F37+F39</f>
        <v>0</v>
      </c>
      <c r="G26" s="72">
        <f>G27+G29+G31+G39</f>
        <v>-2589.8</v>
      </c>
      <c r="H26" s="64"/>
    </row>
    <row r="27" spans="1:7" s="50" customFormat="1" ht="38.25" customHeight="1">
      <c r="A27" s="51" t="s">
        <v>27</v>
      </c>
      <c r="B27" s="52">
        <f>B28</f>
        <v>887.2</v>
      </c>
      <c r="C27" s="53" t="s">
        <v>55</v>
      </c>
      <c r="D27" s="53"/>
      <c r="E27" s="52">
        <f>E28</f>
        <v>887.2</v>
      </c>
      <c r="F27" s="52"/>
      <c r="G27" s="52"/>
    </row>
    <row r="28" spans="1:7" s="64" customFormat="1" ht="47.25">
      <c r="A28" s="15"/>
      <c r="B28" s="2">
        <f>E28+G28</f>
        <v>887.2</v>
      </c>
      <c r="C28" s="70" t="s">
        <v>56</v>
      </c>
      <c r="D28" s="70"/>
      <c r="E28" s="2">
        <f>887.2</f>
        <v>887.2</v>
      </c>
      <c r="F28" s="2"/>
      <c r="G28" s="2"/>
    </row>
    <row r="29" spans="1:7" s="64" customFormat="1" ht="31.5">
      <c r="A29" s="16" t="s">
        <v>16</v>
      </c>
      <c r="B29" s="5">
        <f>B30</f>
        <v>3281.4</v>
      </c>
      <c r="C29" s="67" t="s">
        <v>38</v>
      </c>
      <c r="D29" s="67"/>
      <c r="E29" s="5">
        <f>E30</f>
        <v>3281.4</v>
      </c>
      <c r="F29" s="5"/>
      <c r="G29" s="5"/>
    </row>
    <row r="30" spans="1:7" s="64" customFormat="1" ht="47.25">
      <c r="A30" s="15"/>
      <c r="B30" s="2">
        <f>E30</f>
        <v>3281.4</v>
      </c>
      <c r="C30" s="45" t="s">
        <v>85</v>
      </c>
      <c r="D30" s="45"/>
      <c r="E30" s="2">
        <v>3281.4</v>
      </c>
      <c r="F30" s="2"/>
      <c r="G30" s="2"/>
    </row>
    <row r="31" spans="1:7" s="64" customFormat="1" ht="31.5">
      <c r="A31" s="16" t="s">
        <v>35</v>
      </c>
      <c r="B31" s="5">
        <f>SUM(B32:B33)</f>
        <v>-2589.8</v>
      </c>
      <c r="C31" s="63" t="s">
        <v>24</v>
      </c>
      <c r="D31" s="63"/>
      <c r="E31" s="5">
        <f>E32</f>
        <v>0</v>
      </c>
      <c r="F31" s="5"/>
      <c r="G31" s="5">
        <f>SUM(G32:G33)</f>
        <v>-2589.8</v>
      </c>
    </row>
    <row r="32" spans="1:7" s="64" customFormat="1" ht="31.5">
      <c r="A32" s="15"/>
      <c r="B32" s="2">
        <f>E32+G32</f>
        <v>-4856.5</v>
      </c>
      <c r="C32" s="68" t="s">
        <v>62</v>
      </c>
      <c r="D32" s="68"/>
      <c r="E32" s="2"/>
      <c r="F32" s="2"/>
      <c r="G32" s="2">
        <f>-4856.5</f>
        <v>-4856.5</v>
      </c>
    </row>
    <row r="33" spans="1:7" s="64" customFormat="1" ht="79.5" customHeight="1">
      <c r="A33" s="15"/>
      <c r="B33" s="2">
        <f>E33+G33</f>
        <v>2266.7</v>
      </c>
      <c r="C33" s="100" t="s">
        <v>463</v>
      </c>
      <c r="D33" s="100"/>
      <c r="E33" s="2"/>
      <c r="F33" s="2"/>
      <c r="G33" s="2">
        <v>2266.7</v>
      </c>
    </row>
    <row r="34" spans="1:7" s="64" customFormat="1" ht="15.75">
      <c r="A34" s="16" t="s">
        <v>36</v>
      </c>
      <c r="B34" s="5">
        <f>SUM(B35:B36)</f>
        <v>17453.2</v>
      </c>
      <c r="C34" s="152" t="s">
        <v>74</v>
      </c>
      <c r="D34" s="152"/>
      <c r="E34" s="5">
        <f>SUM(E35:E36)</f>
        <v>17453.2</v>
      </c>
      <c r="F34" s="5"/>
      <c r="G34" s="5"/>
    </row>
    <row r="35" spans="1:7" s="54" customFormat="1" ht="110.25">
      <c r="A35" s="15"/>
      <c r="B35" s="2">
        <f>E35+G35</f>
        <v>3156.7</v>
      </c>
      <c r="C35" s="151" t="s">
        <v>464</v>
      </c>
      <c r="D35" s="151"/>
      <c r="E35" s="2">
        <f>1747.9+1408.8</f>
        <v>3156.7</v>
      </c>
      <c r="F35" s="2"/>
      <c r="G35" s="2"/>
    </row>
    <row r="36" spans="1:7" s="54" customFormat="1" ht="78.75">
      <c r="A36" s="15"/>
      <c r="B36" s="2">
        <f>E36+G36</f>
        <v>14296.5</v>
      </c>
      <c r="C36" s="151" t="s">
        <v>86</v>
      </c>
      <c r="D36" s="151"/>
      <c r="E36" s="2">
        <v>14296.5</v>
      </c>
      <c r="F36" s="2"/>
      <c r="G36" s="2"/>
    </row>
    <row r="37" spans="1:7" s="64" customFormat="1" ht="31.5">
      <c r="A37" s="153" t="s">
        <v>63</v>
      </c>
      <c r="B37" s="5">
        <f>B38</f>
        <v>3372.4</v>
      </c>
      <c r="C37" s="137" t="s">
        <v>466</v>
      </c>
      <c r="D37" s="137"/>
      <c r="E37" s="5">
        <f>E38</f>
        <v>3372.4</v>
      </c>
      <c r="F37" s="5"/>
      <c r="G37" s="5"/>
    </row>
    <row r="38" spans="1:7" s="54" customFormat="1" ht="96.75" customHeight="1">
      <c r="A38" s="154"/>
      <c r="B38" s="2">
        <f>E38+G38</f>
        <v>3372.4</v>
      </c>
      <c r="C38" s="138" t="s">
        <v>465</v>
      </c>
      <c r="D38" s="138"/>
      <c r="E38" s="2">
        <v>3372.4</v>
      </c>
      <c r="F38" s="2"/>
      <c r="G38" s="2"/>
    </row>
    <row r="39" spans="1:7" s="64" customFormat="1" ht="47.25">
      <c r="A39" s="16" t="s">
        <v>66</v>
      </c>
      <c r="B39" s="5">
        <f>B40+B41</f>
        <v>293281.39999999997</v>
      </c>
      <c r="C39" s="6" t="s">
        <v>15</v>
      </c>
      <c r="D39" s="6"/>
      <c r="E39" s="5">
        <f>E40+E41</f>
        <v>293281.39999999997</v>
      </c>
      <c r="F39" s="5"/>
      <c r="G39" s="5"/>
    </row>
    <row r="40" spans="1:7" s="54" customFormat="1" ht="141" customHeight="1">
      <c r="A40" s="15"/>
      <c r="B40" s="2">
        <f>E40+G40</f>
        <v>328.29999999999995</v>
      </c>
      <c r="C40" s="155" t="s">
        <v>84</v>
      </c>
      <c r="D40" s="155"/>
      <c r="E40" s="2">
        <f>151.8+152.6+23.9</f>
        <v>328.29999999999995</v>
      </c>
      <c r="F40" s="2"/>
      <c r="G40" s="80"/>
    </row>
    <row r="41" spans="1:7" s="54" customFormat="1" ht="81.75" customHeight="1">
      <c r="A41" s="15"/>
      <c r="B41" s="2">
        <f>E41+G41</f>
        <v>292953.1</v>
      </c>
      <c r="C41" s="4" t="s">
        <v>40</v>
      </c>
      <c r="D41" s="4"/>
      <c r="E41" s="2">
        <f>192953.1+100000</f>
        <v>292953.1</v>
      </c>
      <c r="F41" s="2"/>
      <c r="G41" s="80"/>
    </row>
    <row r="42" spans="1:8" s="1" customFormat="1" ht="19.5" customHeight="1">
      <c r="A42" s="81" t="s">
        <v>9</v>
      </c>
      <c r="B42" s="72">
        <f>B43+B45</f>
        <v>906.8999999999999</v>
      </c>
      <c r="C42" s="82" t="s">
        <v>12</v>
      </c>
      <c r="D42" s="72">
        <f>D43+D45</f>
        <v>0</v>
      </c>
      <c r="E42" s="72">
        <f>E43+E45</f>
        <v>967.3</v>
      </c>
      <c r="F42" s="72">
        <f>F43+F45</f>
        <v>0</v>
      </c>
      <c r="G42" s="72">
        <f>G43+G45</f>
        <v>-60.4</v>
      </c>
      <c r="H42" s="64"/>
    </row>
    <row r="43" spans="1:9" s="1" customFormat="1" ht="31.5" customHeight="1">
      <c r="A43" s="83" t="s">
        <v>67</v>
      </c>
      <c r="B43" s="59">
        <f>B44</f>
        <v>1065.6</v>
      </c>
      <c r="C43" s="63" t="s">
        <v>26</v>
      </c>
      <c r="D43" s="63"/>
      <c r="E43" s="5">
        <f>E44</f>
        <v>1065.6</v>
      </c>
      <c r="F43" s="5"/>
      <c r="G43" s="5">
        <f>G44</f>
        <v>0</v>
      </c>
      <c r="H43" s="84"/>
      <c r="I43" s="85"/>
    </row>
    <row r="44" spans="1:8" s="1" customFormat="1" ht="110.25">
      <c r="A44" s="86"/>
      <c r="B44" s="61">
        <f>E44+G44</f>
        <v>1065.6</v>
      </c>
      <c r="C44" s="87" t="s">
        <v>87</v>
      </c>
      <c r="D44" s="87"/>
      <c r="E44" s="2">
        <v>1065.6</v>
      </c>
      <c r="F44" s="2"/>
      <c r="G44" s="5"/>
      <c r="H44" s="64"/>
    </row>
    <row r="45" spans="1:8" s="1" customFormat="1" ht="31.5">
      <c r="A45" s="58" t="s">
        <v>28</v>
      </c>
      <c r="B45" s="59">
        <f>B46</f>
        <v>-158.7</v>
      </c>
      <c r="C45" s="19" t="s">
        <v>38</v>
      </c>
      <c r="D45" s="19"/>
      <c r="E45" s="5">
        <f>E46</f>
        <v>-98.3</v>
      </c>
      <c r="F45" s="5"/>
      <c r="G45" s="5">
        <f>G46</f>
        <v>-60.4</v>
      </c>
      <c r="H45" s="60"/>
    </row>
    <row r="46" spans="1:8" s="1" customFormat="1" ht="31.5">
      <c r="A46" s="58"/>
      <c r="B46" s="61">
        <f>E46+G46</f>
        <v>-158.7</v>
      </c>
      <c r="C46" s="62" t="s">
        <v>467</v>
      </c>
      <c r="D46" s="62"/>
      <c r="E46" s="2">
        <v>-98.3</v>
      </c>
      <c r="F46" s="2"/>
      <c r="G46" s="2">
        <v>-60.4</v>
      </c>
      <c r="H46" s="60"/>
    </row>
    <row r="47" spans="1:8" s="136" customFormat="1" ht="15.75">
      <c r="A47" s="134" t="s">
        <v>13</v>
      </c>
      <c r="B47" s="23">
        <f>B48+B52+B54+B61+B64+B67+B70+B73+B75+B77+B79+B81+B84+B87</f>
        <v>24326.59999999999</v>
      </c>
      <c r="C47" s="94" t="s">
        <v>10</v>
      </c>
      <c r="D47" s="23">
        <f>D48+D52+D54+D61+D64+D67+D70+D73+D75+D77+D79+D81+D84+D87</f>
        <v>1152</v>
      </c>
      <c r="E47" s="23">
        <f>E48+E52+E54+E61+E64+E67+E70+E73+E75+E77+E79+E81+E84+E87</f>
        <v>25564.09999999999</v>
      </c>
      <c r="F47" s="23">
        <f>F48+F52+F54+F61+F64+F67+F70+F73+F75+F77+F79+F81+F84+F87</f>
        <v>1053.5</v>
      </c>
      <c r="G47" s="23">
        <f>G48+G52+G54+G61+G64+G67+G70+G73+G75+G77+G79+G81+G87</f>
        <v>-3443</v>
      </c>
      <c r="H47" s="25"/>
    </row>
    <row r="48" spans="1:8" s="136" customFormat="1" ht="39" customHeight="1">
      <c r="A48" s="134" t="s">
        <v>29</v>
      </c>
      <c r="B48" s="23">
        <f>SUM(B49:B51)</f>
        <v>102.8</v>
      </c>
      <c r="C48" s="94" t="s">
        <v>30</v>
      </c>
      <c r="D48" s="94"/>
      <c r="E48" s="24">
        <f>SUM(E49:E51)</f>
        <v>102.8</v>
      </c>
      <c r="F48" s="24"/>
      <c r="G48" s="24"/>
      <c r="H48" s="25"/>
    </row>
    <row r="49" spans="1:8" s="136" customFormat="1" ht="55.5" customHeight="1">
      <c r="A49" s="26"/>
      <c r="B49" s="27">
        <f>E49</f>
        <v>60.2</v>
      </c>
      <c r="C49" s="95" t="s">
        <v>88</v>
      </c>
      <c r="D49" s="95"/>
      <c r="E49" s="28">
        <v>60.2</v>
      </c>
      <c r="F49" s="28"/>
      <c r="G49" s="28"/>
      <c r="H49" s="25"/>
    </row>
    <row r="50" spans="1:8" s="136" customFormat="1" ht="55.5" customHeight="1">
      <c r="A50" s="26"/>
      <c r="B50" s="27">
        <f>E50</f>
        <v>-60.2</v>
      </c>
      <c r="C50" s="17" t="s">
        <v>435</v>
      </c>
      <c r="D50" s="17"/>
      <c r="E50" s="28">
        <f>-60.2</f>
        <v>-60.2</v>
      </c>
      <c r="F50" s="28"/>
      <c r="G50" s="28"/>
      <c r="H50" s="25"/>
    </row>
    <row r="51" spans="1:8" s="136" customFormat="1" ht="15.75">
      <c r="A51" s="26"/>
      <c r="B51" s="27">
        <f>E51</f>
        <v>102.8</v>
      </c>
      <c r="C51" s="95" t="s">
        <v>80</v>
      </c>
      <c r="D51" s="95"/>
      <c r="E51" s="28">
        <v>102.8</v>
      </c>
      <c r="F51" s="28"/>
      <c r="G51" s="28"/>
      <c r="H51" s="25"/>
    </row>
    <row r="52" spans="1:9" s="136" customFormat="1" ht="36.75" customHeight="1">
      <c r="A52" s="162" t="s">
        <v>68</v>
      </c>
      <c r="B52" s="23">
        <f>B53</f>
        <v>-10000</v>
      </c>
      <c r="C52" s="92" t="s">
        <v>48</v>
      </c>
      <c r="D52" s="92"/>
      <c r="E52" s="24">
        <f>E53</f>
        <v>-10000</v>
      </c>
      <c r="F52" s="24"/>
      <c r="G52" s="24"/>
      <c r="H52" s="25"/>
      <c r="I52" s="136" t="s">
        <v>52</v>
      </c>
    </row>
    <row r="53" spans="1:8" s="136" customFormat="1" ht="47.25">
      <c r="A53" s="26"/>
      <c r="B53" s="27">
        <f>E53+G53</f>
        <v>-10000</v>
      </c>
      <c r="C53" s="39" t="s">
        <v>49</v>
      </c>
      <c r="D53" s="39"/>
      <c r="E53" s="28">
        <v>-10000</v>
      </c>
      <c r="F53" s="28"/>
      <c r="G53" s="28"/>
      <c r="H53" s="25"/>
    </row>
    <row r="54" spans="1:8" s="136" customFormat="1" ht="31.5">
      <c r="A54" s="91" t="s">
        <v>69</v>
      </c>
      <c r="B54" s="23">
        <f>SUM(B55:B60)</f>
        <v>14539.699999999999</v>
      </c>
      <c r="C54" s="67" t="s">
        <v>38</v>
      </c>
      <c r="D54" s="67"/>
      <c r="E54" s="97">
        <f>SUM(E55:E60)</f>
        <v>14539.699999999999</v>
      </c>
      <c r="F54" s="97"/>
      <c r="G54" s="97">
        <f>SUM(G55:G57)</f>
        <v>0</v>
      </c>
      <c r="H54" s="25"/>
    </row>
    <row r="55" spans="1:8" s="136" customFormat="1" ht="78.75">
      <c r="A55" s="135"/>
      <c r="B55" s="27">
        <f aca="true" t="shared" si="0" ref="B55:B60">E55+G55</f>
        <v>-807.3</v>
      </c>
      <c r="C55" s="88" t="s">
        <v>73</v>
      </c>
      <c r="D55" s="88"/>
      <c r="E55" s="28">
        <f>-980+172.7</f>
        <v>-807.3</v>
      </c>
      <c r="F55" s="28"/>
      <c r="G55" s="28"/>
      <c r="H55" s="25"/>
    </row>
    <row r="56" spans="1:8" s="136" customFormat="1" ht="63">
      <c r="A56" s="135"/>
      <c r="B56" s="27">
        <f t="shared" si="0"/>
        <v>-644</v>
      </c>
      <c r="C56" s="88" t="s">
        <v>89</v>
      </c>
      <c r="D56" s="88"/>
      <c r="E56" s="28">
        <f>-644</f>
        <v>-644</v>
      </c>
      <c r="F56" s="28"/>
      <c r="G56" s="28"/>
      <c r="H56" s="25"/>
    </row>
    <row r="57" spans="1:8" s="136" customFormat="1" ht="47.25">
      <c r="A57" s="135"/>
      <c r="B57" s="27">
        <f t="shared" si="0"/>
        <v>1850.3</v>
      </c>
      <c r="C57" s="88" t="s">
        <v>468</v>
      </c>
      <c r="D57" s="88"/>
      <c r="E57" s="28">
        <f>1287.2+400.5+162.6</f>
        <v>1850.3</v>
      </c>
      <c r="F57" s="28"/>
      <c r="G57" s="28"/>
      <c r="H57" s="25"/>
    </row>
    <row r="58" spans="1:8" s="136" customFormat="1" ht="31.5">
      <c r="A58" s="135"/>
      <c r="B58" s="27">
        <f t="shared" si="0"/>
        <v>9611.599999999999</v>
      </c>
      <c r="C58" s="100" t="s">
        <v>499</v>
      </c>
      <c r="D58" s="100"/>
      <c r="E58" s="28">
        <f>8804.3+807.3</f>
        <v>9611.599999999999</v>
      </c>
      <c r="F58" s="28"/>
      <c r="G58" s="28"/>
      <c r="H58" s="25"/>
    </row>
    <row r="59" spans="1:8" s="136" customFormat="1" ht="15.75">
      <c r="A59" s="135"/>
      <c r="B59" s="27">
        <f t="shared" si="0"/>
        <v>22.5</v>
      </c>
      <c r="C59" s="100" t="s">
        <v>446</v>
      </c>
      <c r="D59" s="100"/>
      <c r="E59" s="28">
        <v>22.5</v>
      </c>
      <c r="F59" s="28"/>
      <c r="G59" s="28"/>
      <c r="H59" s="25"/>
    </row>
    <row r="60" spans="1:8" s="136" customFormat="1" ht="31.5">
      <c r="A60" s="135"/>
      <c r="B60" s="27">
        <f t="shared" si="0"/>
        <v>4506.6</v>
      </c>
      <c r="C60" s="45" t="s">
        <v>469</v>
      </c>
      <c r="D60" s="45"/>
      <c r="E60" s="28">
        <f>5734.6-1228</f>
        <v>4506.6</v>
      </c>
      <c r="F60" s="28"/>
      <c r="G60" s="28"/>
      <c r="H60" s="25"/>
    </row>
    <row r="61" spans="1:8" s="136" customFormat="1" ht="21.75" customHeight="1">
      <c r="A61" s="91" t="s">
        <v>70</v>
      </c>
      <c r="B61" s="23">
        <f>SUM(B62:B63)</f>
        <v>-15305.7</v>
      </c>
      <c r="C61" s="90" t="s">
        <v>26</v>
      </c>
      <c r="D61" s="90"/>
      <c r="E61" s="24">
        <f>SUM(E62:E63)</f>
        <v>-15305.7</v>
      </c>
      <c r="F61" s="24"/>
      <c r="G61" s="24">
        <f>G62</f>
        <v>0</v>
      </c>
      <c r="H61" s="25"/>
    </row>
    <row r="62" spans="1:8" s="136" customFormat="1" ht="126">
      <c r="A62" s="135"/>
      <c r="B62" s="27">
        <f>E62+G62</f>
        <v>-16455.7</v>
      </c>
      <c r="C62" s="88" t="s">
        <v>470</v>
      </c>
      <c r="D62" s="88"/>
      <c r="E62" s="89">
        <f>-14296.5+450-1309.1-1300.1</f>
        <v>-16455.7</v>
      </c>
      <c r="F62" s="89"/>
      <c r="G62" s="28"/>
      <c r="H62" s="25"/>
    </row>
    <row r="63" spans="1:8" s="136" customFormat="1" ht="47.25">
      <c r="A63" s="135"/>
      <c r="B63" s="27">
        <f>E63+G63</f>
        <v>1150</v>
      </c>
      <c r="C63" s="100" t="s">
        <v>471</v>
      </c>
      <c r="D63" s="100"/>
      <c r="E63" s="89">
        <v>1150</v>
      </c>
      <c r="F63" s="89"/>
      <c r="G63" s="28"/>
      <c r="H63" s="25"/>
    </row>
    <row r="64" spans="1:8" s="136" customFormat="1" ht="50.25" customHeight="1">
      <c r="A64" s="134" t="s">
        <v>71</v>
      </c>
      <c r="B64" s="23">
        <f>B65+B66</f>
        <v>36108.2</v>
      </c>
      <c r="C64" s="6" t="s">
        <v>15</v>
      </c>
      <c r="D64" s="6"/>
      <c r="E64" s="24">
        <f>E65+E66</f>
        <v>36108.2</v>
      </c>
      <c r="F64" s="24"/>
      <c r="G64" s="24"/>
      <c r="H64" s="25"/>
    </row>
    <row r="65" spans="1:8" s="136" customFormat="1" ht="79.5" customHeight="1">
      <c r="A65" s="26"/>
      <c r="B65" s="27">
        <f>E65+G65</f>
        <v>23848.1</v>
      </c>
      <c r="C65" s="4" t="s">
        <v>51</v>
      </c>
      <c r="D65" s="4"/>
      <c r="E65" s="28">
        <v>23848.1</v>
      </c>
      <c r="F65" s="28"/>
      <c r="G65" s="28"/>
      <c r="H65" s="25"/>
    </row>
    <row r="66" spans="1:8" s="136" customFormat="1" ht="15.75">
      <c r="A66" s="26"/>
      <c r="B66" s="27">
        <f>E66+G66</f>
        <v>12260.1</v>
      </c>
      <c r="C66" s="45" t="s">
        <v>79</v>
      </c>
      <c r="D66" s="45"/>
      <c r="E66" s="28">
        <f>7447.5+4812.6</f>
        <v>12260.1</v>
      </c>
      <c r="F66" s="28"/>
      <c r="G66" s="28"/>
      <c r="H66" s="25"/>
    </row>
    <row r="67" spans="1:8" s="136" customFormat="1" ht="31.5">
      <c r="A67" s="91" t="s">
        <v>72</v>
      </c>
      <c r="B67" s="23">
        <f>B68+B69</f>
        <v>-2312.2</v>
      </c>
      <c r="C67" s="6" t="s">
        <v>25</v>
      </c>
      <c r="D67" s="6"/>
      <c r="E67" s="24">
        <f>E68+E69</f>
        <v>-2312.2</v>
      </c>
      <c r="F67" s="24"/>
      <c r="G67" s="24">
        <f>G68</f>
        <v>0</v>
      </c>
      <c r="H67" s="25"/>
    </row>
    <row r="68" spans="1:8" s="136" customFormat="1" ht="110.25">
      <c r="A68" s="135"/>
      <c r="B68" s="27">
        <f>E68+G68</f>
        <v>-2308.5</v>
      </c>
      <c r="C68" s="100" t="s">
        <v>448</v>
      </c>
      <c r="D68" s="100"/>
      <c r="E68" s="28">
        <f>-1397.7-910.8</f>
        <v>-2308.5</v>
      </c>
      <c r="F68" s="28"/>
      <c r="G68" s="28"/>
      <c r="H68" s="25"/>
    </row>
    <row r="69" spans="1:8" s="136" customFormat="1" ht="94.5">
      <c r="A69" s="135"/>
      <c r="B69" s="27">
        <f>E69+G69</f>
        <v>-3.7</v>
      </c>
      <c r="C69" s="17" t="s">
        <v>434</v>
      </c>
      <c r="D69" s="17"/>
      <c r="E69" s="28">
        <f>-3.7</f>
        <v>-3.7</v>
      </c>
      <c r="F69" s="28"/>
      <c r="G69" s="28"/>
      <c r="H69" s="25"/>
    </row>
    <row r="70" spans="1:8" s="136" customFormat="1" ht="78.75">
      <c r="A70" s="91" t="s">
        <v>75</v>
      </c>
      <c r="B70" s="23">
        <f>SUM(B71:B72)</f>
        <v>1053.5</v>
      </c>
      <c r="C70" s="92" t="s">
        <v>41</v>
      </c>
      <c r="D70" s="92"/>
      <c r="E70" s="24"/>
      <c r="F70" s="24">
        <f>SUM(F71:F72)</f>
        <v>1053.5</v>
      </c>
      <c r="G70" s="24">
        <f>G71</f>
        <v>0</v>
      </c>
      <c r="H70" s="25"/>
    </row>
    <row r="71" spans="1:8" s="136" customFormat="1" ht="78.75">
      <c r="A71" s="135"/>
      <c r="B71" s="27">
        <f>D71+E71+F71+G71</f>
        <v>2706.9</v>
      </c>
      <c r="C71" s="45" t="s">
        <v>500</v>
      </c>
      <c r="D71" s="45"/>
      <c r="E71" s="28"/>
      <c r="F71" s="28">
        <f>350+1827.4+529.5</f>
        <v>2706.9</v>
      </c>
      <c r="G71" s="28"/>
      <c r="H71" s="25"/>
    </row>
    <row r="72" spans="1:8" s="136" customFormat="1" ht="31.5">
      <c r="A72" s="135"/>
      <c r="B72" s="27">
        <f>D72+E72+F72+G72</f>
        <v>-1653.4</v>
      </c>
      <c r="C72" s="45" t="s">
        <v>443</v>
      </c>
      <c r="D72" s="45"/>
      <c r="E72" s="28"/>
      <c r="F72" s="28">
        <f>-1653.4</f>
        <v>-1653.4</v>
      </c>
      <c r="G72" s="28"/>
      <c r="H72" s="25"/>
    </row>
    <row r="73" spans="1:8" s="136" customFormat="1" ht="31.5">
      <c r="A73" s="91" t="s">
        <v>76</v>
      </c>
      <c r="B73" s="23">
        <f>B74</f>
        <v>-920</v>
      </c>
      <c r="C73" s="137" t="s">
        <v>452</v>
      </c>
      <c r="D73" s="137"/>
      <c r="E73" s="24">
        <f>E74</f>
        <v>-920</v>
      </c>
      <c r="F73" s="24"/>
      <c r="G73" s="24"/>
      <c r="H73" s="25"/>
    </row>
    <row r="74" spans="1:8" s="136" customFormat="1" ht="31.5">
      <c r="A74" s="91"/>
      <c r="B74" s="27">
        <f>E74+G74</f>
        <v>-920</v>
      </c>
      <c r="C74" s="45" t="s">
        <v>472</v>
      </c>
      <c r="D74" s="45"/>
      <c r="E74" s="28">
        <f>-19-901</f>
        <v>-920</v>
      </c>
      <c r="F74" s="28"/>
      <c r="G74" s="24"/>
      <c r="H74" s="25"/>
    </row>
    <row r="75" spans="1:8" s="136" customFormat="1" ht="31.5">
      <c r="A75" s="91" t="s">
        <v>77</v>
      </c>
      <c r="B75" s="23">
        <f>B76</f>
        <v>1478</v>
      </c>
      <c r="C75" s="6" t="s">
        <v>19</v>
      </c>
      <c r="D75" s="6"/>
      <c r="E75" s="24">
        <f>E76</f>
        <v>1478</v>
      </c>
      <c r="F75" s="24"/>
      <c r="G75" s="24"/>
      <c r="H75" s="25"/>
    </row>
    <row r="76" spans="1:8" s="136" customFormat="1" ht="31.5">
      <c r="A76" s="91"/>
      <c r="B76" s="27">
        <f>E76+G76</f>
        <v>1478</v>
      </c>
      <c r="C76" s="45" t="s">
        <v>501</v>
      </c>
      <c r="D76" s="45"/>
      <c r="E76" s="28">
        <f>90+964.1+423.9</f>
        <v>1478</v>
      </c>
      <c r="F76" s="28"/>
      <c r="G76" s="24"/>
      <c r="H76" s="25"/>
    </row>
    <row r="77" spans="1:8" s="136" customFormat="1" ht="47.25">
      <c r="A77" s="91" t="s">
        <v>78</v>
      </c>
      <c r="B77" s="23">
        <f>B78</f>
        <v>898.6</v>
      </c>
      <c r="C77" s="6" t="s">
        <v>45</v>
      </c>
      <c r="D77" s="6"/>
      <c r="E77" s="24">
        <f>E78</f>
        <v>898.6</v>
      </c>
      <c r="F77" s="24"/>
      <c r="G77" s="24"/>
      <c r="H77" s="25"/>
    </row>
    <row r="78" spans="1:8" s="136" customFormat="1" ht="31.5">
      <c r="A78" s="91"/>
      <c r="B78" s="27">
        <f>E78+G78</f>
        <v>898.6</v>
      </c>
      <c r="C78" s="45" t="s">
        <v>502</v>
      </c>
      <c r="D78" s="45"/>
      <c r="E78" s="28">
        <v>898.6</v>
      </c>
      <c r="F78" s="28"/>
      <c r="G78" s="24"/>
      <c r="H78" s="25"/>
    </row>
    <row r="79" spans="1:8" s="136" customFormat="1" ht="47.25">
      <c r="A79" s="91" t="s">
        <v>444</v>
      </c>
      <c r="B79" s="23">
        <f>B80</f>
        <v>724.4</v>
      </c>
      <c r="C79" s="137" t="s">
        <v>32</v>
      </c>
      <c r="D79" s="137"/>
      <c r="E79" s="24">
        <f>E80</f>
        <v>724.4</v>
      </c>
      <c r="F79" s="24"/>
      <c r="G79" s="24"/>
      <c r="H79" s="25"/>
    </row>
    <row r="80" spans="1:8" s="136" customFormat="1" ht="31.5">
      <c r="A80" s="91"/>
      <c r="B80" s="27">
        <f>E80+G80</f>
        <v>724.4</v>
      </c>
      <c r="C80" s="45" t="s">
        <v>503</v>
      </c>
      <c r="D80" s="45"/>
      <c r="E80" s="28">
        <v>724.4</v>
      </c>
      <c r="F80" s="28"/>
      <c r="G80" s="24"/>
      <c r="H80" s="25"/>
    </row>
    <row r="81" spans="1:8" s="136" customFormat="1" ht="31.5">
      <c r="A81" s="91" t="s">
        <v>445</v>
      </c>
      <c r="B81" s="23">
        <f>E81+G81</f>
        <v>-3443</v>
      </c>
      <c r="C81" s="137" t="s">
        <v>24</v>
      </c>
      <c r="D81" s="137"/>
      <c r="E81" s="28"/>
      <c r="F81" s="28"/>
      <c r="G81" s="24">
        <f>SUM(G82:G83)</f>
        <v>-3443</v>
      </c>
      <c r="H81" s="25"/>
    </row>
    <row r="82" spans="1:8" s="136" customFormat="1" ht="31.5">
      <c r="A82" s="91"/>
      <c r="B82" s="27">
        <f>E82+G82</f>
        <v>557</v>
      </c>
      <c r="C82" s="45" t="s">
        <v>504</v>
      </c>
      <c r="D82" s="45"/>
      <c r="E82" s="28"/>
      <c r="F82" s="28"/>
      <c r="G82" s="28">
        <v>557</v>
      </c>
      <c r="H82" s="25"/>
    </row>
    <row r="83" spans="1:8" s="136" customFormat="1" ht="50.25" customHeight="1">
      <c r="A83" s="91"/>
      <c r="B83" s="27">
        <f>E83+G83</f>
        <v>-4000</v>
      </c>
      <c r="C83" s="96" t="s">
        <v>473</v>
      </c>
      <c r="D83" s="96"/>
      <c r="E83" s="28"/>
      <c r="F83" s="28"/>
      <c r="G83" s="28">
        <v>-4000</v>
      </c>
      <c r="H83" s="25"/>
    </row>
    <row r="84" spans="1:8" s="136" customFormat="1" ht="31.5" customHeight="1">
      <c r="A84" s="91" t="s">
        <v>447</v>
      </c>
      <c r="B84" s="23">
        <f>SUM(B85:B86)</f>
        <v>-102.19999999999999</v>
      </c>
      <c r="C84" s="67" t="s">
        <v>44</v>
      </c>
      <c r="D84" s="67"/>
      <c r="E84" s="24">
        <f>SUM(E85:E86)</f>
        <v>-102.19999999999999</v>
      </c>
      <c r="F84" s="24"/>
      <c r="G84" s="24"/>
      <c r="H84" s="25"/>
    </row>
    <row r="85" spans="1:8" s="55" customFormat="1" ht="31.5" customHeight="1">
      <c r="A85" s="148"/>
      <c r="B85" s="27">
        <f>E85+G85</f>
        <v>-202.2</v>
      </c>
      <c r="C85" s="68" t="s">
        <v>458</v>
      </c>
      <c r="D85" s="68"/>
      <c r="E85" s="28">
        <f>-202.2</f>
        <v>-202.2</v>
      </c>
      <c r="F85" s="28"/>
      <c r="G85" s="28"/>
      <c r="H85" s="149"/>
    </row>
    <row r="86" spans="1:8" s="136" customFormat="1" ht="47.25">
      <c r="A86" s="91"/>
      <c r="B86" s="27">
        <f>E86+G86</f>
        <v>100</v>
      </c>
      <c r="C86" s="96" t="s">
        <v>450</v>
      </c>
      <c r="D86" s="96"/>
      <c r="E86" s="28">
        <v>100</v>
      </c>
      <c r="F86" s="28"/>
      <c r="G86" s="28"/>
      <c r="H86" s="25"/>
    </row>
    <row r="87" spans="1:8" s="136" customFormat="1" ht="15.75">
      <c r="A87" s="91" t="s">
        <v>451</v>
      </c>
      <c r="B87" s="23">
        <f>SUM(B88:B90)</f>
        <v>1504.5</v>
      </c>
      <c r="C87" s="6" t="s">
        <v>455</v>
      </c>
      <c r="D87" s="5">
        <f>D88+D89+D90</f>
        <v>1152</v>
      </c>
      <c r="E87" s="24">
        <f>SUM(E88:E90)</f>
        <v>352.5</v>
      </c>
      <c r="F87" s="24"/>
      <c r="G87" s="24"/>
      <c r="H87" s="25"/>
    </row>
    <row r="88" spans="1:8" s="136" customFormat="1" ht="78.75">
      <c r="A88" s="91"/>
      <c r="B88" s="27">
        <f>D88+E88+G88</f>
        <v>1911</v>
      </c>
      <c r="C88" s="45" t="s">
        <v>505</v>
      </c>
      <c r="D88" s="28">
        <f>90.3+26.5+6.1+1788.1</f>
        <v>1911</v>
      </c>
      <c r="E88" s="28"/>
      <c r="F88" s="28"/>
      <c r="G88" s="24"/>
      <c r="H88" s="25"/>
    </row>
    <row r="89" spans="1:8" s="136" customFormat="1" ht="31.5">
      <c r="A89" s="91"/>
      <c r="B89" s="27">
        <f>D89+E89+G89</f>
        <v>-759</v>
      </c>
      <c r="C89" s="45" t="s">
        <v>474</v>
      </c>
      <c r="D89" s="28">
        <f>-759</f>
        <v>-759</v>
      </c>
      <c r="E89" s="28"/>
      <c r="F89" s="28"/>
      <c r="G89" s="24"/>
      <c r="H89" s="25"/>
    </row>
    <row r="90" spans="1:8" s="136" customFormat="1" ht="31.5">
      <c r="A90" s="91"/>
      <c r="B90" s="27">
        <f>E90+G90</f>
        <v>352.5</v>
      </c>
      <c r="C90" s="45" t="s">
        <v>485</v>
      </c>
      <c r="D90" s="45"/>
      <c r="E90" s="28">
        <v>352.5</v>
      </c>
      <c r="F90" s="28"/>
      <c r="G90" s="24"/>
      <c r="H90" s="25"/>
    </row>
    <row r="91" spans="1:8" s="210" customFormat="1" ht="21" customHeight="1">
      <c r="A91" s="160"/>
      <c r="B91" s="23">
        <f>B7+B26+B42+B47</f>
        <v>358017.2</v>
      </c>
      <c r="C91" s="94" t="s">
        <v>11</v>
      </c>
      <c r="D91" s="94"/>
      <c r="E91" s="28"/>
      <c r="F91" s="28"/>
      <c r="G91" s="28"/>
      <c r="H91" s="149"/>
    </row>
    <row r="92" spans="1:8" s="76" customFormat="1" ht="19.5" customHeight="1">
      <c r="A92" s="156"/>
      <c r="B92" s="211">
        <v>3202346.6</v>
      </c>
      <c r="C92" s="212" t="s">
        <v>81</v>
      </c>
      <c r="D92" s="212"/>
      <c r="E92" s="213"/>
      <c r="F92" s="213"/>
      <c r="G92" s="213"/>
      <c r="H92" s="149"/>
    </row>
    <row r="93" spans="1:8" s="1" customFormat="1" ht="36" customHeight="1">
      <c r="A93" s="56"/>
      <c r="B93" s="211">
        <f>B91+B92</f>
        <v>3560363.8000000003</v>
      </c>
      <c r="C93" s="6" t="s">
        <v>510</v>
      </c>
      <c r="D93" s="6"/>
      <c r="E93" s="214"/>
      <c r="F93" s="214"/>
      <c r="G93" s="214"/>
      <c r="H93" s="60"/>
    </row>
  </sheetData>
  <sheetProtection/>
  <mergeCells count="5">
    <mergeCell ref="A3:G3"/>
    <mergeCell ref="A5:A6"/>
    <mergeCell ref="C5:C6"/>
    <mergeCell ref="B5:B6"/>
    <mergeCell ref="D5:G5"/>
  </mergeCells>
  <printOptions/>
  <pageMargins left="0.31496062992125984" right="0.11811023622047245" top="0.1968503937007874" bottom="0.15748031496062992" header="0.31496062992125984" footer="0.31496062992125984"/>
  <pageSetup fitToHeight="7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zoomScale="80" zoomScaleNormal="80" zoomScalePageLayoutView="0" workbookViewId="0" topLeftCell="A46">
      <selection activeCell="E61" sqref="E61"/>
    </sheetView>
  </sheetViews>
  <sheetFormatPr defaultColWidth="9.140625" defaultRowHeight="12.75"/>
  <cols>
    <col min="1" max="1" width="7.57421875" style="9" customWidth="1"/>
    <col min="2" max="2" width="32.140625" style="9" customWidth="1"/>
    <col min="3" max="3" width="14.421875" style="9" customWidth="1"/>
    <col min="4" max="4" width="13.57421875" style="9" customWidth="1"/>
    <col min="5" max="5" width="85.8515625" style="9" customWidth="1"/>
    <col min="6" max="6" width="26.7109375" style="9" customWidth="1"/>
    <col min="7" max="7" width="9.7109375" style="9" bestFit="1" customWidth="1"/>
    <col min="8" max="16384" width="9.140625" style="9" customWidth="1"/>
  </cols>
  <sheetData>
    <row r="1" spans="2:5" ht="23.25" customHeight="1">
      <c r="B1" s="18"/>
      <c r="C1" s="18"/>
      <c r="D1" s="18"/>
      <c r="E1" s="40" t="s">
        <v>511</v>
      </c>
    </row>
    <row r="2" spans="2:5" ht="19.5" customHeight="1">
      <c r="B2" s="18"/>
      <c r="C2" s="18"/>
      <c r="D2" s="18"/>
      <c r="E2" s="40" t="s">
        <v>506</v>
      </c>
    </row>
    <row r="3" spans="2:5" ht="32.25" customHeight="1">
      <c r="B3" s="275" t="s">
        <v>34</v>
      </c>
      <c r="C3" s="275"/>
      <c r="D3" s="275"/>
      <c r="E3" s="275"/>
    </row>
    <row r="4" spans="2:5" ht="15.75">
      <c r="B4" s="18"/>
      <c r="C4" s="18"/>
      <c r="D4" s="18"/>
      <c r="E4" s="41" t="s">
        <v>5</v>
      </c>
    </row>
    <row r="5" spans="1:5" s="11" customFormat="1" ht="61.5" customHeight="1">
      <c r="A5" s="161" t="s">
        <v>495</v>
      </c>
      <c r="B5" s="42" t="s">
        <v>6</v>
      </c>
      <c r="C5" s="42" t="s">
        <v>7</v>
      </c>
      <c r="D5" s="42" t="s">
        <v>8</v>
      </c>
      <c r="E5" s="42" t="s">
        <v>1</v>
      </c>
    </row>
    <row r="6" spans="1:5" s="12" customFormat="1" ht="16.5" customHeight="1">
      <c r="A6" s="218"/>
      <c r="B6" s="49">
        <v>1</v>
      </c>
      <c r="C6" s="49">
        <v>2</v>
      </c>
      <c r="D6" s="49">
        <v>3</v>
      </c>
      <c r="E6" s="49">
        <v>4</v>
      </c>
    </row>
    <row r="7" spans="1:5" s="29" customFormat="1" ht="15.75">
      <c r="A7" s="219"/>
      <c r="B7" s="260" t="s">
        <v>19</v>
      </c>
      <c r="C7" s="260"/>
      <c r="D7" s="260"/>
      <c r="E7" s="260"/>
    </row>
    <row r="8" spans="1:5" s="29" customFormat="1" ht="31.5">
      <c r="A8" s="219"/>
      <c r="B8" s="44" t="s">
        <v>2</v>
      </c>
      <c r="C8" s="44">
        <f>-748.5</f>
        <v>-748.5</v>
      </c>
      <c r="D8" s="131"/>
      <c r="E8" s="31" t="s">
        <v>487</v>
      </c>
    </row>
    <row r="9" spans="1:5" s="46" customFormat="1" ht="24" customHeight="1">
      <c r="A9" s="222" t="s">
        <v>3</v>
      </c>
      <c r="B9" s="221" t="s">
        <v>437</v>
      </c>
      <c r="C9" s="142">
        <f>C8+C11+C13</f>
        <v>-748.5</v>
      </c>
      <c r="D9" s="142">
        <f>D8+D11+D13</f>
        <v>748.5</v>
      </c>
      <c r="E9" s="143"/>
    </row>
    <row r="10" spans="1:5" s="29" customFormat="1" ht="33.75" customHeight="1">
      <c r="A10" s="219"/>
      <c r="B10" s="258" t="s">
        <v>48</v>
      </c>
      <c r="C10" s="258"/>
      <c r="D10" s="258"/>
      <c r="E10" s="258"/>
    </row>
    <row r="11" spans="1:5" s="29" customFormat="1" ht="31.5">
      <c r="A11" s="219"/>
      <c r="B11" s="44" t="s">
        <v>2</v>
      </c>
      <c r="C11" s="44"/>
      <c r="D11" s="32">
        <f>60</f>
        <v>60</v>
      </c>
      <c r="E11" s="21" t="s">
        <v>476</v>
      </c>
    </row>
    <row r="12" spans="1:5" s="46" customFormat="1" ht="15.75">
      <c r="A12" s="220"/>
      <c r="B12" s="259" t="s">
        <v>30</v>
      </c>
      <c r="C12" s="259"/>
      <c r="D12" s="259"/>
      <c r="E12" s="259"/>
    </row>
    <row r="13" spans="1:5" s="46" customFormat="1" ht="47.25">
      <c r="A13" s="220"/>
      <c r="B13" s="132" t="s">
        <v>2</v>
      </c>
      <c r="C13" s="37"/>
      <c r="D13" s="37">
        <v>688.5</v>
      </c>
      <c r="E13" s="39" t="s">
        <v>477</v>
      </c>
    </row>
    <row r="14" spans="1:5" s="46" customFormat="1" ht="38.25" customHeight="1">
      <c r="A14" s="220"/>
      <c r="B14" s="259" t="s">
        <v>30</v>
      </c>
      <c r="C14" s="259"/>
      <c r="D14" s="259"/>
      <c r="E14" s="259"/>
    </row>
    <row r="15" spans="1:5" s="46" customFormat="1" ht="31.5">
      <c r="A15" s="220"/>
      <c r="B15" s="132" t="s">
        <v>2</v>
      </c>
      <c r="C15" s="37">
        <f>-11.8</f>
        <v>-11.8</v>
      </c>
      <c r="D15" s="37"/>
      <c r="E15" s="39" t="s">
        <v>439</v>
      </c>
    </row>
    <row r="16" spans="1:5" s="46" customFormat="1" ht="24" customHeight="1">
      <c r="A16" s="222" t="s">
        <v>4</v>
      </c>
      <c r="B16" s="221" t="s">
        <v>437</v>
      </c>
      <c r="C16" s="142">
        <f>C15+C18</f>
        <v>-11.8</v>
      </c>
      <c r="D16" s="142">
        <f>D15+D18</f>
        <v>11.8</v>
      </c>
      <c r="E16" s="143"/>
    </row>
    <row r="17" spans="1:5" s="29" customFormat="1" ht="15.75" customHeight="1">
      <c r="A17" s="219"/>
      <c r="B17" s="258" t="s">
        <v>24</v>
      </c>
      <c r="C17" s="258"/>
      <c r="D17" s="258"/>
      <c r="E17" s="258"/>
    </row>
    <row r="18" spans="1:5" s="29" customFormat="1" ht="31.5">
      <c r="A18" s="219"/>
      <c r="B18" s="38" t="s">
        <v>47</v>
      </c>
      <c r="C18" s="44"/>
      <c r="D18" s="32">
        <v>11.8</v>
      </c>
      <c r="E18" s="31" t="s">
        <v>453</v>
      </c>
    </row>
    <row r="19" spans="1:7" s="29" customFormat="1" ht="29.25" customHeight="1">
      <c r="A19" s="219"/>
      <c r="B19" s="260" t="s">
        <v>42</v>
      </c>
      <c r="C19" s="260"/>
      <c r="D19" s="260"/>
      <c r="E19" s="260"/>
      <c r="F19" s="98"/>
      <c r="G19" s="98"/>
    </row>
    <row r="20" spans="1:7" s="29" customFormat="1" ht="31.5">
      <c r="A20" s="219"/>
      <c r="B20" s="276" t="s">
        <v>2</v>
      </c>
      <c r="C20" s="30">
        <f>-205-138.6-80</f>
        <v>-423.6</v>
      </c>
      <c r="D20" s="32"/>
      <c r="E20" s="34" t="s">
        <v>441</v>
      </c>
      <c r="G20" s="98"/>
    </row>
    <row r="21" spans="1:7" s="29" customFormat="1" ht="31.5">
      <c r="A21" s="219"/>
      <c r="B21" s="277"/>
      <c r="C21" s="30"/>
      <c r="D21" s="32">
        <f>80+138.6</f>
        <v>218.6</v>
      </c>
      <c r="E21" s="17" t="s">
        <v>454</v>
      </c>
      <c r="G21" s="98"/>
    </row>
    <row r="22" spans="1:5" s="29" customFormat="1" ht="31.5">
      <c r="A22" s="219"/>
      <c r="B22" s="278"/>
      <c r="C22" s="30"/>
      <c r="D22" s="32">
        <f>138.5+66.5</f>
        <v>205</v>
      </c>
      <c r="E22" s="34" t="s">
        <v>488</v>
      </c>
    </row>
    <row r="23" spans="1:5" s="46" customFormat="1" ht="24" customHeight="1">
      <c r="A23" s="222" t="s">
        <v>9</v>
      </c>
      <c r="B23" s="221" t="s">
        <v>437</v>
      </c>
      <c r="C23" s="142">
        <f>C20+C21+C22</f>
        <v>-423.6</v>
      </c>
      <c r="D23" s="142">
        <f>D20+D21+D22</f>
        <v>423.6</v>
      </c>
      <c r="E23" s="143"/>
    </row>
    <row r="24" spans="1:7" s="29" customFormat="1" ht="19.5" customHeight="1">
      <c r="A24" s="219"/>
      <c r="B24" s="260" t="s">
        <v>42</v>
      </c>
      <c r="C24" s="260"/>
      <c r="D24" s="260"/>
      <c r="E24" s="260"/>
      <c r="F24" s="98"/>
      <c r="G24" s="98"/>
    </row>
    <row r="25" spans="1:7" s="29" customFormat="1" ht="78.75">
      <c r="A25" s="219"/>
      <c r="B25" s="38" t="s">
        <v>2</v>
      </c>
      <c r="C25" s="30">
        <f>-207.5-385.9-1016.5-13.8</f>
        <v>-1623.7</v>
      </c>
      <c r="D25" s="32"/>
      <c r="E25" s="34" t="s">
        <v>489</v>
      </c>
      <c r="G25" s="98"/>
    </row>
    <row r="26" spans="1:5" s="46" customFormat="1" ht="15.75">
      <c r="A26" s="220"/>
      <c r="B26" s="259" t="s">
        <v>30</v>
      </c>
      <c r="C26" s="259"/>
      <c r="D26" s="259"/>
      <c r="E26" s="259"/>
    </row>
    <row r="27" spans="1:5" s="46" customFormat="1" ht="63">
      <c r="A27" s="220"/>
      <c r="B27" s="93" t="s">
        <v>2</v>
      </c>
      <c r="C27" s="37">
        <f>-11-(13.3+481.4+175+68)</f>
        <v>-748.7</v>
      </c>
      <c r="D27" s="37"/>
      <c r="E27" s="39" t="s">
        <v>442</v>
      </c>
    </row>
    <row r="28" spans="1:5" s="18" customFormat="1" ht="15.75">
      <c r="A28" s="33"/>
      <c r="B28" s="263" t="s">
        <v>26</v>
      </c>
      <c r="C28" s="264"/>
      <c r="D28" s="264"/>
      <c r="E28" s="265"/>
    </row>
    <row r="29" spans="1:5" s="18" customFormat="1" ht="63">
      <c r="A29" s="33"/>
      <c r="B29" s="33" t="s">
        <v>2</v>
      </c>
      <c r="C29" s="30">
        <f>-1457-163.3</f>
        <v>-1620.3</v>
      </c>
      <c r="D29" s="32"/>
      <c r="E29" s="34" t="s">
        <v>491</v>
      </c>
    </row>
    <row r="30" spans="1:5" s="54" customFormat="1" ht="15.75">
      <c r="A30" s="156"/>
      <c r="B30" s="269" t="s">
        <v>481</v>
      </c>
      <c r="C30" s="270"/>
      <c r="D30" s="270"/>
      <c r="E30" s="271"/>
    </row>
    <row r="31" spans="1:5" s="54" customFormat="1" ht="31.5">
      <c r="A31" s="156"/>
      <c r="B31" s="156" t="s">
        <v>2</v>
      </c>
      <c r="C31" s="47">
        <f>-143.5</f>
        <v>-143.5</v>
      </c>
      <c r="D31" s="37"/>
      <c r="E31" s="17" t="s">
        <v>492</v>
      </c>
    </row>
    <row r="32" spans="1:5" s="54" customFormat="1" ht="15.75">
      <c r="A32" s="156"/>
      <c r="B32" s="260" t="s">
        <v>19</v>
      </c>
      <c r="C32" s="260"/>
      <c r="D32" s="260"/>
      <c r="E32" s="260"/>
    </row>
    <row r="33" spans="1:5" s="54" customFormat="1" ht="31.5">
      <c r="A33" s="156"/>
      <c r="B33" s="156" t="s">
        <v>2</v>
      </c>
      <c r="C33" s="47">
        <f>-33.8+0.2</f>
        <v>-33.599999999999994</v>
      </c>
      <c r="D33" s="37"/>
      <c r="E33" s="17" t="s">
        <v>492</v>
      </c>
    </row>
    <row r="34" spans="1:5" s="54" customFormat="1" ht="15.75">
      <c r="A34" s="156"/>
      <c r="B34" s="258" t="s">
        <v>45</v>
      </c>
      <c r="C34" s="258"/>
      <c r="D34" s="258"/>
      <c r="E34" s="258"/>
    </row>
    <row r="35" spans="1:5" s="54" customFormat="1" ht="31.5">
      <c r="A35" s="156"/>
      <c r="B35" s="156" t="s">
        <v>2</v>
      </c>
      <c r="C35" s="47">
        <f>-9</f>
        <v>-9</v>
      </c>
      <c r="D35" s="37"/>
      <c r="E35" s="17" t="s">
        <v>492</v>
      </c>
    </row>
    <row r="36" spans="1:5" s="46" customFormat="1" ht="15.75">
      <c r="A36" s="220"/>
      <c r="B36" s="274" t="s">
        <v>43</v>
      </c>
      <c r="C36" s="274"/>
      <c r="D36" s="274"/>
      <c r="E36" s="274"/>
    </row>
    <row r="37" spans="1:5" s="46" customFormat="1" ht="31.5">
      <c r="A37" s="220"/>
      <c r="B37" s="48" t="s">
        <v>2</v>
      </c>
      <c r="C37" s="47">
        <f>-8.5</f>
        <v>-8.5</v>
      </c>
      <c r="D37" s="37"/>
      <c r="E37" s="45" t="s">
        <v>457</v>
      </c>
    </row>
    <row r="38" spans="1:5" s="46" customFormat="1" ht="15.75">
      <c r="A38" s="220"/>
      <c r="B38" s="259" t="s">
        <v>30</v>
      </c>
      <c r="C38" s="259"/>
      <c r="D38" s="259"/>
      <c r="E38" s="259"/>
    </row>
    <row r="39" spans="1:5" s="46" customFormat="1" ht="31.5">
      <c r="A39" s="220"/>
      <c r="B39" s="132" t="s">
        <v>2</v>
      </c>
      <c r="C39" s="37">
        <f>-40</f>
        <v>-40</v>
      </c>
      <c r="D39" s="37"/>
      <c r="E39" s="39" t="s">
        <v>440</v>
      </c>
    </row>
    <row r="40" spans="1:5" s="54" customFormat="1" ht="24.75" customHeight="1">
      <c r="A40" s="217" t="s">
        <v>13</v>
      </c>
      <c r="B40" s="145" t="s">
        <v>437</v>
      </c>
      <c r="C40" s="216">
        <f>C25+C27+C29+C31+C33+C35+C37+C39</f>
        <v>-4227.3</v>
      </c>
      <c r="D40" s="142">
        <f>D42+D44+D46+D47+D49</f>
        <v>4227.299999999999</v>
      </c>
      <c r="E40" s="147"/>
    </row>
    <row r="41" spans="1:5" s="18" customFormat="1" ht="15.75">
      <c r="A41" s="33"/>
      <c r="B41" s="254" t="s">
        <v>24</v>
      </c>
      <c r="C41" s="255"/>
      <c r="D41" s="255"/>
      <c r="E41" s="256"/>
    </row>
    <row r="42" spans="1:5" s="18" customFormat="1" ht="30.75" customHeight="1">
      <c r="A42" s="33"/>
      <c r="B42" s="139" t="s">
        <v>47</v>
      </c>
      <c r="C42" s="139"/>
      <c r="D42" s="215">
        <f>1374.7</f>
        <v>1374.7</v>
      </c>
      <c r="E42" s="138" t="s">
        <v>490</v>
      </c>
    </row>
    <row r="43" spans="1:5" s="18" customFormat="1" ht="15.75">
      <c r="A43" s="33"/>
      <c r="B43" s="266" t="s">
        <v>25</v>
      </c>
      <c r="C43" s="267"/>
      <c r="D43" s="267"/>
      <c r="E43" s="268"/>
    </row>
    <row r="44" spans="1:5" s="18" customFormat="1" ht="47.25">
      <c r="A44" s="33"/>
      <c r="B44" s="33" t="s">
        <v>2</v>
      </c>
      <c r="C44" s="35"/>
      <c r="D44" s="32">
        <v>1457</v>
      </c>
      <c r="E44" s="34" t="s">
        <v>479</v>
      </c>
    </row>
    <row r="45" spans="1:5" s="46" customFormat="1" ht="39" customHeight="1">
      <c r="A45" s="220"/>
      <c r="B45" s="257" t="s">
        <v>32</v>
      </c>
      <c r="C45" s="257"/>
      <c r="D45" s="257"/>
      <c r="E45" s="257"/>
    </row>
    <row r="46" spans="1:5" s="46" customFormat="1" ht="157.5">
      <c r="A46" s="220"/>
      <c r="B46" s="272" t="s">
        <v>2</v>
      </c>
      <c r="C46" s="47"/>
      <c r="D46" s="37">
        <f>111.3+37.5+11+13.3+58.7+481.4+385.9+175+68+0.1</f>
        <v>1342.1999999999998</v>
      </c>
      <c r="E46" s="17" t="s">
        <v>456</v>
      </c>
    </row>
    <row r="47" spans="1:5" s="46" customFormat="1" ht="31.5">
      <c r="A47" s="220"/>
      <c r="B47" s="273"/>
      <c r="C47" s="47"/>
      <c r="D47" s="37">
        <v>5</v>
      </c>
      <c r="E47" s="138" t="s">
        <v>494</v>
      </c>
    </row>
    <row r="48" spans="1:5" s="29" customFormat="1" ht="33.75" customHeight="1">
      <c r="A48" s="219"/>
      <c r="B48" s="258" t="s">
        <v>48</v>
      </c>
      <c r="C48" s="258"/>
      <c r="D48" s="258"/>
      <c r="E48" s="258"/>
    </row>
    <row r="49" spans="1:5" s="29" customFormat="1" ht="31.5">
      <c r="A49" s="219"/>
      <c r="B49" s="44" t="s">
        <v>2</v>
      </c>
      <c r="C49" s="44"/>
      <c r="D49" s="32">
        <v>48.4</v>
      </c>
      <c r="E49" s="21" t="s">
        <v>438</v>
      </c>
    </row>
    <row r="50" spans="1:5" s="18" customFormat="1" ht="41.25" customHeight="1">
      <c r="A50" s="33"/>
      <c r="B50" s="258" t="s">
        <v>45</v>
      </c>
      <c r="C50" s="258"/>
      <c r="D50" s="258"/>
      <c r="E50" s="258"/>
    </row>
    <row r="51" spans="1:5" s="18" customFormat="1" ht="15.75">
      <c r="A51" s="33"/>
      <c r="B51" s="99" t="s">
        <v>2</v>
      </c>
      <c r="C51" s="30">
        <f>-44</f>
        <v>-44</v>
      </c>
      <c r="D51" s="36"/>
      <c r="E51" s="34" t="s">
        <v>478</v>
      </c>
    </row>
    <row r="52" spans="1:5" s="18" customFormat="1" ht="15.75">
      <c r="A52" s="33"/>
      <c r="B52" s="260" t="s">
        <v>44</v>
      </c>
      <c r="C52" s="260"/>
      <c r="D52" s="260"/>
      <c r="E52" s="260"/>
    </row>
    <row r="53" spans="1:5" s="18" customFormat="1" ht="31.5">
      <c r="A53" s="33"/>
      <c r="B53" s="33" t="s">
        <v>2</v>
      </c>
      <c r="C53" s="35"/>
      <c r="D53" s="32">
        <v>44</v>
      </c>
      <c r="E53" s="17" t="s">
        <v>486</v>
      </c>
    </row>
    <row r="54" spans="1:5" s="18" customFormat="1" ht="24" customHeight="1">
      <c r="A54" s="145" t="s">
        <v>496</v>
      </c>
      <c r="B54" s="145" t="s">
        <v>437</v>
      </c>
      <c r="C54" s="216">
        <f>C51+C53</f>
        <v>-44</v>
      </c>
      <c r="D54" s="142">
        <f>D51+D53</f>
        <v>44</v>
      </c>
      <c r="E54" s="145"/>
    </row>
    <row r="55" spans="1:5" s="18" customFormat="1" ht="15.75">
      <c r="A55" s="33"/>
      <c r="B55" s="266" t="s">
        <v>31</v>
      </c>
      <c r="C55" s="267"/>
      <c r="D55" s="267"/>
      <c r="E55" s="268"/>
    </row>
    <row r="56" spans="1:5" s="18" customFormat="1" ht="31.5">
      <c r="A56" s="33"/>
      <c r="B56" s="33" t="s">
        <v>2</v>
      </c>
      <c r="C56" s="35">
        <f>-901.4</f>
        <v>-901.4</v>
      </c>
      <c r="D56" s="32"/>
      <c r="E56" s="17" t="s">
        <v>433</v>
      </c>
    </row>
    <row r="57" spans="1:5" s="18" customFormat="1" ht="33" customHeight="1">
      <c r="A57" s="33"/>
      <c r="B57" s="259" t="s">
        <v>30</v>
      </c>
      <c r="C57" s="259"/>
      <c r="D57" s="259"/>
      <c r="E57" s="259"/>
    </row>
    <row r="58" spans="1:5" s="18" customFormat="1" ht="31.5">
      <c r="A58" s="33"/>
      <c r="B58" s="33" t="s">
        <v>2</v>
      </c>
      <c r="C58" s="35">
        <f>-120</f>
        <v>-120</v>
      </c>
      <c r="D58" s="32"/>
      <c r="E58" s="17" t="s">
        <v>436</v>
      </c>
    </row>
    <row r="59" spans="1:5" s="18" customFormat="1" ht="15.75">
      <c r="A59" s="145" t="s">
        <v>497</v>
      </c>
      <c r="B59" s="145" t="s">
        <v>437</v>
      </c>
      <c r="C59" s="146">
        <f>C56+C58+C61</f>
        <v>-1021.4</v>
      </c>
      <c r="D59" s="142">
        <f>D56+D58+D61</f>
        <v>1021.4</v>
      </c>
      <c r="E59" s="147"/>
    </row>
    <row r="60" spans="1:5" s="18" customFormat="1" ht="38.25" customHeight="1">
      <c r="A60" s="33"/>
      <c r="B60" s="257" t="s">
        <v>32</v>
      </c>
      <c r="C60" s="257"/>
      <c r="D60" s="257"/>
      <c r="E60" s="257"/>
    </row>
    <row r="61" spans="1:5" s="18" customFormat="1" ht="31.5">
      <c r="A61" s="33"/>
      <c r="B61" s="33" t="s">
        <v>2</v>
      </c>
      <c r="C61" s="35"/>
      <c r="D61" s="32">
        <f>901.4+120</f>
        <v>1021.4</v>
      </c>
      <c r="E61" s="34" t="s">
        <v>480</v>
      </c>
    </row>
    <row r="62" spans="1:5" s="29" customFormat="1" ht="15.75">
      <c r="A62" s="219"/>
      <c r="B62" s="260" t="s">
        <v>46</v>
      </c>
      <c r="C62" s="260"/>
      <c r="D62" s="260"/>
      <c r="E62" s="260"/>
    </row>
    <row r="63" spans="1:5" s="29" customFormat="1" ht="53.25" customHeight="1">
      <c r="A63" s="219"/>
      <c r="B63" s="43" t="s">
        <v>2</v>
      </c>
      <c r="C63" s="30">
        <f>-61.5</f>
        <v>-61.5</v>
      </c>
      <c r="D63" s="32"/>
      <c r="E63" s="31" t="s">
        <v>432</v>
      </c>
    </row>
    <row r="64" spans="1:5" s="29" customFormat="1" ht="15.75">
      <c r="A64" s="222" t="s">
        <v>498</v>
      </c>
      <c r="B64" s="145" t="s">
        <v>437</v>
      </c>
      <c r="C64" s="216">
        <f>C63</f>
        <v>-61.5</v>
      </c>
      <c r="D64" s="142">
        <f>D66</f>
        <v>61.5</v>
      </c>
      <c r="E64" s="147"/>
    </row>
    <row r="65" spans="1:5" s="29" customFormat="1" ht="15.75">
      <c r="A65" s="219"/>
      <c r="B65" s="260" t="s">
        <v>19</v>
      </c>
      <c r="C65" s="260"/>
      <c r="D65" s="260"/>
      <c r="E65" s="260"/>
    </row>
    <row r="66" spans="1:5" s="29" customFormat="1" ht="45" customHeight="1">
      <c r="A66" s="219"/>
      <c r="B66" s="133" t="s">
        <v>2</v>
      </c>
      <c r="C66" s="30"/>
      <c r="D66" s="32">
        <f>61.5</f>
        <v>61.5</v>
      </c>
      <c r="E66" s="45" t="s">
        <v>493</v>
      </c>
    </row>
    <row r="67" spans="1:5" s="18" customFormat="1" ht="20.25" customHeight="1">
      <c r="A67" s="33"/>
      <c r="B67" s="140" t="s">
        <v>33</v>
      </c>
      <c r="C67" s="141">
        <f>C9+C16+C23+C40+C54+C59+C64</f>
        <v>-6538.1</v>
      </c>
      <c r="D67" s="144">
        <f>D9+D16+D23+D40+D54+D59+D64</f>
        <v>6538.0999999999985</v>
      </c>
      <c r="E67" s="140"/>
    </row>
    <row r="68" spans="2:5" ht="15.75">
      <c r="B68" s="10"/>
      <c r="C68" s="13"/>
      <c r="D68" s="261"/>
      <c r="E68" s="262"/>
    </row>
    <row r="69" ht="15.75">
      <c r="D69" s="14"/>
    </row>
  </sheetData>
  <sheetProtection/>
  <mergeCells count="29">
    <mergeCell ref="B36:E36"/>
    <mergeCell ref="B3:E3"/>
    <mergeCell ref="B26:E26"/>
    <mergeCell ref="B17:E17"/>
    <mergeCell ref="B19:E19"/>
    <mergeCell ref="B10:E10"/>
    <mergeCell ref="B12:E12"/>
    <mergeCell ref="B7:E7"/>
    <mergeCell ref="B20:B22"/>
    <mergeCell ref="B45:E45"/>
    <mergeCell ref="B50:E50"/>
    <mergeCell ref="B52:E52"/>
    <mergeCell ref="B28:E28"/>
    <mergeCell ref="B43:E43"/>
    <mergeCell ref="B55:E55"/>
    <mergeCell ref="B30:E30"/>
    <mergeCell ref="B32:E32"/>
    <mergeCell ref="B34:E34"/>
    <mergeCell ref="B46:B47"/>
    <mergeCell ref="B41:E41"/>
    <mergeCell ref="B60:E60"/>
    <mergeCell ref="B48:E48"/>
    <mergeCell ref="B14:E14"/>
    <mergeCell ref="B24:E24"/>
    <mergeCell ref="D68:E68"/>
    <mergeCell ref="B57:E57"/>
    <mergeCell ref="B62:E62"/>
    <mergeCell ref="B65:E65"/>
    <mergeCell ref="B38:E38"/>
  </mergeCells>
  <printOptions/>
  <pageMargins left="0.11811023622047245" right="0.11811023622047245" top="0.15748031496062992" bottom="0.15748031496062992" header="0.31496062992125984" footer="0.31496062992125984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2018-11-28T14:30:33Z</cp:lastPrinted>
  <dcterms:created xsi:type="dcterms:W3CDTF">1996-10-08T23:32:33Z</dcterms:created>
  <dcterms:modified xsi:type="dcterms:W3CDTF">2018-11-28T14:30:56Z</dcterms:modified>
  <cp:category/>
  <cp:version/>
  <cp:contentType/>
  <cp:contentStatus/>
</cp:coreProperties>
</file>