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3"/>
  </bookViews>
  <sheets>
    <sheet name="финансы" sheetId="1" r:id="rId1"/>
    <sheet name="целевые" sheetId="4" r:id="rId2"/>
    <sheet name="целевые (годовой)" sheetId="5" r:id="rId3"/>
    <sheet name="сетевой " sheetId="6" r:id="rId4"/>
  </sheets>
  <definedNames>
    <definedName name="_xlnm.Print_Titles" localSheetId="0">финансы!$6:$6</definedName>
    <definedName name="_xlnm.Print_Titles" localSheetId="1">целевые!$6:$6</definedName>
    <definedName name="_xlnm.Print_Titles" localSheetId="2">'целевые (годовой)'!$5:$5</definedName>
    <definedName name="_xlnm.Print_Area" localSheetId="0">финансы!$A$1:$N$81</definedName>
    <definedName name="_xlnm.Print_Area" localSheetId="2">'целевые (годовой)'!$A$1:$H$49</definedName>
  </definedNames>
  <calcPr calcId="125725"/>
</workbook>
</file>

<file path=xl/calcChain.xml><?xml version="1.0" encoding="utf-8"?>
<calcChain xmlns="http://schemas.openxmlformats.org/spreadsheetml/2006/main">
  <c r="AR104" i="6"/>
  <c r="AI104"/>
  <c r="G104"/>
  <c r="F104"/>
  <c r="H104" s="1"/>
  <c r="AR103"/>
  <c r="AI103"/>
  <c r="G103"/>
  <c r="H103" s="1"/>
  <c r="F103"/>
  <c r="G102"/>
  <c r="F102"/>
  <c r="H102" s="1"/>
  <c r="G101"/>
  <c r="H101" s="1"/>
  <c r="F101"/>
  <c r="AP100"/>
  <c r="F100" s="1"/>
  <c r="AH100"/>
  <c r="AI100" s="1"/>
  <c r="G100"/>
  <c r="H100" s="1"/>
  <c r="AP99"/>
  <c r="F99" s="1"/>
  <c r="AH99"/>
  <c r="AI99" s="1"/>
  <c r="G99"/>
  <c r="H99" s="1"/>
  <c r="G98"/>
  <c r="G95"/>
  <c r="G94"/>
  <c r="F94"/>
  <c r="G93"/>
  <c r="F93"/>
  <c r="AQ92"/>
  <c r="AQ82" s="1"/>
  <c r="AL92"/>
  <c r="AI92"/>
  <c r="G92"/>
  <c r="H92" s="1"/>
  <c r="F92"/>
  <c r="G91"/>
  <c r="F91"/>
  <c r="H91" s="1"/>
  <c r="G90"/>
  <c r="H90" s="1"/>
  <c r="F90"/>
  <c r="AP89"/>
  <c r="AP79" s="1"/>
  <c r="AP61" s="1"/>
  <c r="AN89"/>
  <c r="AL89"/>
  <c r="AK89"/>
  <c r="AJ89"/>
  <c r="AH89"/>
  <c r="AI89" s="1"/>
  <c r="AG89"/>
  <c r="AE89"/>
  <c r="AE79" s="1"/>
  <c r="AF79" s="1"/>
  <c r="AD89"/>
  <c r="AB89"/>
  <c r="G89" s="1"/>
  <c r="H89" s="1"/>
  <c r="AA89"/>
  <c r="F89"/>
  <c r="AR88"/>
  <c r="G88"/>
  <c r="F88"/>
  <c r="H88" s="1"/>
  <c r="H83" s="1"/>
  <c r="AQ87"/>
  <c r="AP87"/>
  <c r="AM87"/>
  <c r="AL87"/>
  <c r="W87"/>
  <c r="G87"/>
  <c r="F87"/>
  <c r="H87" s="1"/>
  <c r="F86"/>
  <c r="F85"/>
  <c r="AQ84"/>
  <c r="AR84" s="1"/>
  <c r="AM84"/>
  <c r="AL84"/>
  <c r="AK84"/>
  <c r="AG84"/>
  <c r="F84" s="1"/>
  <c r="AB84"/>
  <c r="W84"/>
  <c r="G84"/>
  <c r="H84" s="1"/>
  <c r="AR83"/>
  <c r="AR65" s="1"/>
  <c r="AQ83"/>
  <c r="AP83"/>
  <c r="AP65" s="1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G83"/>
  <c r="F83"/>
  <c r="AP82"/>
  <c r="AP63" s="1"/>
  <c r="AN82"/>
  <c r="AM82"/>
  <c r="AM63" s="1"/>
  <c r="AK82"/>
  <c r="AL82" s="1"/>
  <c r="AJ82"/>
  <c r="AH82"/>
  <c r="AG82"/>
  <c r="AI82" s="1"/>
  <c r="AE82"/>
  <c r="AF82" s="1"/>
  <c r="AD82"/>
  <c r="AB82"/>
  <c r="AA82"/>
  <c r="Y82"/>
  <c r="X82"/>
  <c r="X63" s="1"/>
  <c r="V82"/>
  <c r="U82"/>
  <c r="F82" s="1"/>
  <c r="AQ81"/>
  <c r="AN81"/>
  <c r="AG81"/>
  <c r="F81" s="1"/>
  <c r="G81"/>
  <c r="H81" s="1"/>
  <c r="AQ80"/>
  <c r="AQ62" s="1"/>
  <c r="G62" s="1"/>
  <c r="AN80"/>
  <c r="AG80"/>
  <c r="AG62" s="1"/>
  <c r="AE80"/>
  <c r="AD80"/>
  <c r="F80" s="1"/>
  <c r="G80"/>
  <c r="AN79"/>
  <c r="AM79"/>
  <c r="AJ79"/>
  <c r="AJ61" s="1"/>
  <c r="AH79"/>
  <c r="AD79"/>
  <c r="AA79"/>
  <c r="Y79"/>
  <c r="Z79" s="1"/>
  <c r="X79"/>
  <c r="V79"/>
  <c r="U79"/>
  <c r="G78"/>
  <c r="AF77"/>
  <c r="G77"/>
  <c r="H77" s="1"/>
  <c r="F77"/>
  <c r="AF76"/>
  <c r="G76"/>
  <c r="H76" s="1"/>
  <c r="F76"/>
  <c r="AR71"/>
  <c r="F71"/>
  <c r="H71" s="1"/>
  <c r="F70"/>
  <c r="H70" s="1"/>
  <c r="AQ68"/>
  <c r="AR68" s="1"/>
  <c r="AP68"/>
  <c r="AN68"/>
  <c r="AM68"/>
  <c r="AK68"/>
  <c r="AJ68"/>
  <c r="AH68"/>
  <c r="AG68"/>
  <c r="AE68"/>
  <c r="AD68"/>
  <c r="AB68"/>
  <c r="AA68"/>
  <c r="Y68"/>
  <c r="X68"/>
  <c r="V68"/>
  <c r="U68"/>
  <c r="S68"/>
  <c r="S66" s="1"/>
  <c r="R68"/>
  <c r="P68"/>
  <c r="O68"/>
  <c r="M68"/>
  <c r="M66" s="1"/>
  <c r="L68"/>
  <c r="J68"/>
  <c r="G68" s="1"/>
  <c r="H68" s="1"/>
  <c r="I68"/>
  <c r="F68"/>
  <c r="AQ66"/>
  <c r="AR66" s="1"/>
  <c r="AP66"/>
  <c r="AN66"/>
  <c r="AM66"/>
  <c r="AK66"/>
  <c r="AJ66"/>
  <c r="AH66"/>
  <c r="AG66"/>
  <c r="AE66"/>
  <c r="AE61" s="1"/>
  <c r="AF61" s="1"/>
  <c r="AD66"/>
  <c r="AB66"/>
  <c r="AA66"/>
  <c r="Y66"/>
  <c r="Y61" s="1"/>
  <c r="X66"/>
  <c r="V66"/>
  <c r="V61" s="1"/>
  <c r="U66"/>
  <c r="T66"/>
  <c r="R66"/>
  <c r="Q66"/>
  <c r="P66"/>
  <c r="O66"/>
  <c r="N66"/>
  <c r="L66"/>
  <c r="K66"/>
  <c r="J66"/>
  <c r="G66" s="1"/>
  <c r="H66" s="1"/>
  <c r="I66"/>
  <c r="F66"/>
  <c r="AQ65"/>
  <c r="G65" s="1"/>
  <c r="H65" s="1"/>
  <c r="AQ64"/>
  <c r="AN64"/>
  <c r="AG64"/>
  <c r="F64" s="1"/>
  <c r="G64"/>
  <c r="H64" s="1"/>
  <c r="AN63"/>
  <c r="AJ63"/>
  <c r="AG63"/>
  <c r="AE63"/>
  <c r="AF63" s="1"/>
  <c r="AD63"/>
  <c r="AB63"/>
  <c r="AA63"/>
  <c r="Y63"/>
  <c r="V63"/>
  <c r="AN62"/>
  <c r="AN61" s="1"/>
  <c r="AD62"/>
  <c r="F62" s="1"/>
  <c r="AM61"/>
  <c r="AH61"/>
  <c r="AD61"/>
  <c r="AA61"/>
  <c r="X61"/>
  <c r="U61"/>
  <c r="F57"/>
  <c r="F56"/>
  <c r="AF55"/>
  <c r="Z55"/>
  <c r="W55"/>
  <c r="G55"/>
  <c r="H55" s="1"/>
  <c r="F55"/>
  <c r="AF54"/>
  <c r="Z54"/>
  <c r="V54"/>
  <c r="U54"/>
  <c r="F54" s="1"/>
  <c r="G54"/>
  <c r="AP53"/>
  <c r="AM53"/>
  <c r="AF53"/>
  <c r="AD53"/>
  <c r="AA53"/>
  <c r="X53"/>
  <c r="Z53" s="1"/>
  <c r="V53"/>
  <c r="W53" s="1"/>
  <c r="U53"/>
  <c r="S53"/>
  <c r="G53" s="1"/>
  <c r="H53" s="1"/>
  <c r="O53"/>
  <c r="F53"/>
  <c r="AP52"/>
  <c r="AF52"/>
  <c r="AD52"/>
  <c r="AA52"/>
  <c r="X52"/>
  <c r="Z52" s="1"/>
  <c r="V52"/>
  <c r="S52"/>
  <c r="R52"/>
  <c r="O52"/>
  <c r="G52"/>
  <c r="Z48"/>
  <c r="U48"/>
  <c r="W48" s="1"/>
  <c r="W47" s="1"/>
  <c r="G48"/>
  <c r="Z47"/>
  <c r="V47"/>
  <c r="G47" s="1"/>
  <c r="AR44"/>
  <c r="AF44"/>
  <c r="G44"/>
  <c r="H44" s="1"/>
  <c r="F44"/>
  <c r="AF43"/>
  <c r="V43"/>
  <c r="G43"/>
  <c r="F43"/>
  <c r="H43" s="1"/>
  <c r="AH42"/>
  <c r="AG42"/>
  <c r="AD42"/>
  <c r="AF42" s="1"/>
  <c r="AB42"/>
  <c r="AC42" s="1"/>
  <c r="AA42"/>
  <c r="Y42"/>
  <c r="X42"/>
  <c r="X40" s="1"/>
  <c r="V42"/>
  <c r="P42"/>
  <c r="G42" s="1"/>
  <c r="O42"/>
  <c r="AH41"/>
  <c r="AG41"/>
  <c r="AG39" s="1"/>
  <c r="AD41"/>
  <c r="AF41" s="1"/>
  <c r="AB41"/>
  <c r="AC41" s="1"/>
  <c r="AA41"/>
  <c r="Y41"/>
  <c r="X41"/>
  <c r="Z41" s="1"/>
  <c r="V41"/>
  <c r="P41"/>
  <c r="G41" s="1"/>
  <c r="O41"/>
  <c r="AQ40"/>
  <c r="AP40"/>
  <c r="AN40"/>
  <c r="AM40"/>
  <c r="AK40"/>
  <c r="AJ40"/>
  <c r="AH40"/>
  <c r="AG40"/>
  <c r="AG16" s="1"/>
  <c r="AE40"/>
  <c r="AA40"/>
  <c r="AA16" s="1"/>
  <c r="Y40"/>
  <c r="Z40" s="1"/>
  <c r="S40"/>
  <c r="R40"/>
  <c r="O40"/>
  <c r="O16" s="1"/>
  <c r="M40"/>
  <c r="L40"/>
  <c r="J40"/>
  <c r="I40"/>
  <c r="AQ39"/>
  <c r="AP39"/>
  <c r="AN39"/>
  <c r="AM39"/>
  <c r="AK39"/>
  <c r="AJ39"/>
  <c r="AH39"/>
  <c r="AE39"/>
  <c r="AD39"/>
  <c r="AF39" s="1"/>
  <c r="AB39"/>
  <c r="AC39" s="1"/>
  <c r="AA39"/>
  <c r="Y39"/>
  <c r="X39"/>
  <c r="Z39" s="1"/>
  <c r="V39"/>
  <c r="S39"/>
  <c r="R39"/>
  <c r="P39"/>
  <c r="O39"/>
  <c r="M39"/>
  <c r="L39"/>
  <c r="J39"/>
  <c r="G39" s="1"/>
  <c r="I39"/>
  <c r="AO36"/>
  <c r="AL36"/>
  <c r="AF36"/>
  <c r="Z36"/>
  <c r="W36"/>
  <c r="T36"/>
  <c r="Q36"/>
  <c r="N36"/>
  <c r="K36"/>
  <c r="G36"/>
  <c r="F36"/>
  <c r="H36" s="1"/>
  <c r="AN35"/>
  <c r="AO35" s="1"/>
  <c r="AL35"/>
  <c r="AF35"/>
  <c r="Z35"/>
  <c r="W35"/>
  <c r="V35"/>
  <c r="F35"/>
  <c r="AR33"/>
  <c r="AO33"/>
  <c r="AL33"/>
  <c r="AI33"/>
  <c r="AF33"/>
  <c r="Z33"/>
  <c r="X33"/>
  <c r="W33"/>
  <c r="U33"/>
  <c r="T33"/>
  <c r="Q33"/>
  <c r="N33"/>
  <c r="K33"/>
  <c r="G33"/>
  <c r="F33"/>
  <c r="H33" s="1"/>
  <c r="AQ32"/>
  <c r="AP32"/>
  <c r="AP30" s="1"/>
  <c r="AN32"/>
  <c r="AO32" s="1"/>
  <c r="AM32"/>
  <c r="AK32"/>
  <c r="AJ32"/>
  <c r="AJ30" s="1"/>
  <c r="AJ22" s="1"/>
  <c r="AJ14" s="1"/>
  <c r="AH32"/>
  <c r="AI32" s="1"/>
  <c r="AG32"/>
  <c r="AE32"/>
  <c r="AD32"/>
  <c r="AD30" s="1"/>
  <c r="AB32"/>
  <c r="AA32"/>
  <c r="Y32"/>
  <c r="Z32" s="1"/>
  <c r="X32"/>
  <c r="W32"/>
  <c r="V32"/>
  <c r="U32"/>
  <c r="S32"/>
  <c r="T32" s="1"/>
  <c r="R32"/>
  <c r="P32"/>
  <c r="O32"/>
  <c r="Q32" s="1"/>
  <c r="M32"/>
  <c r="N32" s="1"/>
  <c r="L32"/>
  <c r="J32"/>
  <c r="I32"/>
  <c r="F32" s="1"/>
  <c r="G32"/>
  <c r="H32" s="1"/>
  <c r="AQ31"/>
  <c r="AP31"/>
  <c r="AR31" s="1"/>
  <c r="AN31"/>
  <c r="AO31" s="1"/>
  <c r="AM31"/>
  <c r="AK31"/>
  <c r="AJ31"/>
  <c r="AJ24" s="1"/>
  <c r="AH31"/>
  <c r="AI31" s="1"/>
  <c r="AG31"/>
  <c r="AE31"/>
  <c r="AD31"/>
  <c r="AF31" s="1"/>
  <c r="AB31"/>
  <c r="AC31" s="1"/>
  <c r="AA31"/>
  <c r="Y31"/>
  <c r="X31"/>
  <c r="Z31" s="1"/>
  <c r="V31"/>
  <c r="W31" s="1"/>
  <c r="W24" s="1"/>
  <c r="W22" s="1"/>
  <c r="U31"/>
  <c r="S31"/>
  <c r="R31"/>
  <c r="T31" s="1"/>
  <c r="P31"/>
  <c r="Q31" s="1"/>
  <c r="O31"/>
  <c r="M31"/>
  <c r="L31"/>
  <c r="N31" s="1"/>
  <c r="J31"/>
  <c r="K31" s="1"/>
  <c r="I31"/>
  <c r="F31"/>
  <c r="AQ30"/>
  <c r="AR30" s="1"/>
  <c r="AM30"/>
  <c r="AK30"/>
  <c r="AL30" s="1"/>
  <c r="AG30"/>
  <c r="AG22" s="1"/>
  <c r="AE30"/>
  <c r="AF30" s="1"/>
  <c r="AB30"/>
  <c r="AA30"/>
  <c r="AA22" s="1"/>
  <c r="Y30"/>
  <c r="Z30" s="1"/>
  <c r="X30"/>
  <c r="V30"/>
  <c r="U30"/>
  <c r="U22" s="1"/>
  <c r="S30"/>
  <c r="T30" s="1"/>
  <c r="R30"/>
  <c r="P30"/>
  <c r="O30"/>
  <c r="O22" s="1"/>
  <c r="M30"/>
  <c r="N30" s="1"/>
  <c r="L30"/>
  <c r="J30"/>
  <c r="I30"/>
  <c r="F30" s="1"/>
  <c r="F29"/>
  <c r="AQ28"/>
  <c r="AP28"/>
  <c r="F28"/>
  <c r="AP27"/>
  <c r="G27"/>
  <c r="AP26"/>
  <c r="F26" s="1"/>
  <c r="G25"/>
  <c r="F25"/>
  <c r="AP24"/>
  <c r="AP16" s="1"/>
  <c r="AM24"/>
  <c r="AM16" s="1"/>
  <c r="AK24"/>
  <c r="AH24"/>
  <c r="AG24"/>
  <c r="AE24"/>
  <c r="AD24"/>
  <c r="AF24" s="1"/>
  <c r="AB24"/>
  <c r="AC24" s="1"/>
  <c r="AA24"/>
  <c r="Y24"/>
  <c r="X24"/>
  <c r="Z24" s="1"/>
  <c r="V24"/>
  <c r="U24"/>
  <c r="S24"/>
  <c r="R24"/>
  <c r="T24" s="1"/>
  <c r="P24"/>
  <c r="Q24" s="1"/>
  <c r="O24"/>
  <c r="M24"/>
  <c r="L24"/>
  <c r="N24" s="1"/>
  <c r="I24"/>
  <c r="AQ23"/>
  <c r="AP23"/>
  <c r="AR23" s="1"/>
  <c r="AD23"/>
  <c r="U23"/>
  <c r="F23" s="1"/>
  <c r="G23"/>
  <c r="AP22"/>
  <c r="AM22"/>
  <c r="AK22"/>
  <c r="AL22" s="1"/>
  <c r="AD22"/>
  <c r="AD14" s="1"/>
  <c r="AB22"/>
  <c r="X22"/>
  <c r="X14" s="1"/>
  <c r="V22"/>
  <c r="V14" s="1"/>
  <c r="R22"/>
  <c r="R14" s="1"/>
  <c r="P22"/>
  <c r="L22"/>
  <c r="L14" s="1"/>
  <c r="J22"/>
  <c r="I22"/>
  <c r="AQ19"/>
  <c r="AN19"/>
  <c r="AK19"/>
  <c r="AH19"/>
  <c r="AE19"/>
  <c r="AB19"/>
  <c r="Y19"/>
  <c r="V19"/>
  <c r="S19"/>
  <c r="P19"/>
  <c r="M19"/>
  <c r="G19" s="1"/>
  <c r="AR18"/>
  <c r="AP18"/>
  <c r="F18" s="1"/>
  <c r="AQ17"/>
  <c r="AN17"/>
  <c r="AG17"/>
  <c r="F17" s="1"/>
  <c r="AJ16"/>
  <c r="X16"/>
  <c r="R16"/>
  <c r="M16"/>
  <c r="L16"/>
  <c r="N16" s="1"/>
  <c r="AQ15"/>
  <c r="AP15"/>
  <c r="AG15"/>
  <c r="AP14"/>
  <c r="AM14"/>
  <c r="AA14"/>
  <c r="O14"/>
  <c r="J14"/>
  <c r="I14"/>
  <c r="Q22" l="1"/>
  <c r="P14"/>
  <c r="Q14" s="1"/>
  <c r="AC22"/>
  <c r="AL24"/>
  <c r="AR27"/>
  <c r="F27"/>
  <c r="AR28"/>
  <c r="G28"/>
  <c r="H28" s="1"/>
  <c r="AQ26"/>
  <c r="AQ24"/>
  <c r="AQ79"/>
  <c r="G82"/>
  <c r="H82" s="1"/>
  <c r="AQ63"/>
  <c r="K14"/>
  <c r="F22"/>
  <c r="H23"/>
  <c r="H62"/>
  <c r="F24"/>
  <c r="I16"/>
  <c r="G17"/>
  <c r="H17" s="1"/>
  <c r="H27"/>
  <c r="H54"/>
  <c r="H80"/>
  <c r="Q30"/>
  <c r="W30"/>
  <c r="AC30"/>
  <c r="K32"/>
  <c r="Z42"/>
  <c r="W54"/>
  <c r="Z82"/>
  <c r="K30"/>
  <c r="AL31"/>
  <c r="AF32"/>
  <c r="AL32"/>
  <c r="AD15"/>
  <c r="F15" s="1"/>
  <c r="AN15"/>
  <c r="G15" s="1"/>
  <c r="H15" s="1"/>
  <c r="S16"/>
  <c r="T16" s="1"/>
  <c r="Y16"/>
  <c r="Z16" s="1"/>
  <c r="AE16"/>
  <c r="AQ18"/>
  <c r="G18" s="1"/>
  <c r="H18" s="1"/>
  <c r="M22"/>
  <c r="S22"/>
  <c r="Y22"/>
  <c r="AE22"/>
  <c r="J24"/>
  <c r="AN24"/>
  <c r="AN16" s="1"/>
  <c r="AH30"/>
  <c r="AN30"/>
  <c r="G31"/>
  <c r="H31" s="1"/>
  <c r="G35"/>
  <c r="H35" s="1"/>
  <c r="P40"/>
  <c r="V40"/>
  <c r="V16" s="1"/>
  <c r="AB40"/>
  <c r="AD40"/>
  <c r="AD16" s="1"/>
  <c r="U42"/>
  <c r="W42" s="1"/>
  <c r="W40" s="1"/>
  <c r="U47"/>
  <c r="F48"/>
  <c r="H48" s="1"/>
  <c r="U52"/>
  <c r="W52" s="1"/>
  <c r="AQ61"/>
  <c r="AR61" s="1"/>
  <c r="U63"/>
  <c r="F63" s="1"/>
  <c r="AH63"/>
  <c r="AH16" s="1"/>
  <c r="AI16" s="1"/>
  <c r="AK63"/>
  <c r="AL63" s="1"/>
  <c r="AB79"/>
  <c r="AB61" s="1"/>
  <c r="AB14" s="1"/>
  <c r="AC14" s="1"/>
  <c r="AG79"/>
  <c r="AK79"/>
  <c r="AG61" l="1"/>
  <c r="F79"/>
  <c r="U41"/>
  <c r="F47"/>
  <c r="H47" s="1"/>
  <c r="AN22"/>
  <c r="AN14" s="1"/>
  <c r="AO30"/>
  <c r="AF22"/>
  <c r="AE14"/>
  <c r="AF14" s="1"/>
  <c r="T22"/>
  <c r="S14"/>
  <c r="T14" s="1"/>
  <c r="AR26"/>
  <c r="G26"/>
  <c r="H26" s="1"/>
  <c r="AI79"/>
  <c r="G63"/>
  <c r="H63" s="1"/>
  <c r="G79"/>
  <c r="H79" s="1"/>
  <c r="AL79"/>
  <c r="AK61"/>
  <c r="F42"/>
  <c r="H42" s="1"/>
  <c r="U40"/>
  <c r="AC40"/>
  <c r="AB16"/>
  <c r="AC16" s="1"/>
  <c r="G40"/>
  <c r="P16"/>
  <c r="Q16" s="1"/>
  <c r="AI30"/>
  <c r="G30"/>
  <c r="H30" s="1"/>
  <c r="AH22"/>
  <c r="AH14" s="1"/>
  <c r="J16"/>
  <c r="G24"/>
  <c r="H24" s="1"/>
  <c r="Z22"/>
  <c r="Y14"/>
  <c r="Z14" s="1"/>
  <c r="N22"/>
  <c r="G22"/>
  <c r="H22" s="1"/>
  <c r="M14"/>
  <c r="AQ22"/>
  <c r="AR22" s="1"/>
  <c r="AR24"/>
  <c r="AQ16"/>
  <c r="AQ14" s="1"/>
  <c r="AF16"/>
  <c r="G61"/>
  <c r="F52"/>
  <c r="H52" s="1"/>
  <c r="AF40"/>
  <c r="AK16"/>
  <c r="AL16" s="1"/>
  <c r="U39" l="1"/>
  <c r="F41"/>
  <c r="H41" s="1"/>
  <c r="W41"/>
  <c r="W39" s="1"/>
  <c r="AG14"/>
  <c r="F61"/>
  <c r="AI14"/>
  <c r="N14"/>
  <c r="K16"/>
  <c r="G16"/>
  <c r="U16"/>
  <c r="F40"/>
  <c r="H40" s="1"/>
  <c r="AL61"/>
  <c r="AK14"/>
  <c r="AL14" s="1"/>
  <c r="H61"/>
  <c r="F39" l="1"/>
  <c r="H39" s="1"/>
  <c r="U14"/>
  <c r="G14"/>
  <c r="W16"/>
  <c r="F16"/>
  <c r="H16" s="1"/>
  <c r="W14" l="1"/>
  <c r="F14"/>
  <c r="H14"/>
  <c r="J67" i="1" l="1"/>
  <c r="M67" s="1"/>
  <c r="L45"/>
  <c r="K45"/>
  <c r="J34" l="1"/>
  <c r="J15"/>
  <c r="L20" i="4" l="1"/>
  <c r="M20" s="1"/>
  <c r="L19"/>
  <c r="M35" l="1"/>
  <c r="M27" l="1"/>
  <c r="G42" i="5" l="1"/>
  <c r="G41"/>
  <c r="G40"/>
  <c r="G39"/>
  <c r="G35"/>
  <c r="G34"/>
  <c r="G33"/>
  <c r="G32"/>
  <c r="G31"/>
  <c r="G30"/>
  <c r="G26"/>
  <c r="G22"/>
  <c r="G14"/>
  <c r="G15"/>
  <c r="G16"/>
  <c r="G17"/>
  <c r="G18"/>
  <c r="G19"/>
  <c r="G20"/>
  <c r="G21"/>
  <c r="G13"/>
  <c r="G9"/>
  <c r="M34" i="4"/>
  <c r="M33"/>
  <c r="M32"/>
  <c r="M31"/>
  <c r="M36"/>
  <c r="M41"/>
  <c r="M42"/>
  <c r="M40"/>
  <c r="L43"/>
  <c r="M43" s="1"/>
  <c r="M15"/>
  <c r="M16"/>
  <c r="M17"/>
  <c r="M18"/>
  <c r="M19"/>
  <c r="M21"/>
  <c r="M22"/>
  <c r="M23"/>
  <c r="M14"/>
  <c r="M10"/>
  <c r="M57" i="1" l="1"/>
  <c r="N57" s="1"/>
  <c r="M35"/>
  <c r="M41"/>
  <c r="N41" s="1"/>
  <c r="M42"/>
  <c r="N42" s="1"/>
  <c r="M43"/>
  <c r="N43" s="1"/>
  <c r="M44"/>
  <c r="N44" s="1"/>
  <c r="M46"/>
  <c r="N46" s="1"/>
  <c r="M47"/>
  <c r="N47" s="1"/>
  <c r="M48"/>
  <c r="M49"/>
  <c r="N49" s="1"/>
  <c r="M50"/>
  <c r="N50" s="1"/>
  <c r="M51"/>
  <c r="N51" s="1"/>
  <c r="M52"/>
  <c r="N52" s="1"/>
  <c r="M28"/>
  <c r="N28" s="1"/>
  <c r="M29"/>
  <c r="N29" s="1"/>
  <c r="N30"/>
  <c r="M21"/>
  <c r="N21" s="1"/>
  <c r="M13"/>
  <c r="N13" s="1"/>
  <c r="M14"/>
  <c r="N14" s="1"/>
  <c r="M16"/>
  <c r="N16" s="1"/>
  <c r="M17"/>
  <c r="N17" s="1"/>
  <c r="J62"/>
  <c r="J66"/>
  <c r="L55"/>
  <c r="L34"/>
  <c r="L62"/>
  <c r="L37"/>
  <c r="L64" s="1"/>
  <c r="L38"/>
  <c r="L65" s="1"/>
  <c r="L39"/>
  <c r="L66" s="1"/>
  <c r="M45"/>
  <c r="N45" s="1"/>
  <c r="L40"/>
  <c r="L25"/>
  <c r="L26"/>
  <c r="L63" s="1"/>
  <c r="L27"/>
  <c r="L20"/>
  <c r="L11"/>
  <c r="L15"/>
  <c r="L10" s="1"/>
  <c r="L9" s="1"/>
  <c r="L12"/>
  <c r="J55"/>
  <c r="M55" s="1"/>
  <c r="J36"/>
  <c r="J37"/>
  <c r="J64" s="1"/>
  <c r="J38"/>
  <c r="J65" s="1"/>
  <c r="J40"/>
  <c r="J25"/>
  <c r="J26"/>
  <c r="J24" s="1"/>
  <c r="J27"/>
  <c r="J20"/>
  <c r="J11"/>
  <c r="J10"/>
  <c r="J61" s="1"/>
  <c r="J12"/>
  <c r="H62"/>
  <c r="H66"/>
  <c r="H34"/>
  <c r="M34" s="1"/>
  <c r="H36"/>
  <c r="M36" s="1"/>
  <c r="H37"/>
  <c r="H64" s="1"/>
  <c r="M64" s="1"/>
  <c r="H38"/>
  <c r="M38" s="1"/>
  <c r="H40"/>
  <c r="M40" s="1"/>
  <c r="N40" s="1"/>
  <c r="H25"/>
  <c r="M25" s="1"/>
  <c r="H26"/>
  <c r="H24" s="1"/>
  <c r="H27"/>
  <c r="M27" s="1"/>
  <c r="N27" s="1"/>
  <c r="H20"/>
  <c r="M20" s="1"/>
  <c r="H11"/>
  <c r="M11" s="1"/>
  <c r="H12"/>
  <c r="M12" s="1"/>
  <c r="N12" s="1"/>
  <c r="H15"/>
  <c r="M15" s="1"/>
  <c r="G11"/>
  <c r="I11"/>
  <c r="K11"/>
  <c r="F11"/>
  <c r="G55"/>
  <c r="I55"/>
  <c r="K55"/>
  <c r="F55"/>
  <c r="G34"/>
  <c r="I34"/>
  <c r="F34"/>
  <c r="G35"/>
  <c r="G62" s="1"/>
  <c r="I35"/>
  <c r="I62" s="1"/>
  <c r="K35"/>
  <c r="K62" s="1"/>
  <c r="F35"/>
  <c r="F62" s="1"/>
  <c r="G36"/>
  <c r="I36"/>
  <c r="K36"/>
  <c r="F36"/>
  <c r="G37"/>
  <c r="G64" s="1"/>
  <c r="I37"/>
  <c r="I64" s="1"/>
  <c r="K37"/>
  <c r="K64" s="1"/>
  <c r="F37"/>
  <c r="F64" s="1"/>
  <c r="G38"/>
  <c r="G65" s="1"/>
  <c r="I38"/>
  <c r="I65" s="1"/>
  <c r="K38"/>
  <c r="K65" s="1"/>
  <c r="F38"/>
  <c r="F65" s="1"/>
  <c r="G39"/>
  <c r="G66" s="1"/>
  <c r="I39"/>
  <c r="I66" s="1"/>
  <c r="K39"/>
  <c r="K66" s="1"/>
  <c r="F39"/>
  <c r="F66" s="1"/>
  <c r="G25"/>
  <c r="I25"/>
  <c r="K25"/>
  <c r="F25"/>
  <c r="G26"/>
  <c r="I26"/>
  <c r="K26"/>
  <c r="K63" s="1"/>
  <c r="F26"/>
  <c r="G20"/>
  <c r="I20"/>
  <c r="K20"/>
  <c r="F20"/>
  <c r="G15"/>
  <c r="G10" s="1"/>
  <c r="G61" s="1"/>
  <c r="I15"/>
  <c r="I10" s="1"/>
  <c r="I61" s="1"/>
  <c r="K15"/>
  <c r="K10" s="1"/>
  <c r="K61" s="1"/>
  <c r="F15"/>
  <c r="F10" s="1"/>
  <c r="F61" s="1"/>
  <c r="G63" l="1"/>
  <c r="G60"/>
  <c r="G68" s="1"/>
  <c r="M37"/>
  <c r="K60"/>
  <c r="K68" s="1"/>
  <c r="H10"/>
  <c r="H9" s="1"/>
  <c r="M39"/>
  <c r="M62"/>
  <c r="J9"/>
  <c r="M9" s="1"/>
  <c r="F63"/>
  <c r="F60" s="1"/>
  <c r="F68" s="1"/>
  <c r="I63"/>
  <c r="I60" s="1"/>
  <c r="I68" s="1"/>
  <c r="N25"/>
  <c r="N64"/>
  <c r="N34"/>
  <c r="N66"/>
  <c r="H63"/>
  <c r="H61"/>
  <c r="L24"/>
  <c r="M24" s="1"/>
  <c r="L33"/>
  <c r="J63"/>
  <c r="M26"/>
  <c r="N26" s="1"/>
  <c r="N37"/>
  <c r="N15"/>
  <c r="N11"/>
  <c r="N20"/>
  <c r="N38"/>
  <c r="N36"/>
  <c r="H33"/>
  <c r="H65"/>
  <c r="M65" s="1"/>
  <c r="N65" s="1"/>
  <c r="N62"/>
  <c r="N55"/>
  <c r="M10"/>
  <c r="N10" s="1"/>
  <c r="N39"/>
  <c r="N35"/>
  <c r="J33"/>
  <c r="L61"/>
  <c r="L60" s="1"/>
  <c r="L68" s="1"/>
  <c r="F33"/>
  <c r="K33"/>
  <c r="G33"/>
  <c r="I33"/>
  <c r="F24"/>
  <c r="K24"/>
  <c r="G24"/>
  <c r="I24"/>
  <c r="F9"/>
  <c r="K9"/>
  <c r="G9"/>
  <c r="I9"/>
  <c r="N24" l="1"/>
  <c r="H60"/>
  <c r="H68" s="1"/>
  <c r="M61"/>
  <c r="N61" s="1"/>
  <c r="N9"/>
  <c r="M33"/>
  <c r="N33" s="1"/>
  <c r="M63"/>
  <c r="N63" s="1"/>
  <c r="J60"/>
  <c r="J68" s="1"/>
  <c r="M60" l="1"/>
  <c r="N60" l="1"/>
  <c r="M68"/>
  <c r="N68" s="1"/>
</calcChain>
</file>

<file path=xl/sharedStrings.xml><?xml version="1.0" encoding="utf-8"?>
<sst xmlns="http://schemas.openxmlformats.org/spreadsheetml/2006/main" count="812" uniqueCount="312">
  <si>
    <t>№ п/п</t>
  </si>
  <si>
    <t xml:space="preserve">Наименование программных мероприятий </t>
  </si>
  <si>
    <t>Ответственный исполнитель /соисполнитель муниципальной программы</t>
  </si>
  <si>
    <t>Целевой показатель, №</t>
  </si>
  <si>
    <t>Источники финансирования</t>
  </si>
  <si>
    <t>Объем финансирования, тыс. руб.</t>
  </si>
  <si>
    <t>План финансирования</t>
  </si>
  <si>
    <t>Кассовое исполнение</t>
  </si>
  <si>
    <t>Исполнение объема финансирования, % (кассовое исполнение / план финансирования *100)</t>
  </si>
  <si>
    <t>ОТЧЕТ
о реализации муниципальной программы "Обеспечение градостроительной деятельности на территории города Урай на 2015 – 2017 годы"
за период реализации с 2015 по 2017 годы</t>
  </si>
  <si>
    <t>1.1.</t>
  </si>
  <si>
    <t>Задача 1 Обеспечение своевременной и качественной разработки и корректировки документов градорегулирования на всю территорию города Урай</t>
  </si>
  <si>
    <t>МКУ"УГЗиПг.Урай"</t>
  </si>
  <si>
    <t>бюджет ХМАО-Югры</t>
  </si>
  <si>
    <t>МКУ «УКС г.Урай»</t>
  </si>
  <si>
    <t xml:space="preserve">бюджет городского округа г.Урай </t>
  </si>
  <si>
    <t>федеральный бюджет</t>
  </si>
  <si>
    <t>2.</t>
  </si>
  <si>
    <t>Подпрограмма 2.  «Управление земельными ресурсами»</t>
  </si>
  <si>
    <t>2.1-2.9.</t>
  </si>
  <si>
    <t>2.1.</t>
  </si>
  <si>
    <t>2.1.1.</t>
  </si>
  <si>
    <t>Подпрограмма 3 "Развитие информационной системы обеспечения градостроительной деятельности"</t>
  </si>
  <si>
    <t>3.</t>
  </si>
  <si>
    <t>3.1.</t>
  </si>
  <si>
    <t>4.</t>
  </si>
  <si>
    <t>Подпрограмма 4.  «Благоустройство и озеленение города Урай»</t>
  </si>
  <si>
    <t>4.1.</t>
  </si>
  <si>
    <t>4.1.1.</t>
  </si>
  <si>
    <t>МКУ "УЖКХг.Урай" МКУ "УГЗиПг.Урай"</t>
  </si>
  <si>
    <t>5.</t>
  </si>
  <si>
    <t>5.1.-5.4.</t>
  </si>
  <si>
    <t>5.1.</t>
  </si>
  <si>
    <t>5.2.</t>
  </si>
  <si>
    <t>Без финансирования</t>
  </si>
  <si>
    <t>1.1.1.</t>
  </si>
  <si>
    <t>Подпрограмма 1. "Обеспечение территории города Урай документами градорегулирования"</t>
  </si>
  <si>
    <t>1.1.1.1.</t>
  </si>
  <si>
    <t>1.1.1.2.1.</t>
  </si>
  <si>
    <t>1.1.1.2.2.</t>
  </si>
  <si>
    <t>Цель 2. Вовлечение в оборот земель,находящихся в государственной и муниципальной собствеености</t>
  </si>
  <si>
    <t>Задача 2. Обеспечение полномочий муниципального образования город Урай по обеспечению эффективного управления,распоряжения,а также рационального использования земельных участков,находящихся в муниципальной собственности,либо участков,государственная собственность на которые не разграничена</t>
  </si>
  <si>
    <t>2.1.1.1.</t>
  </si>
  <si>
    <t>Цель 3. Мониторинг и обновление электронной базы градостроительных данных</t>
  </si>
  <si>
    <t>Задача 3. Совершенствование информационной системы обеспечения градостроительной деятельности,преобразование ее в автоматизированную информационную систему управления развитием территории</t>
  </si>
  <si>
    <t>3.1.1.</t>
  </si>
  <si>
    <t>3.1.1.1.</t>
  </si>
  <si>
    <t>3.1.1.2.</t>
  </si>
  <si>
    <t>Цель 4. Обеспечение информационного и электронного взаимодействия</t>
  </si>
  <si>
    <t>Задача 4. Увеличение площади благоустроенных и озелененных территорий города Урай ,создание благоприятных, комфортных и безопасных условий для проживания и отдыха жителей города,в том числе маломобильных групп населения, улучшение имиджа муниципального образования,повышение активности жителей города,организаций</t>
  </si>
  <si>
    <t>4.1.1.1.</t>
  </si>
  <si>
    <t>4.1.1.2.</t>
  </si>
  <si>
    <t>4.1.1.3.</t>
  </si>
  <si>
    <t>Цель 5. Создание условий на территории города Урай для увеличения объемов жилищного строительства,одновременно способствующих обеспечению благоустроенным жильем горожан</t>
  </si>
  <si>
    <t>Задача 5. Создание условий для увеличения индивидуального жилищного строительства</t>
  </si>
  <si>
    <t>5.1.1.</t>
  </si>
  <si>
    <t>5.1.1.1.</t>
  </si>
  <si>
    <t>5.1.1.2.</t>
  </si>
  <si>
    <t>5.1.1.3.</t>
  </si>
  <si>
    <t>5.1.1.4.</t>
  </si>
  <si>
    <t>ВСЕГО</t>
  </si>
  <si>
    <t xml:space="preserve">Обеспечение реализации МКУ «УКС г.Урай» функций и полномочий администрации города Урай </t>
  </si>
  <si>
    <t>привлеченные средства</t>
  </si>
  <si>
    <t>ИТОГО по программе:</t>
  </si>
  <si>
    <t>1.1.1.2.</t>
  </si>
  <si>
    <t>План финансирования (ВСЕГО, тыс. руб.)</t>
  </si>
  <si>
    <t>МКУ "УКС" г.Урай</t>
  </si>
  <si>
    <t>МКУ "УГЗиПг.Урай"</t>
  </si>
  <si>
    <t>МКУ "УГЗиПг.Урай"
МКУ "УКС" г.Урай</t>
  </si>
  <si>
    <t>Мероприятие 1. Мероприятия по подготовке документов градорегулирования</t>
  </si>
  <si>
    <t>Мероприятие 2. Обеспечение деятельности учреждений градостроительного комплекса:</t>
  </si>
  <si>
    <t>Мероприятие 1. Работы и мероприятия по землеустройству, подготовке и предоставлению земельных участков :</t>
  </si>
  <si>
    <t>Мероприятие 1.Системно-аналитическое и программное сопровождение информационной системы обеспечения градостроительной деятельности</t>
  </si>
  <si>
    <t>Мероприятие 2. Информационно-технологическое обеспечение и совершенствование информационной системы обеспечения градостроительной деятельности</t>
  </si>
  <si>
    <t>субсидия на развитие общественной инфраструктуры из средств бюджета ХМАО – Югры</t>
  </si>
  <si>
    <t>иные источники</t>
  </si>
  <si>
    <t>Мероприятие 2. Работы и мероприятия по реализации Приоритетного проекта "Формирование комфортной городской среды" (благоустройство дворовых территорий,благоустройство мест общего пользования)</t>
  </si>
  <si>
    <t>Мероприятие 3. Подготовка проектно-сметной документации, производство строительных работ, направленных на создание условий для беспрепятственного доступа инвалидов к объектам социальной инфраструктуры и жилого фонда</t>
  </si>
  <si>
    <t>Мероприятие 4. Участие в городских конкурсах по благоустройству</t>
  </si>
  <si>
    <t>4.1.1.4.</t>
  </si>
  <si>
    <t>МКУ "УЖКХг.Урай"
МКУ "УГЗиПг.Урай"
МКУ "УКС" г.Урай</t>
  </si>
  <si>
    <t>Подпрограмма 5. Обеспечение содействия гражданам в проведении государственного кадастрового учета и государственной регистрации прав граждан на объекты индивидуального жилищного строительства</t>
  </si>
  <si>
    <t>Мероприятие 1. Проведение мониторинга строительства индивидуальных жилых домов и освоения земельных участков под индивидуальное жилищное строительство</t>
  </si>
  <si>
    <t>Мероприятие 2. Оказание содействия гражданам в организации кадастровых работ по подготовке технических планов объектов ИЖС</t>
  </si>
  <si>
    <t>Мероприятие 3. Оказание содействия в обеспечении постановки объектов индивидуального жилищного строительства на государственный кадастровый учет и дальнейшей регистрации прав граждан на данные объекты капитального строительства</t>
  </si>
  <si>
    <t>Мероприятие  4.Организация консультаций для граждан и проведение разъяснительной работы в средствах массовой информации об упрощенном порядке ввода индивидуальных жилых домов в эксплуатацию</t>
  </si>
  <si>
    <t>–</t>
  </si>
  <si>
    <t>ОТЧЕТ
о достижении целевых показателей муниципальной программы "Обеспечение градостроительной деятельности на территории города Урай на 2015 – 2017 годы"
за период реализации с 2015 по 2017 годы</t>
  </si>
  <si>
    <t>Наименование целевого показателя муниципальной программы</t>
  </si>
  <si>
    <t>Ед. изм.</t>
  </si>
  <si>
    <t>Базовый показатель на начало реализации программы</t>
  </si>
  <si>
    <t>Значение целевого показателя муниципальной программы</t>
  </si>
  <si>
    <t>План</t>
  </si>
  <si>
    <t>Факт</t>
  </si>
  <si>
    <t>Цель 1 Создание условий для устойчивого развития территорий города, рационального использования природных ресурсов на основе документов градорегулирования,способствующих дальнейшему развитию жилищной,инженерной,транспортной и социальной инфраструктур города, с учетом интересов граждан,организаций и предпринимателей по созданию благоприятных условий жизнедеятельности</t>
  </si>
  <si>
    <t>Целевое значение показателя на момент окончания действия муниципальной программы</t>
  </si>
  <si>
    <t xml:space="preserve">Удельный  вес территории, на  которую разработаны проекты планировки и проекты межевания  от общей площади границ проектирования </t>
  </si>
  <si>
    <t>Поступление в бюджет городского округа город Урай от продажи земельных участков или права на заключение договоров аренды земельных участков, находящихся в муниципальной собственности</t>
  </si>
  <si>
    <t xml:space="preserve">Бюджетный эффект  от выполнения работ по вовлечению земель  в оборот и их реализации </t>
  </si>
  <si>
    <t>Площадь земельных участков, предоставленных для строительства в расчете на 10 тыс. человек населения - всего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</si>
  <si>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</si>
  <si>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Доля площади земельных участков, являющихся объектами налогообложения земельным налогом, в общей площади территории города Урай</t>
  </si>
  <si>
    <t>2.1.6.</t>
  </si>
  <si>
    <t>2.1.1.2.</t>
  </si>
  <si>
    <t>2.1.1.3.</t>
  </si>
  <si>
    <t>2.1.1.4.</t>
  </si>
  <si>
    <t>2.1.1.5.</t>
  </si>
  <si>
    <t>2.1.1.7.</t>
  </si>
  <si>
    <t>2.1.1.8.</t>
  </si>
  <si>
    <t>2.1.1.8.1.</t>
  </si>
  <si>
    <t>2.1.1.9.</t>
  </si>
  <si>
    <t>Удельный вес  благоустроенных внутриквартальных и дворовых территорий от общей площади  внутриквартальных и дворовых территорий, расположенных в жилой многоэтажной застройке</t>
  </si>
  <si>
    <t>4.1.1.5.</t>
  </si>
  <si>
    <t>4.1.1.6.</t>
  </si>
  <si>
    <t>Обеспечение ежегодного объема введенного индивидуального жилья на территории города Урай не менее 3000 кв.м.</t>
  </si>
  <si>
    <t xml:space="preserve">Динамика значения показателя , % </t>
  </si>
  <si>
    <t xml:space="preserve">Средняя продолжительность сроков формирования земельных участков и принятия решения о предоставлении земельных  участков, предназначенных  для строительства  </t>
  </si>
  <si>
    <t>%</t>
  </si>
  <si>
    <t>ед.</t>
  </si>
  <si>
    <t>дни</t>
  </si>
  <si>
    <t xml:space="preserve">уч. </t>
  </si>
  <si>
    <t>тыс. руб.</t>
  </si>
  <si>
    <t>га</t>
  </si>
  <si>
    <t>шт.</t>
  </si>
  <si>
    <t>кв. м</t>
  </si>
  <si>
    <t xml:space="preserve">Обеспечение оказания услуг МКУ «УГЗиП г. Урай» </t>
  </si>
  <si>
    <t>4.1.-4.6.</t>
  </si>
  <si>
    <t>Мероприятие 1. Работы и мероприятия по строительству, капитальному ремонту и организации благоустройства и озеленения территории города</t>
  </si>
  <si>
    <t>4.5.-4.6.</t>
  </si>
  <si>
    <t>5.3.-5.4.</t>
  </si>
  <si>
    <t>ОТЧЕТ
о достижении целевых показателей муниципальной программы "Обеспечение градостроительной деятельности на территории города Урай на 2015 – 2017 годы"
за 2017 год</t>
  </si>
  <si>
    <t>Динамика выполнения целевого показателя (факт/план*100), %</t>
  </si>
  <si>
    <t>Обоснование отклонений значения показателя (индикатора) на конец отчетного года (при наличии)</t>
  </si>
  <si>
    <t>год, предшествующий отчетному году</t>
  </si>
  <si>
    <t>отчетный год (план)</t>
  </si>
  <si>
    <t>отчетный год (факт)</t>
  </si>
  <si>
    <t>Согласовано:</t>
  </si>
  <si>
    <t>Комитет по финансам  администрации города Урай</t>
  </si>
  <si>
    <t>«__»_________2017г. _________________</t>
  </si>
  <si>
    <t>«____»_________2017г. ______________________</t>
  </si>
  <si>
    <t>Директор МКУ "УГЗиПг.Урай"                           А.А. Парфентьева</t>
  </si>
  <si>
    <t xml:space="preserve">"___" ___________ 20___ г. </t>
  </si>
  <si>
    <t>Директор МКУ "УГЗиПг.Урай"   ____________ А.А. Парфентьева</t>
  </si>
  <si>
    <t>Исполнитель: ведущий инженер ОГР МКУ УГЗиП г. Урай" Шакрисламов А.В. тел.: 8 (34676) 33-0-78</t>
  </si>
  <si>
    <t>* нарастающим итогом</t>
  </si>
  <si>
    <t>Количество земельных участков, поставленных на государственный кадастровый учет, в т.ч. под многоквартирные жилые дома, для проведения торгов, предоставления гражданам льготной категории, под муниципальное имущество (*)</t>
  </si>
  <si>
    <t>Удельный вес проинвентаризированных земель по отношению к общей площади земель, вовлеченных в оборот в границах муниципального образования город Урай (*)</t>
  </si>
  <si>
    <t>Количество предоставленных земельных участков в аренду, собственность, постоянное  пользование (*)</t>
  </si>
  <si>
    <t>Удельный вес земель, нарушенных в результате хозяйственной деятельности, и вовлеченных в оборот после их рекультивации по отношению к общей площади земель, вовлеченных в оборот в границах муниципального образования города Урай (*)</t>
  </si>
  <si>
    <t>Доходы от оказания платных услуг физическим и юридическим лицам за предоставление сведений из АИС ОГД (*)</t>
  </si>
  <si>
    <t>Удельный вес  благоустроенных парков, скверов, пешеходных зон, территорий общего пользования, озеленения, от их общей  площади (*)</t>
  </si>
  <si>
    <t>Удельный вес  благоустроенных детских игровых и спортивных площадок от  их общей площади (*)</t>
  </si>
  <si>
    <t>Количество установленных объектов внешнего благоустройства (*)</t>
  </si>
  <si>
    <t>Удельный вес объектов социальной инфраструктуры,  в которых созданы условия для беспрепятственного доступа маломобильных групп населения, к общему количеству объектов социальной инфраструктуры (*)</t>
  </si>
  <si>
    <t>Удельный вес объектов многоквартирного жилого фонда,  в которых созданы условия для беспрепятственного доступа маломобильных групп населения, к общему количеству объектов многоквартирного жилого фонда (*)</t>
  </si>
  <si>
    <t>Доля обследованных земельных участков, отведенных под индивидуальное жилищное строительство, от общего числа земельных участков, отведенных под индивидуальное жилищное строительство (*)</t>
  </si>
  <si>
    <t>Доля застройщиков индивидуального жилищного строительства города Урай, информированных об упрощенном порядке ввода объектов в эксплуатацию от общего числа владельцев земельных участков, предоставленных под строительство индивидуальных жилых домов (*)</t>
  </si>
  <si>
    <t>Доля застроенных участков с введенными в эксплуатацию индивидуальными жилыми домами  в общем количестве земельных участков, выделенных под индивидуальное жилищное строительство (*)</t>
  </si>
  <si>
    <t>Показатель трудно прогнозируемый, востребованность зависит от потребности в информации заявителями</t>
  </si>
  <si>
    <t>Средняя продолжительность сроков формирования земельных участков и принятия решения о предоставлении земельных  участков, предназначенных  для строительства</t>
  </si>
  <si>
    <t xml:space="preserve">                  подпись</t>
  </si>
  <si>
    <t xml:space="preserve">              подпись</t>
  </si>
  <si>
    <t>кассовый расход по остаткам прошлых лет</t>
  </si>
  <si>
    <t>Всего по программе с учетом кассовых расходов и с остатками прошлых лет</t>
  </si>
  <si>
    <t>Примечание: Кассовый расход по остаткам 2014 года  составил - 2209,7 тыс.рублей - муниципальная программа "Благоустройство и озеление города Урай" на 2013-2017 годы.  На сумму 2473,3 тыс. руб,  заключены переходящие МК на 2018г.</t>
  </si>
  <si>
    <t xml:space="preserve">Приложение 2 </t>
  </si>
  <si>
    <t>Приложение 2 
к Порядку принятия решения о разработке муниципальных  программ муниципального образования городской округ  город Урай, их формирования, утверждения, корректировки и реализации</t>
  </si>
  <si>
    <t xml:space="preserve"> Таблица 1</t>
  </si>
  <si>
    <r>
      <t xml:space="preserve">Отчет о ходе исполнения комплексного плана (сетевого графика) реализации муниципальной программы  «Обеспечение градостроительной деятельности на территории города Урай на 2015-2017 годы» </t>
    </r>
    <r>
      <rPr>
        <u/>
        <sz val="12"/>
        <rFont val="Times New Roman"/>
        <family val="1"/>
        <charset val="204"/>
      </rPr>
      <t xml:space="preserve">за январь - декабрь 2017 года </t>
    </r>
  </si>
  <si>
    <t>№</t>
  </si>
  <si>
    <t>Наименование  программных   мероприятий</t>
  </si>
  <si>
    <t>Исполнитель</t>
  </si>
  <si>
    <t xml:space="preserve">Объем финансирования, </t>
  </si>
  <si>
    <t>в том числе:</t>
  </si>
  <si>
    <t>Исполнение мероприятия</t>
  </si>
  <si>
    <t>Причины отклонения  фактически исполненных расходных обязательств от запланированных</t>
  </si>
  <si>
    <t>всего на год, тыс.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</si>
  <si>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</si>
  <si>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</si>
  <si>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</si>
  <si>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</si>
  <si>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</si>
  <si>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</si>
  <si>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</si>
  <si>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</si>
  <si>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</si>
  <si>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</si>
  <si>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</si>
  <si>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</si>
  <si>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</si>
  <si>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 %</t>
  </si>
  <si>
    <t>8=7/6*100</t>
  </si>
  <si>
    <t>Цель 1</t>
  </si>
  <si>
    <t>Задача 1</t>
  </si>
  <si>
    <r>
      <t xml:space="preserve">Муниципальная программа "Обеспечение градостроительной деятельности на территории города Урай" на 2015-2017 годы </t>
    </r>
    <r>
      <rPr>
        <b/>
        <sz val="8"/>
        <rFont val="Times New Roman"/>
        <family val="1"/>
        <charset val="204"/>
      </rPr>
      <t>по лимитам 2017 года</t>
    </r>
  </si>
  <si>
    <t>МКУ УГЗиП        г.Урай,    МКУ «УКС г.Урай»</t>
  </si>
  <si>
    <t>всего</t>
  </si>
  <si>
    <t>по остаткам  на 01.01.2017 года</t>
  </si>
  <si>
    <t>бюджет городского округа г.Урай Остатки прошлых лет</t>
  </si>
  <si>
    <t>Ссоздание условий для устойчивого развития территорий города, рационального использования природных ресурсов на основе документов градорегулирования,способствующих дальнейшему развитию жилищной,инженерной,транспортной и социальной инфраструктур города, с учетом интересов граждан,организаций и предпринимателей по созданию благоприятных условий жизнедеятельности</t>
  </si>
  <si>
    <t>Обеспечение своевременной и качественной разработки и корректировки документов градорегулирования на всю территорию города Урай</t>
  </si>
  <si>
    <t>1.</t>
  </si>
  <si>
    <t>Подпрограмма 1 "Обеспечение территории города Урай документами градорегулирования"</t>
  </si>
  <si>
    <t>Пункт 1.Мероприятия по подготовке документов градорегулирования</t>
  </si>
  <si>
    <t>Выполнены работы по определению зон с особыми условиями использования территорий в отношении водных объектов (зоны затопления,подтопления),расположенных в границах муниципального образования города Урай - 907,5тыс.руб.в т.ч. За счет счредств субсидии 807,7тыс.руб., средств местного бюджета -99,8тыс.руб..</t>
  </si>
  <si>
    <t>Работы по муниципальному контракту от 16.02.2017г№ 14-2017с ООО "Геостатус" на выполнение работ по разработке проектов нормативно-правовых актов о внесении изменений в документы градорегулирования города Урай (внесение изменений в Правила землепользования и застройки,и Положение о порядке подготовки документации по планировке)  на сумму 579,0тыс.руб.в т.ч.515,3тыс.руб. окружные субсидии и софинансирование из местного бюджета в сумме 63,7т.руб. в срок 08.12.2017г. не выполнены. Работы продолжаться в 2018 году. Выставлено требование об уплате пени.</t>
  </si>
  <si>
    <t xml:space="preserve">В соответствии с муниципальным контрактом №0187300001917000456-0471534-01/67-2017 от 16.10.2017г. разработана  Программа комплексного развития социальной инфраструктуры муниципального образования города Урай на 2018 - 2028 годы. </t>
  </si>
  <si>
    <t>1.2.</t>
  </si>
  <si>
    <t xml:space="preserve">Пункт 2.                                                                             Обеспечение деятельности учреждений градостроительного комплекса </t>
  </si>
  <si>
    <t>1.2.1.</t>
  </si>
  <si>
    <t>Подпункт 2.1.Обеспечение оказания МКУ "УГЗиПг.Урай" муниципальных услуг и реализации функций и полномочий администрации города Урай</t>
  </si>
  <si>
    <t>По статье 211 "Заработная плата" получена экономия 80,0т.руб. в связи с нетрудоспособностью работников  в конце декабря 2017г.,по статье 213 "Начисления на оплату труда" - 248,5руб., в том числе возврат Д-т задолженности от ФСС за 3кв.2017г. в конце декабря  в сумме 169,0тыс.руб.,возврат задоленности от ИФНС 26,2тыс.руб. по налогам и 53,3тыс.руб. в связи с применением регрессивной шкалы по начислению налогов в конце года;по статье 221 "Услуги связи" получена экономия 11,3тыс.руб. по междугородним переговорам;по статье 226 "Прочие работы,услуги"  получена экономия 0,7тыс.руб. по утилизации оргтехники в связи с мониторингом цен; по статье 290"Прочие расходы" 0,6тыс.руб. по налогу на имущество в связи с износом оргтехники.</t>
  </si>
  <si>
    <t>1.2.2.</t>
  </si>
  <si>
    <t>Подпункт 2.2.Обеспечение реализации МКУ "УКСг.Урай" функций и полномочий администрации города Урай"</t>
  </si>
  <si>
    <t>Приобретение сервера. Размещение закупки в 2017 году, заключение контакта в 2018 году. Сокращение потребления электроэнергии.</t>
  </si>
  <si>
    <t>Цель 2</t>
  </si>
  <si>
    <t>Вовлечение в оборот земель,находящихся в государственной и муниципальной собствеености</t>
  </si>
  <si>
    <t>Задача 2</t>
  </si>
  <si>
    <t>обеспечение полномочий муниципального образования город Урай по обеспечению эффективного управления,распоряжения,а также рационального использования земельных участков,находящихся в муниципальной собственности,либо участков,государственная собственность на которые не разграничена</t>
  </si>
  <si>
    <t>Пункт 1.Работы и мероприятия по землеустройству, подготовке и предоставлению земельных участков :</t>
  </si>
  <si>
    <t>Кадастровые работы (межевание)и оценка объектов оценки</t>
  </si>
  <si>
    <t>За отчетный  период заключено14 муниципальных контрактов на выполнение кадастровых работ на общую сумму 553502,72 рублей:
1. МК №23-2017 от 11.04.2017 с ИП Лихачев В.Н.,  на сумму 10000 на выполнение кадастровых работ;
2. МК №34-2017 от 29.05.2017 с ООО «ГеоСтатус»,  на сумму 208275 на выполнение кадастровых работ;
3. МК №38-2017 от 27.06.2017 с ООО «ТюмГеоресурс»»,  на сумму 49750 на выполнение кадастровых работ;
4. МК №39-2017 от 28.06.2017 с ИП Лихачев В.Н.,  на сумму 4952,67 на выполнение кадастровых работ;
5. МК №42-2017 от 03.07.2017 с ИП Лихачев В.Н.,  на сумму 15000 на выполнение кадастровых работ;
6. МК №44-2017 от 14.07.2017 с ИП Кучин С.И. на сумму 40000 на выполнение работ по выносу границ земельных участков в натуру (установление межевых знаков по координатам);
7. МК №52-2017 от 20.08.2017 с ИП Лихачев В.Н.,  на сумму 19 900 на выполнение кадастровых работ;
8. МК №55-2017 от 29.08.2017 с ИП Лихачев В.Н.,  на сумму 29825,05 на выполнение кадастровых работ;
9. МК №64-2017 от 02.10.2017 с ИП Кучин С.И. на сумму 16000 на выполнение работ по выносу границ земельных участков в натуру (установление межевых знаков по координатам);
10. МК №66-2017 от 09.10.2017 с ИП Кучин С.И. на сумму 3700 на выполнение работ по уточнению границ;
11. МК №68-2017 от 23.10.2017 с ИП Кучин С.И. на сумму 22700 на выполнение работ по выносу границ земельных участков в натуру (установление межевых знаков по координатам);
12. МК №80-2017 от 27.11.2017 с ИП Кучин С.И. на сумму 39400 на выполнение работ по выносу границ земельных участков в натуру (установление межевых знаков по координатам);
13. МК №90-2017 от 20.12.2017 с ИП Февралев С.В.. на сумму 15000 на выполнение  кадастровых;
оценки;
14. МК №102-2017 от 26.12.2017 с ИП Лихачев В.Н.,  на сумму 79000 на выполнение
На оказание услуг по оценке объектов оценки заключено 16 муниципальных контрактов на общую сумму 90464,46 рублей:
1. МК №16-2017 от 27.02.2017 с ООО «Центр экономического содействия» на сумму 3000 на оказание услуг по оценке объектов оценки;
2. МК №20-2017 от 30.03.2017 с ИП Козлова М.Ю.,  на сумму 3941 на оказание услуг по оценке объектов оценки;
3. МК №21-2017 от 30.03.2017 с ООО «Центр экономического содействия» на сумму 2350 на оказание услуг по оценке объектов оценки;
4. МК №22-2017 от 05.04.2017 с ИП Козлова М.Ю.,  на сумму 8750 на оказание услуг по оценке объектов оценки;
5. МК №31-2017 от 26.05.2017 с ООО «Центр экономического содействия» на сумму 20000 на оказание услуг по оценке объектов оценки;
6. МК №40-2017 от 27.06.2017 с ООО «Центр экономического содействия» на сумму 3710 на оказание услуг по оценке объектов оценки;
7. МК №53-2017 от 25.08.2017 с ООО «Центр экономического содействия» на сумму 7000 на оказание услуг по оценке объектов оценки;
8. МК №69-2017 от 23.10.2017 с ООО «Центр экономического содействия» на сумму 975 рублей на оказание услуг по оценке объектов оценки;
9. МК №70-2017 от 24.10.2017 с ООО «НОК «Наш формат» на сумму 738,64 руб. на оказание услуг по оценке объектов оценки;
10. МК № 77-2017 от 13.11.2017 с ООО «Центр экономического содействия» на сумму 5000 рублей на оказание услуг по оценке объектов оценки;
11. МК № 81-2017 от 27.11.2017 с ООО «Центр экономического содействия» на сумму 5000 рублей на оказание услуг по оценке объектов оценки;
12. МК № 91-2017 от 20.12.2017 с ООО «Центр экономического содействия» на сумму 4000 рублей на оказание услуг по оценке объектов оценки;
13. МК № 92-2017 от 20.12.2017 с ООО «Центр экономического содействия» на сумму 3000 рублей на оказание услуг по оценке объектов оценки;
14. МК № 94-2017 от 20.12.2017 с ООО «Центр экономического содействия» на сумму 9000 рублей на оказание услуг по оценке объектов оценки;
15. МК № 95-2017 от 20.12.2017 с ООО «НОК «Наш Формат»» на сумму 9000 рублей на оказание услуг по оценке объектов оценки;
16.  МК № 96-2017 от 20.12.2017 с ООО «НОК «Наш Формат»» на сумму 5000 рублей на оказание услуг по оценке объектов кадастровых работ.</t>
  </si>
  <si>
    <t>Отклонение  фактически исполненных расходных обязательств от запланированных составило на сумму 163,8тыс.руб.На сумму 153,8тыс.руб. заключены муниципальные контракты в 2017году, приняты бюджетные обязательства .Исполнение работ переходит на 2018 год. Сумма 10,0тыс.руб. высвободилась при расторжении муниципального контракта от 27.06.2017г с ООО "Тюмгеоресурс" ,кадастровые  работы выполнены на меньшей объем .</t>
  </si>
  <si>
    <t>2. МК №95-2017 от 20.12.2017 с ООО «Независимая Компания Оценщиков «Наш Формат» на оказание услуг оценки объектов оценки на сумму 9,0т.р.;</t>
  </si>
  <si>
    <t>бюджет городского округа г.Урай. Остатки прошлых лет</t>
  </si>
  <si>
    <t>2.1.2.</t>
  </si>
  <si>
    <t>Снос зданий МБДОУ «Детский сад №9 «Солнышко», расположенного по адресу: г.Урай, микрорайон 1А, дом 56А (переданного на праве оперативного управления МБДОУ «Детский сад №14»)  и МБДОУ «Детский сад №10 «Снежинка», расположенного по адресу: г.Урай, микрорайон 1А, д.55</t>
  </si>
  <si>
    <t>2.8.</t>
  </si>
  <si>
    <t>Работы выполнены и оплачены</t>
  </si>
  <si>
    <t>Экономия по факту выполненных работ.</t>
  </si>
  <si>
    <t>Цель 3</t>
  </si>
  <si>
    <t>мониторинг и обновление электронной базы градостроительных данных</t>
  </si>
  <si>
    <t>Задача 3</t>
  </si>
  <si>
    <t>совершенствование информационной системы обеспечения градостроительной деятельности,преобразование ее в автоматизированную информационную систему управления развитием территории</t>
  </si>
  <si>
    <t>Пункт 1.Системно-аналитическое и программное сопровождение информационной системы обеспечения градостроительной деятельности</t>
  </si>
  <si>
    <t>Мероприятие  выполнено.</t>
  </si>
  <si>
    <t>3.2.</t>
  </si>
  <si>
    <t>Информационно-технологическое обеспечение и совершенствование информационной системы обеспечения градостроительной деятельности</t>
  </si>
  <si>
    <t>Мероприятие является переходящим на 2018 год.</t>
  </si>
  <si>
    <t>Торги не состоялись в связи с постоянно возникающими на сайте Закупки ошибками технического характера при внесении изменений в план-график,возможность внесения изменений в срок отсутствовала.</t>
  </si>
  <si>
    <t>Цель 4</t>
  </si>
  <si>
    <t>обеспечение информационного и электронного взаимодействия</t>
  </si>
  <si>
    <t>Задача 4</t>
  </si>
  <si>
    <t>увеличение площади благоустроенных и озелененных территорий города Урай ,создание благоприятных, комфортных и безопасных условий для проживания и отдыха жителей города,в том числе маломобильных групп населения, улучшение имиджа муниципального образования,повышение активности жителей города,организаций</t>
  </si>
  <si>
    <t>привлечённые средства</t>
  </si>
  <si>
    <t>Пункт 1.Работы и мероприятия по строительству, капитальному ремонту и организации благоустройства и озеленения территории города :</t>
  </si>
  <si>
    <t>МКУ "УЖКХг.Урай"</t>
  </si>
  <si>
    <t>Обустройство,содержание и охрана снежных городков</t>
  </si>
  <si>
    <t>Заключено четыре договора на сумму 1906,9тыс.руб. на оказание услуг по содержанию и охране снежного городка, по техническому обслуживанию новогодней иллюминации и демонтажу снежных горок на площади "Планета Звезд"</t>
  </si>
  <si>
    <t>Оплата по демонтажу новогодней иллюминации, снежных городков будет произведена по факту выполненных работ,контракт по содержанию снежного городка действует до 01.03.2018года.</t>
  </si>
  <si>
    <t>4.1.2.</t>
  </si>
  <si>
    <t>поставка новогодней иллюминации</t>
  </si>
  <si>
    <t>Поставка новогодних гирлянд на сумму 85,86тыс.руб.,поставка светодиодного дерева,лампы-шар на 96,055тыс.руб.,поставка светодиодной гирлянды,светодиодного дюралайта на 92,6тыс.руб.,поставка светодиодных занавесов и ламп-шаров на 99,55тыс.руб.,поставка светодиодных консолей на 188,64тыс.руб.</t>
  </si>
  <si>
    <t>4.1.3.</t>
  </si>
  <si>
    <t>демонтаж новогодней иллюминации</t>
  </si>
  <si>
    <t xml:space="preserve">бюджет городского округа г.Урай.Остатки прошлых лет. </t>
  </si>
  <si>
    <t>4.1.4.</t>
  </si>
  <si>
    <t>Благоустройство территории в районе Юности Шаима,территории ЦДОД, в районе жилых домов мкр.2д.№№40-41(установка металлических стульев)</t>
  </si>
  <si>
    <t>4.1.5.</t>
  </si>
  <si>
    <t>Водопонижение микрорайона Юго-Восточный в г.Урай</t>
  </si>
  <si>
    <t>Остаток денежных средств в сумме 123,8тыс.руб. находятся под бюджетными обязательствами,заключены договора по устройству подпорной стенки и по устройству покрытия подпорной стенки на объекте,срок выпонения работ до 1 июня 2018года.</t>
  </si>
  <si>
    <t>4.2.</t>
  </si>
  <si>
    <t>Пункт 2.Работы и мероприятия по реализации Приоритетного проекта "Формирование комфортной городской среды" (благоустройство дворовых территорий,благоустройство мест общего пользования)</t>
  </si>
  <si>
    <t>МКУ "УЖКХг.Урай"  МКУ "УКСг.Урай" МКУ "УГЗиПг.Урай"</t>
  </si>
  <si>
    <t>Работы выполнены</t>
  </si>
  <si>
    <t>4.2.1.</t>
  </si>
  <si>
    <t>Благоустройство территории каре жилых домов №№ 68,69,70,71,87,88,89 микрорайона «1Д»</t>
  </si>
  <si>
    <t>Так как работы являются сезонными,подрядчик не успел выполнить работы по установке малых игровых форм(МАФы),озеленению.</t>
  </si>
  <si>
    <t>4.2.2.</t>
  </si>
  <si>
    <t>Реконструкция площади «Планета звезд»</t>
  </si>
  <si>
    <t>Остаток денежных средств находится под бюджетными обязательствами по строительству наружных сетей водоснабжения и канализации.Срок окончания работ до 29 июня 2018 года.</t>
  </si>
  <si>
    <t>4.2.3.</t>
  </si>
  <si>
    <t>Благоустройство территории в районе  жилых домов №№ 91,91а в  микрорайона «1Б»,проезды по ул.Островского,Маяковского в г.Урай</t>
  </si>
  <si>
    <t>МКУ "УКСг.Урай"</t>
  </si>
  <si>
    <t>4.2.4.</t>
  </si>
  <si>
    <t>Кладбище 2"А" (ПИР)</t>
  </si>
  <si>
    <t>4.2.5.</t>
  </si>
  <si>
    <t>Укрепление обочины и устройство дорожки для обслуживания Проезда 1 на участке от моста через реку Колосья до улицы Пионеров</t>
  </si>
  <si>
    <t>4.3.</t>
  </si>
  <si>
    <t>Пункт 4"Участие в городских конкурсах по благоустройству"</t>
  </si>
  <si>
    <t>4.3.1.</t>
  </si>
  <si>
    <t>Проведение городского конкурса "Город цветов"</t>
  </si>
  <si>
    <t>Проведение конкурса "Город цветов" на сумму  91,067тыс.руб.;премия победителям конкурса - 56,0тыс.руб.,фоторамки конкурс "Город цветов"- 29,427тыс.руб.; изготовление и худож.оформление дипломов участников - 5,64тыс.руб.</t>
  </si>
  <si>
    <t>4.3.2.</t>
  </si>
  <si>
    <t>Награждение победителей по итогам городского конкурса "Гениальный сварщик"за разработку дизайн-проекта)</t>
  </si>
  <si>
    <t>Мероприятие выполнено.</t>
  </si>
  <si>
    <t>Остаток денежных средств 20,0тыс.руб. получен по конкурсу "Зимняя сказка" в связи отсутствием победителй третьих мест.</t>
  </si>
  <si>
    <t>Цель 5</t>
  </si>
  <si>
    <t>создание условий на территории города Урай для увеличения объемов жилищного строительства,одновременно способствующих обеспечению благоустроенным жильем горожан</t>
  </si>
  <si>
    <t>Задача 5</t>
  </si>
  <si>
    <t>создание условий для увеличения индивидуального жилищного строительства</t>
  </si>
  <si>
    <t>Подпрограмма 5.Обеспечение содействия гражданам в проведении государственного кадастрового учета и государственной регистрации прав граждан на объекты индивидуального жилищного строительства</t>
  </si>
  <si>
    <t>Пункт 2.Оказание содействия гражданам в организации кадастровых работ по подготовке технических планов объектов ИЖС</t>
  </si>
  <si>
    <t>5.3.</t>
  </si>
  <si>
    <t>Проведен мониторинг объектов ИЖС,проведен мониторинг цен на выполнение работ.</t>
  </si>
  <si>
    <t>Примечание:</t>
  </si>
  <si>
    <t>1. В графе 6, 9, 12 и т.д. указывается план финансирования мероприятий муниципальной программы на соответствующий финансовый год, откорректированный в течение отчетного периода (в соответствии с актуальной редакцией  утвержденной  муниципальной программы, действующей  на последний день отчетного периода).</t>
  </si>
  <si>
    <t>2. В графе 7, 10, 13 и т.д. указывается кассовое исполнение денежных средств, направленных на реализацию мероприятия муниципальной программы (ГРБС).</t>
  </si>
  <si>
    <t>3. В графе 18 указывается аналитическая информация о ходе реализации мероприятия, информация о причинах замедления выполнения либо невыполнения мероприятия (заполняется ежеквартально).</t>
  </si>
  <si>
    <t>4. В графе 19 указываются причины неисполнения объема финансирования в отчетном периоде (заполняется ежемесячно).</t>
  </si>
  <si>
    <t>Пункт 1.Проведение мониторинга строительства индивидуальных жилых домов и освоения земельных участков под индивидуальное жилищное строительство</t>
  </si>
  <si>
    <t>Проведен мониторинг объектов ИЖС,которые могут быть введены в эксплуатацию в 2017 году.Выявлено 4 объекта.Проведена работа с застройщиками.Получены заявления</t>
  </si>
  <si>
    <t>Пункт 3.Оказание содействия в обеспечении постановки объектов индивидуального жилищного строительства на государственный кадастровый учет и дальнейшей регистрации прав граждан на данные объекты капитального строительства</t>
  </si>
  <si>
    <t xml:space="preserve">Проведение работ возможно по окончанию строительного периода в IV квартале 2017 года.  В настоящее время ведется консультативная и разъяснительная работа. </t>
  </si>
  <si>
    <t>5.4.</t>
  </si>
  <si>
    <t>Пункт 4.Организация консультаций для граждан и проведение разъяснительной работы в средствах массовой информации об упрощенном порядке ввода индивидуальных жилых домов в эксплуатацию</t>
  </si>
  <si>
    <t>Консультации граждан ведутся на постоянной основе. Размещение информации в газете «Знамя» и ТРК «Спектр+» выполняется согласно медиа-плану.</t>
  </si>
  <si>
    <t>Примечание: в рамках муниципальной программы "Обеспечение градостроительной деятельности на территории города Урай" на 2015-2017 годы были выполнены мероприятия в 2017 году за счет остатков 2016 года по данной программе.</t>
  </si>
  <si>
    <t>Директор МКУ "УГЗиПг.Урай"                           А.А.Парфентьева</t>
  </si>
  <si>
    <t xml:space="preserve">        подпись</t>
  </si>
  <si>
    <t>подпись</t>
  </si>
  <si>
    <t>Исполнитель:главный бухгалтер МКУ "УГЗиПг.Урай" Галеева Е.И.,тел.2-48-06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</si>
</sst>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#,##0.0"/>
  </numFmts>
  <fonts count="1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7">
    <xf numFmtId="0" fontId="0" fillId="0" borderId="0" xfId="0"/>
    <xf numFmtId="0" fontId="1" fillId="0" borderId="0" xfId="0" applyFont="1" applyAlignment="1">
      <alignment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16" fontId="1" fillId="2" borderId="1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right" wrapText="1"/>
    </xf>
    <xf numFmtId="165" fontId="1" fillId="3" borderId="1" xfId="0" applyNumberFormat="1" applyFont="1" applyFill="1" applyBorder="1" applyAlignment="1">
      <alignment horizontal="right" wrapText="1"/>
    </xf>
    <xf numFmtId="1" fontId="1" fillId="3" borderId="1" xfId="0" applyNumberFormat="1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164" fontId="1" fillId="3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left" vertical="top" wrapText="1"/>
    </xf>
    <xf numFmtId="164" fontId="1" fillId="3" borderId="1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textRotation="90" wrapText="1"/>
    </xf>
    <xf numFmtId="0" fontId="3" fillId="2" borderId="1" xfId="0" applyFont="1" applyFill="1" applyBorder="1" applyAlignment="1">
      <alignment horizontal="left" vertical="top" wrapText="1"/>
    </xf>
    <xf numFmtId="16" fontId="3" fillId="2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164" fontId="3" fillId="3" borderId="1" xfId="0" applyNumberFormat="1" applyFont="1" applyFill="1" applyBorder="1" applyAlignment="1">
      <alignment horizontal="right" wrapText="1"/>
    </xf>
    <xf numFmtId="49" fontId="3" fillId="3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top" wrapText="1"/>
    </xf>
    <xf numFmtId="164" fontId="3" fillId="0" borderId="1" xfId="0" applyNumberFormat="1" applyFont="1" applyBorder="1" applyAlignment="1">
      <alignment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5" fillId="0" borderId="0" xfId="0" applyFont="1"/>
    <xf numFmtId="0" fontId="5" fillId="0" borderId="0" xfId="0" applyFont="1" applyAlignment="1">
      <alignment horizontal="justify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top"/>
    </xf>
    <xf numFmtId="164" fontId="3" fillId="2" borderId="1" xfId="0" applyNumberFormat="1" applyFont="1" applyFill="1" applyBorder="1" applyAlignment="1">
      <alignment wrapText="1"/>
    </xf>
    <xf numFmtId="164" fontId="3" fillId="4" borderId="1" xfId="0" applyNumberFormat="1" applyFont="1" applyFill="1" applyBorder="1" applyAlignment="1">
      <alignment wrapText="1"/>
    </xf>
    <xf numFmtId="0" fontId="4" fillId="0" borderId="0" xfId="0" applyFont="1" applyBorder="1" applyAlignment="1">
      <alignment horizontal="left" vertical="top" wrapText="1"/>
    </xf>
    <xf numFmtId="164" fontId="3" fillId="0" borderId="0" xfId="0" applyNumberFormat="1" applyFont="1" applyAlignment="1">
      <alignment wrapText="1"/>
    </xf>
    <xf numFmtId="1" fontId="8" fillId="3" borderId="1" xfId="0" applyNumberFormat="1" applyFont="1" applyFill="1" applyBorder="1" applyAlignment="1">
      <alignment horizontal="right"/>
    </xf>
    <xf numFmtId="164" fontId="8" fillId="3" borderId="1" xfId="0" applyNumberFormat="1" applyFont="1" applyFill="1" applyBorder="1" applyAlignment="1">
      <alignment horizontal="right" wrapText="1"/>
    </xf>
    <xf numFmtId="0" fontId="8" fillId="3" borderId="1" xfId="0" applyFont="1" applyFill="1" applyBorder="1" applyAlignment="1">
      <alignment horizontal="right" wrapText="1"/>
    </xf>
    <xf numFmtId="164" fontId="8" fillId="3" borderId="1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right"/>
    </xf>
    <xf numFmtId="0" fontId="5" fillId="0" borderId="0" xfId="0" applyFont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wrapText="1"/>
    </xf>
    <xf numFmtId="0" fontId="4" fillId="0" borderId="9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14" fontId="3" fillId="3" borderId="5" xfId="0" applyNumberFormat="1" applyFont="1" applyFill="1" applyBorder="1" applyAlignment="1">
      <alignment horizontal="left" vertical="top" wrapText="1"/>
    </xf>
    <xf numFmtId="14" fontId="3" fillId="3" borderId="6" xfId="0" applyNumberFormat="1" applyFont="1" applyFill="1" applyBorder="1" applyAlignment="1">
      <alignment horizontal="left" vertical="top" wrapText="1"/>
    </xf>
    <xf numFmtId="14" fontId="3" fillId="3" borderId="7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 indent="15"/>
    </xf>
    <xf numFmtId="0" fontId="10" fillId="0" borderId="0" xfId="0" applyFont="1"/>
    <xf numFmtId="0" fontId="5" fillId="0" borderId="0" xfId="0" applyFont="1" applyAlignment="1">
      <alignment horizontal="right" vertical="top" wrapText="1"/>
    </xf>
    <xf numFmtId="0" fontId="9" fillId="0" borderId="0" xfId="0" applyFont="1" applyAlignment="1">
      <alignment horizontal="justify"/>
    </xf>
    <xf numFmtId="0" fontId="10" fillId="0" borderId="0" xfId="0" applyFont="1" applyAlignment="1"/>
    <xf numFmtId="0" fontId="5" fillId="0" borderId="0" xfId="0" applyFont="1" applyAlignment="1">
      <alignment horizontal="right"/>
    </xf>
    <xf numFmtId="0" fontId="11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0" fillId="3" borderId="0" xfId="0" applyFont="1" applyFill="1" applyAlignment="1"/>
    <xf numFmtId="0" fontId="9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2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0" fontId="6" fillId="3" borderId="16" xfId="0" applyFont="1" applyFill="1" applyBorder="1" applyAlignment="1">
      <alignment horizontal="center" vertical="top" wrapText="1"/>
    </xf>
    <xf numFmtId="0" fontId="6" fillId="3" borderId="16" xfId="0" applyFont="1" applyFill="1" applyBorder="1" applyAlignment="1">
      <alignment vertical="top" wrapText="1"/>
    </xf>
    <xf numFmtId="0" fontId="6" fillId="0" borderId="26" xfId="0" applyFont="1" applyBorder="1" applyAlignment="1">
      <alignment horizontal="center" vertical="top" wrapText="1"/>
    </xf>
    <xf numFmtId="0" fontId="10" fillId="0" borderId="26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3" borderId="26" xfId="0" applyFont="1" applyFill="1" applyBorder="1" applyAlignment="1">
      <alignment horizontal="center" vertical="top" wrapText="1"/>
    </xf>
    <xf numFmtId="0" fontId="6" fillId="3" borderId="26" xfId="0" applyFont="1" applyFill="1" applyBorder="1" applyAlignment="1">
      <alignment vertical="top" wrapText="1"/>
    </xf>
    <xf numFmtId="0" fontId="6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3" borderId="28" xfId="0" applyFont="1" applyFill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top" wrapText="1"/>
    </xf>
    <xf numFmtId="164" fontId="5" fillId="0" borderId="7" xfId="0" applyNumberFormat="1" applyFont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164" fontId="5" fillId="3" borderId="1" xfId="0" applyNumberFormat="1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164" fontId="5" fillId="3" borderId="3" xfId="0" applyNumberFormat="1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vertical="top" wrapText="1"/>
    </xf>
    <xf numFmtId="164" fontId="5" fillId="5" borderId="1" xfId="0" applyNumberFormat="1" applyFont="1" applyFill="1" applyBorder="1" applyAlignment="1">
      <alignment horizontal="center" vertical="top" wrapText="1"/>
    </xf>
    <xf numFmtId="164" fontId="5" fillId="5" borderId="3" xfId="0" applyNumberFormat="1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vertical="top" wrapText="1"/>
    </xf>
    <xf numFmtId="2" fontId="5" fillId="3" borderId="1" xfId="0" applyNumberFormat="1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0" fontId="6" fillId="3" borderId="6" xfId="0" applyFont="1" applyFill="1" applyBorder="1" applyAlignment="1">
      <alignment vertical="top" wrapText="1"/>
    </xf>
    <xf numFmtId="0" fontId="5" fillId="0" borderId="7" xfId="0" applyFont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49" fontId="6" fillId="3" borderId="6" xfId="0" applyNumberFormat="1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left" vertical="top" wrapText="1"/>
    </xf>
    <xf numFmtId="164" fontId="5" fillId="3" borderId="0" xfId="0" applyNumberFormat="1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6" fillId="3" borderId="30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6" fillId="3" borderId="31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164" fontId="5" fillId="6" borderId="1" xfId="0" applyNumberFormat="1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vertical="top" wrapText="1"/>
    </xf>
    <xf numFmtId="0" fontId="6" fillId="5" borderId="6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2" borderId="12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center" vertical="top" wrapText="1"/>
    </xf>
    <xf numFmtId="166" fontId="5" fillId="3" borderId="1" xfId="0" applyNumberFormat="1" applyFont="1" applyFill="1" applyBorder="1" applyAlignment="1">
      <alignment horizontal="center" vertical="top" wrapText="1"/>
    </xf>
    <xf numFmtId="164" fontId="5" fillId="3" borderId="8" xfId="0" applyNumberFormat="1" applyFont="1" applyFill="1" applyBorder="1" applyAlignment="1">
      <alignment horizontal="center" vertical="top" wrapText="1"/>
    </xf>
    <xf numFmtId="164" fontId="5" fillId="3" borderId="1" xfId="0" applyNumberFormat="1" applyFont="1" applyFill="1" applyBorder="1" applyAlignment="1">
      <alignment vertical="top" wrapText="1"/>
    </xf>
    <xf numFmtId="0" fontId="6" fillId="3" borderId="12" xfId="0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vertical="top" wrapText="1"/>
    </xf>
    <xf numFmtId="166" fontId="5" fillId="0" borderId="1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166" fontId="5" fillId="3" borderId="1" xfId="0" applyNumberFormat="1" applyFont="1" applyFill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center" vertical="top" wrapText="1"/>
    </xf>
    <xf numFmtId="164" fontId="5" fillId="3" borderId="5" xfId="0" applyNumberFormat="1" applyFont="1" applyFill="1" applyBorder="1" applyAlignment="1">
      <alignment horizontal="center" vertical="top" wrapText="1"/>
    </xf>
    <xf numFmtId="166" fontId="5" fillId="0" borderId="5" xfId="0" applyNumberFormat="1" applyFont="1" applyBorder="1" applyAlignment="1">
      <alignment horizontal="center" vertical="top" wrapText="1"/>
    </xf>
    <xf numFmtId="164" fontId="5" fillId="3" borderId="5" xfId="0" applyNumberFormat="1" applyFont="1" applyFill="1" applyBorder="1" applyAlignment="1">
      <alignment vertical="top" wrapText="1"/>
    </xf>
    <xf numFmtId="0" fontId="14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center" vertical="top" wrapText="1"/>
    </xf>
    <xf numFmtId="164" fontId="5" fillId="3" borderId="6" xfId="0" applyNumberFormat="1" applyFont="1" applyFill="1" applyBorder="1" applyAlignment="1">
      <alignment horizontal="center" vertical="top" wrapText="1"/>
    </xf>
    <xf numFmtId="166" fontId="5" fillId="0" borderId="6" xfId="0" applyNumberFormat="1" applyFont="1" applyBorder="1" applyAlignment="1">
      <alignment horizontal="center" vertical="top" wrapText="1"/>
    </xf>
    <xf numFmtId="164" fontId="5" fillId="3" borderId="6" xfId="0" applyNumberFormat="1" applyFont="1" applyFill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justify" vertical="center" wrapText="1"/>
    </xf>
    <xf numFmtId="0" fontId="5" fillId="5" borderId="1" xfId="0" applyFont="1" applyFill="1" applyBorder="1" applyAlignment="1">
      <alignment horizontal="left" vertical="top" wrapText="1"/>
    </xf>
    <xf numFmtId="166" fontId="5" fillId="5" borderId="1" xfId="0" applyNumberFormat="1" applyFont="1" applyFill="1" applyBorder="1" applyAlignment="1">
      <alignment horizontal="center" vertical="top" wrapText="1"/>
    </xf>
    <xf numFmtId="164" fontId="5" fillId="7" borderId="1" xfId="0" applyNumberFormat="1" applyFont="1" applyFill="1" applyBorder="1" applyAlignment="1">
      <alignment horizontal="center" vertical="top" wrapText="1"/>
    </xf>
    <xf numFmtId="164" fontId="5" fillId="5" borderId="1" xfId="0" applyNumberFormat="1" applyFont="1" applyFill="1" applyBorder="1" applyAlignment="1">
      <alignment vertical="top" wrapText="1"/>
    </xf>
    <xf numFmtId="0" fontId="6" fillId="5" borderId="2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vertical="top" wrapText="1"/>
    </xf>
    <xf numFmtId="0" fontId="5" fillId="3" borderId="7" xfId="0" applyFont="1" applyFill="1" applyBorder="1" applyAlignment="1">
      <alignment horizontal="center" vertical="top" wrapText="1"/>
    </xf>
    <xf numFmtId="0" fontId="6" fillId="5" borderId="7" xfId="0" applyFont="1" applyFill="1" applyBorder="1" applyAlignment="1">
      <alignment horizontal="center" vertical="top" wrapText="1"/>
    </xf>
    <xf numFmtId="0" fontId="6" fillId="5" borderId="7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center" vertical="top" wrapText="1"/>
    </xf>
    <xf numFmtId="0" fontId="5" fillId="5" borderId="14" xfId="0" applyFont="1" applyFill="1" applyBorder="1" applyAlignment="1">
      <alignment horizontal="center" vertical="top" wrapText="1"/>
    </xf>
    <xf numFmtId="166" fontId="5" fillId="5" borderId="3" xfId="0" applyNumberFormat="1" applyFont="1" applyFill="1" applyBorder="1" applyAlignment="1">
      <alignment horizontal="center" vertical="top" wrapText="1"/>
    </xf>
    <xf numFmtId="166" fontId="5" fillId="5" borderId="4" xfId="0" applyNumberFormat="1" applyFont="1" applyFill="1" applyBorder="1" applyAlignment="1">
      <alignment horizontal="center" vertical="top" wrapText="1"/>
    </xf>
    <xf numFmtId="166" fontId="5" fillId="5" borderId="8" xfId="0" applyNumberFormat="1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vertical="top" wrapText="1"/>
    </xf>
    <xf numFmtId="166" fontId="5" fillId="2" borderId="1" xfId="0" applyNumberFormat="1" applyFont="1" applyFill="1" applyBorder="1" applyAlignment="1">
      <alignment horizontal="center" vertical="top" wrapText="1"/>
    </xf>
    <xf numFmtId="166" fontId="5" fillId="2" borderId="8" xfId="0" applyNumberFormat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vertical="top" wrapText="1"/>
    </xf>
    <xf numFmtId="166" fontId="5" fillId="3" borderId="8" xfId="0" applyNumberFormat="1" applyFont="1" applyFill="1" applyBorder="1" applyAlignment="1">
      <alignment horizontal="center" vertical="top" wrapText="1"/>
    </xf>
    <xf numFmtId="166" fontId="5" fillId="3" borderId="5" xfId="0" applyNumberFormat="1" applyFont="1" applyFill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0" fontId="6" fillId="3" borderId="7" xfId="0" applyFont="1" applyFill="1" applyBorder="1" applyAlignment="1">
      <alignment vertical="top" wrapText="1"/>
    </xf>
    <xf numFmtId="0" fontId="6" fillId="0" borderId="26" xfId="0" applyFont="1" applyBorder="1" applyAlignment="1">
      <alignment horizontal="justify" vertical="center" wrapText="1"/>
    </xf>
    <xf numFmtId="166" fontId="5" fillId="0" borderId="8" xfId="0" applyNumberFormat="1" applyFont="1" applyBorder="1" applyAlignment="1">
      <alignment horizontal="center" vertical="top" wrapText="1"/>
    </xf>
    <xf numFmtId="166" fontId="5" fillId="0" borderId="5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166" fontId="5" fillId="0" borderId="3" xfId="0" applyNumberFormat="1" applyFont="1" applyBorder="1" applyAlignment="1">
      <alignment horizontal="center" vertical="top" wrapText="1"/>
    </xf>
    <xf numFmtId="0" fontId="6" fillId="3" borderId="26" xfId="0" applyFont="1" applyFill="1" applyBorder="1" applyAlignment="1">
      <alignment horizontal="justify" vertical="center" wrapText="1"/>
    </xf>
    <xf numFmtId="0" fontId="6" fillId="0" borderId="6" xfId="0" applyFont="1" applyBorder="1" applyAlignment="1">
      <alignment horizontal="left" vertical="top" wrapText="1"/>
    </xf>
    <xf numFmtId="166" fontId="5" fillId="7" borderId="1" xfId="0" applyNumberFormat="1" applyFont="1" applyFill="1" applyBorder="1" applyAlignment="1">
      <alignment horizontal="center" vertical="top" wrapText="1"/>
    </xf>
    <xf numFmtId="166" fontId="5" fillId="5" borderId="5" xfId="0" applyNumberFormat="1" applyFont="1" applyFill="1" applyBorder="1" applyAlignment="1">
      <alignment horizontal="center" vertical="top" wrapText="1"/>
    </xf>
    <xf numFmtId="0" fontId="6" fillId="5" borderId="5" xfId="0" applyFont="1" applyFill="1" applyBorder="1" applyAlignment="1">
      <alignment vertical="top" wrapText="1"/>
    </xf>
    <xf numFmtId="0" fontId="6" fillId="5" borderId="26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top" wrapText="1"/>
    </xf>
    <xf numFmtId="166" fontId="5" fillId="2" borderId="5" xfId="0" applyNumberFormat="1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vertical="top" wrapText="1"/>
    </xf>
    <xf numFmtId="166" fontId="5" fillId="3" borderId="8" xfId="0" applyNumberFormat="1" applyFont="1" applyFill="1" applyBorder="1" applyAlignment="1">
      <alignment horizontal="right" vertical="top" wrapText="1"/>
    </xf>
    <xf numFmtId="166" fontId="5" fillId="3" borderId="9" xfId="0" applyNumberFormat="1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164" fontId="5" fillId="3" borderId="2" xfId="0" applyNumberFormat="1" applyFont="1" applyFill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6" fillId="3" borderId="15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vertical="top" wrapText="1"/>
    </xf>
    <xf numFmtId="0" fontId="5" fillId="3" borderId="9" xfId="0" applyFont="1" applyFill="1" applyBorder="1" applyAlignment="1">
      <alignment horizontal="center" vertical="top" wrapText="1"/>
    </xf>
    <xf numFmtId="166" fontId="5" fillId="4" borderId="8" xfId="0" applyNumberFormat="1" applyFont="1" applyFill="1" applyBorder="1" applyAlignment="1">
      <alignment vertical="top" wrapText="1"/>
    </xf>
    <xf numFmtId="164" fontId="5" fillId="3" borderId="5" xfId="0" applyNumberFormat="1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vertical="top" wrapText="1"/>
    </xf>
    <xf numFmtId="0" fontId="5" fillId="3" borderId="11" xfId="0" applyFont="1" applyFill="1" applyBorder="1" applyAlignment="1">
      <alignment horizontal="center" vertical="top" wrapText="1"/>
    </xf>
    <xf numFmtId="166" fontId="5" fillId="3" borderId="8" xfId="0" applyNumberFormat="1" applyFont="1" applyFill="1" applyBorder="1" applyAlignment="1">
      <alignment vertical="top" wrapText="1"/>
    </xf>
    <xf numFmtId="0" fontId="5" fillId="3" borderId="5" xfId="0" applyFont="1" applyFill="1" applyBorder="1" applyAlignment="1">
      <alignment horizontal="left" vertical="top" wrapText="1"/>
    </xf>
    <xf numFmtId="0" fontId="15" fillId="3" borderId="5" xfId="0" applyFont="1" applyFill="1" applyBorder="1" applyAlignment="1">
      <alignment horizontal="left" vertical="top" wrapText="1"/>
    </xf>
    <xf numFmtId="0" fontId="15" fillId="3" borderId="5" xfId="0" applyFont="1" applyFill="1" applyBorder="1" applyAlignment="1">
      <alignment horizontal="center" vertical="top" wrapText="1"/>
    </xf>
    <xf numFmtId="164" fontId="5" fillId="4" borderId="8" xfId="0" applyNumberFormat="1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vertical="top" wrapText="1"/>
    </xf>
    <xf numFmtId="0" fontId="10" fillId="3" borderId="0" xfId="0" applyFont="1" applyFill="1"/>
    <xf numFmtId="0" fontId="15" fillId="3" borderId="7" xfId="0" applyFont="1" applyFill="1" applyBorder="1" applyAlignment="1">
      <alignment horizontal="left" vertical="top" wrapText="1"/>
    </xf>
    <xf numFmtId="0" fontId="15" fillId="3" borderId="7" xfId="0" applyFont="1" applyFill="1" applyBorder="1" applyAlignment="1">
      <alignment horizontal="center" vertical="top" wrapText="1"/>
    </xf>
    <xf numFmtId="166" fontId="5" fillId="3" borderId="3" xfId="0" applyNumberFormat="1" applyFont="1" applyFill="1" applyBorder="1" applyAlignment="1">
      <alignment vertical="top" wrapText="1"/>
    </xf>
    <xf numFmtId="164" fontId="5" fillId="3" borderId="32" xfId="0" applyNumberFormat="1" applyFont="1" applyFill="1" applyBorder="1" applyAlignment="1">
      <alignment horizontal="center" vertical="top" wrapText="1"/>
    </xf>
    <xf numFmtId="164" fontId="5" fillId="3" borderId="3" xfId="0" applyNumberFormat="1" applyFont="1" applyFill="1" applyBorder="1" applyAlignment="1">
      <alignment vertical="top" wrapText="1"/>
    </xf>
    <xf numFmtId="0" fontId="6" fillId="3" borderId="32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 wrapText="1"/>
    </xf>
    <xf numFmtId="166" fontId="5" fillId="4" borderId="3" xfId="0" applyNumberFormat="1" applyFont="1" applyFill="1" applyBorder="1" applyAlignment="1">
      <alignment vertical="top" wrapText="1"/>
    </xf>
    <xf numFmtId="0" fontId="15" fillId="3" borderId="1" xfId="0" applyFont="1" applyFill="1" applyBorder="1" applyAlignment="1">
      <alignment horizontal="left" vertical="top" wrapText="1"/>
    </xf>
    <xf numFmtId="0" fontId="15" fillId="3" borderId="5" xfId="0" applyFont="1" applyFill="1" applyBorder="1" applyAlignment="1">
      <alignment vertical="top" wrapText="1"/>
    </xf>
    <xf numFmtId="0" fontId="5" fillId="3" borderId="6" xfId="0" applyFont="1" applyFill="1" applyBorder="1" applyAlignment="1">
      <alignment horizontal="center" vertical="top" wrapText="1"/>
    </xf>
    <xf numFmtId="166" fontId="5" fillId="5" borderId="3" xfId="0" applyNumberFormat="1" applyFont="1" applyFill="1" applyBorder="1" applyAlignment="1">
      <alignment vertical="top" wrapText="1"/>
    </xf>
    <xf numFmtId="164" fontId="5" fillId="5" borderId="3" xfId="0" applyNumberFormat="1" applyFont="1" applyFill="1" applyBorder="1" applyAlignment="1">
      <alignment vertical="top" wrapText="1"/>
    </xf>
    <xf numFmtId="0" fontId="6" fillId="3" borderId="14" xfId="0" applyFont="1" applyFill="1" applyBorder="1" applyAlignment="1">
      <alignment horizontal="left" vertical="top" wrapText="1"/>
    </xf>
    <xf numFmtId="0" fontId="6" fillId="5" borderId="6" xfId="0" applyFont="1" applyFill="1" applyBorder="1" applyAlignment="1">
      <alignment horizontal="center" vertical="top" wrapText="1"/>
    </xf>
    <xf numFmtId="0" fontId="15" fillId="5" borderId="6" xfId="0" applyFont="1" applyFill="1" applyBorder="1" applyAlignment="1">
      <alignment horizontal="left" vertical="top" wrapText="1"/>
    </xf>
    <xf numFmtId="164" fontId="5" fillId="7" borderId="3" xfId="0" applyNumberFormat="1" applyFont="1" applyFill="1" applyBorder="1" applyAlignment="1">
      <alignment vertical="top" wrapText="1"/>
    </xf>
    <xf numFmtId="0" fontId="6" fillId="5" borderId="14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vertical="top" wrapText="1"/>
    </xf>
    <xf numFmtId="166" fontId="5" fillId="4" borderId="1" xfId="0" applyNumberFormat="1" applyFont="1" applyFill="1" applyBorder="1" applyAlignment="1">
      <alignment horizontal="center" vertical="top" wrapText="1"/>
    </xf>
    <xf numFmtId="166" fontId="5" fillId="3" borderId="3" xfId="0" applyNumberFormat="1" applyFont="1" applyFill="1" applyBorder="1" applyAlignment="1">
      <alignment horizontal="center" vertical="top" wrapText="1"/>
    </xf>
    <xf numFmtId="166" fontId="5" fillId="3" borderId="1" xfId="0" applyNumberFormat="1" applyFont="1" applyFill="1" applyBorder="1" applyAlignment="1">
      <alignment horizontal="right" vertical="top" wrapText="1"/>
    </xf>
    <xf numFmtId="0" fontId="14" fillId="3" borderId="1" xfId="0" applyFont="1" applyFill="1" applyBorder="1" applyAlignment="1">
      <alignment vertical="top" wrapText="1"/>
    </xf>
    <xf numFmtId="166" fontId="5" fillId="7" borderId="3" xfId="0" applyNumberFormat="1" applyFont="1" applyFill="1" applyBorder="1" applyAlignment="1">
      <alignment horizontal="center" vertical="top" wrapText="1"/>
    </xf>
    <xf numFmtId="166" fontId="5" fillId="5" borderId="1" xfId="0" applyNumberFormat="1" applyFont="1" applyFill="1" applyBorder="1" applyAlignment="1">
      <alignment horizontal="right" vertical="top" wrapText="1"/>
    </xf>
    <xf numFmtId="0" fontId="14" fillId="5" borderId="1" xfId="0" applyFont="1" applyFill="1" applyBorder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0" fontId="15" fillId="3" borderId="6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vertical="top" wrapText="1"/>
    </xf>
    <xf numFmtId="164" fontId="5" fillId="3" borderId="6" xfId="0" applyNumberFormat="1" applyFont="1" applyFill="1" applyBorder="1" applyAlignment="1">
      <alignment horizontal="center" vertical="top" wrapText="1"/>
    </xf>
    <xf numFmtId="2" fontId="5" fillId="3" borderId="6" xfId="0" applyNumberFormat="1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 wrapText="1"/>
    </xf>
    <xf numFmtId="166" fontId="5" fillId="3" borderId="2" xfId="0" applyNumberFormat="1" applyFont="1" applyFill="1" applyBorder="1" applyAlignment="1">
      <alignment horizontal="center" vertical="top" wrapText="1"/>
    </xf>
    <xf numFmtId="0" fontId="14" fillId="3" borderId="5" xfId="0" applyFont="1" applyFill="1" applyBorder="1" applyAlignment="1">
      <alignment vertical="top" wrapText="1"/>
    </xf>
    <xf numFmtId="0" fontId="10" fillId="8" borderId="0" xfId="0" applyFont="1" applyFill="1"/>
    <xf numFmtId="0" fontId="6" fillId="2" borderId="5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166" fontId="5" fillId="2" borderId="3" xfId="0" applyNumberFormat="1" applyFont="1" applyFill="1" applyBorder="1" applyAlignment="1">
      <alignment horizontal="center" vertical="top" wrapText="1"/>
    </xf>
    <xf numFmtId="166" fontId="5" fillId="2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vertical="top" wrapText="1"/>
    </xf>
    <xf numFmtId="0" fontId="6" fillId="2" borderId="6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vertical="top" wrapText="1"/>
    </xf>
    <xf numFmtId="0" fontId="6" fillId="2" borderId="7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wrapText="1"/>
    </xf>
    <xf numFmtId="14" fontId="6" fillId="3" borderId="6" xfId="0" applyNumberFormat="1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left" vertical="top" wrapText="1"/>
    </xf>
    <xf numFmtId="0" fontId="10" fillId="3" borderId="6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center" vertical="top" wrapText="1"/>
    </xf>
    <xf numFmtId="166" fontId="5" fillId="3" borderId="3" xfId="0" applyNumberFormat="1" applyFont="1" applyFill="1" applyBorder="1" applyAlignment="1">
      <alignment horizontal="right" vertical="top" wrapText="1"/>
    </xf>
    <xf numFmtId="0" fontId="10" fillId="3" borderId="7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15" fillId="3" borderId="6" xfId="0" applyFont="1" applyFill="1" applyBorder="1" applyAlignment="1">
      <alignment horizontal="center" vertical="top" wrapText="1"/>
    </xf>
    <xf numFmtId="0" fontId="15" fillId="3" borderId="6" xfId="0" applyFont="1" applyFill="1" applyBorder="1" applyAlignment="1">
      <alignment horizontal="left" vertical="top" wrapText="1"/>
    </xf>
    <xf numFmtId="166" fontId="5" fillId="3" borderId="0" xfId="0" applyNumberFormat="1" applyFont="1" applyFill="1" applyBorder="1" applyAlignment="1">
      <alignment horizontal="center" vertical="top" wrapText="1"/>
    </xf>
    <xf numFmtId="166" fontId="5" fillId="3" borderId="6" xfId="0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6" fillId="3" borderId="0" xfId="0" applyFont="1" applyFill="1" applyBorder="1" applyAlignment="1">
      <alignment horizontal="justify"/>
    </xf>
    <xf numFmtId="0" fontId="10" fillId="3" borderId="0" xfId="0" applyFont="1" applyFill="1" applyBorder="1" applyAlignment="1"/>
    <xf numFmtId="0" fontId="15" fillId="0" borderId="0" xfId="0" applyFont="1"/>
    <xf numFmtId="0" fontId="6" fillId="3" borderId="0" xfId="0" applyFont="1" applyFill="1" applyAlignment="1">
      <alignment horizontal="justify" wrapText="1"/>
    </xf>
    <xf numFmtId="0" fontId="10" fillId="3" borderId="0" xfId="0" applyFont="1" applyFill="1" applyAlignment="1">
      <alignment wrapText="1"/>
    </xf>
    <xf numFmtId="164" fontId="5" fillId="3" borderId="1" xfId="0" applyNumberFormat="1" applyFont="1" applyFill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justify" vertical="top" wrapText="1"/>
    </xf>
    <xf numFmtId="0" fontId="5" fillId="3" borderId="0" xfId="0" applyFont="1" applyFill="1" applyBorder="1" applyAlignment="1">
      <alignment horizontal="justify" vertical="top" wrapText="1"/>
    </xf>
    <xf numFmtId="0" fontId="6" fillId="3" borderId="8" xfId="0" applyFont="1" applyFill="1" applyBorder="1" applyAlignment="1">
      <alignment horizontal="left" vertical="top" wrapText="1"/>
    </xf>
    <xf numFmtId="164" fontId="5" fillId="3" borderId="0" xfId="0" applyNumberFormat="1" applyFont="1" applyFill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164" fontId="6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justify" wrapText="1"/>
    </xf>
    <xf numFmtId="0" fontId="6" fillId="0" borderId="0" xfId="0" applyFont="1" applyAlignment="1">
      <alignment wrapText="1"/>
    </xf>
    <xf numFmtId="0" fontId="15" fillId="0" borderId="0" xfId="0" applyFont="1" applyAlignment="1"/>
    <xf numFmtId="0" fontId="15" fillId="0" borderId="0" xfId="0" applyFont="1" applyAlignment="1">
      <alignment wrapText="1"/>
    </xf>
    <xf numFmtId="0" fontId="9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19050</xdr:colOff>
      <xdr:row>77</xdr:row>
      <xdr:rowOff>0</xdr:rowOff>
    </xdr:from>
    <xdr:ext cx="3025351" cy="587202"/>
    <xdr:sp macro="" textlink="">
      <xdr:nvSpPr>
        <xdr:cNvPr id="2" name="Text Box 1"/>
        <xdr:cNvSpPr txBox="1">
          <a:spLocks noChangeArrowheads="1"/>
        </xdr:cNvSpPr>
      </xdr:nvSpPr>
      <xdr:spPr bwMode="auto">
        <a:xfrm flipV="1">
          <a:off x="5010150" y="44513673"/>
          <a:ext cx="3025351" cy="587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19050</xdr:colOff>
      <xdr:row>123</xdr:row>
      <xdr:rowOff>108123</xdr:rowOff>
    </xdr:from>
    <xdr:ext cx="3025351" cy="587202"/>
    <xdr:sp macro="" textlink="">
      <xdr:nvSpPr>
        <xdr:cNvPr id="2" name="Text Box 1"/>
        <xdr:cNvSpPr txBox="1">
          <a:spLocks noChangeArrowheads="1"/>
        </xdr:cNvSpPr>
      </xdr:nvSpPr>
      <xdr:spPr bwMode="auto">
        <a:xfrm flipV="1">
          <a:off x="4629150" y="55381698"/>
          <a:ext cx="3025351" cy="587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topLeftCell="A3" workbookViewId="0">
      <pane xSplit="3" ySplit="3" topLeftCell="D27" activePane="bottomRight" state="frozen"/>
      <selection activeCell="A3" sqref="A3"/>
      <selection pane="topRight" activeCell="D3" sqref="D3"/>
      <selection pane="bottomLeft" activeCell="A6" sqref="A6"/>
      <selection pane="bottomRight" activeCell="Q43" sqref="Q43"/>
    </sheetView>
  </sheetViews>
  <sheetFormatPr defaultRowHeight="15"/>
  <cols>
    <col min="1" max="1" width="5.42578125" style="23" customWidth="1"/>
    <col min="2" max="2" width="31.5703125" style="23" customWidth="1"/>
    <col min="3" max="3" width="17.140625" style="23" customWidth="1"/>
    <col min="4" max="4" width="9.140625" style="23" customWidth="1"/>
    <col min="5" max="5" width="15.7109375" style="23" customWidth="1"/>
    <col min="6" max="6" width="17" style="23" customWidth="1"/>
    <col min="7" max="8" width="12" style="23" customWidth="1"/>
    <col min="9" max="12" width="9.28515625" style="23" customWidth="1"/>
    <col min="13" max="13" width="10" style="23" customWidth="1"/>
    <col min="14" max="14" width="24" style="23" customWidth="1"/>
    <col min="15" max="16384" width="9.140625" style="23"/>
  </cols>
  <sheetData>
    <row r="1" spans="1:14" ht="45" customHeight="1">
      <c r="A1" s="93" t="s">
        <v>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15" customHeight="1"/>
    <row r="3" spans="1:14" ht="15" customHeight="1">
      <c r="A3" s="94" t="s">
        <v>0</v>
      </c>
      <c r="B3" s="94" t="s">
        <v>1</v>
      </c>
      <c r="C3" s="94" t="s">
        <v>2</v>
      </c>
      <c r="D3" s="94" t="s">
        <v>3</v>
      </c>
      <c r="E3" s="94" t="s">
        <v>4</v>
      </c>
      <c r="F3" s="94" t="s">
        <v>65</v>
      </c>
      <c r="G3" s="97" t="s">
        <v>5</v>
      </c>
      <c r="H3" s="99"/>
      <c r="I3" s="99"/>
      <c r="J3" s="99"/>
      <c r="K3" s="99"/>
      <c r="L3" s="99"/>
      <c r="M3" s="98"/>
      <c r="N3" s="94" t="s">
        <v>8</v>
      </c>
    </row>
    <row r="4" spans="1:14" ht="15" customHeight="1">
      <c r="A4" s="95"/>
      <c r="B4" s="95"/>
      <c r="C4" s="95"/>
      <c r="D4" s="95"/>
      <c r="E4" s="95"/>
      <c r="F4" s="95"/>
      <c r="G4" s="97">
        <v>2015</v>
      </c>
      <c r="H4" s="98"/>
      <c r="I4" s="97">
        <v>2016</v>
      </c>
      <c r="J4" s="98"/>
      <c r="K4" s="97">
        <v>2017</v>
      </c>
      <c r="L4" s="98"/>
      <c r="M4" s="24" t="s">
        <v>60</v>
      </c>
      <c r="N4" s="95"/>
    </row>
    <row r="5" spans="1:14" ht="81" customHeight="1">
      <c r="A5" s="96"/>
      <c r="B5" s="96"/>
      <c r="C5" s="96"/>
      <c r="D5" s="96"/>
      <c r="E5" s="96"/>
      <c r="F5" s="96"/>
      <c r="G5" s="25" t="s">
        <v>6</v>
      </c>
      <c r="H5" s="25" t="s">
        <v>7</v>
      </c>
      <c r="I5" s="25" t="s">
        <v>6</v>
      </c>
      <c r="J5" s="25" t="s">
        <v>7</v>
      </c>
      <c r="K5" s="25" t="s">
        <v>6</v>
      </c>
      <c r="L5" s="25" t="s">
        <v>7</v>
      </c>
      <c r="M5" s="24" t="s">
        <v>7</v>
      </c>
      <c r="N5" s="96"/>
    </row>
    <row r="6" spans="1:14" ht="15" customHeight="1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</row>
    <row r="7" spans="1:14" ht="45" customHeight="1">
      <c r="A7" s="26">
        <v>1</v>
      </c>
      <c r="B7" s="84" t="s">
        <v>94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6"/>
    </row>
    <row r="8" spans="1:14" ht="15" customHeight="1">
      <c r="A8" s="27" t="s">
        <v>10</v>
      </c>
      <c r="B8" s="84" t="s">
        <v>11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6"/>
    </row>
    <row r="9" spans="1:14" ht="15" customHeight="1">
      <c r="A9" s="90" t="s">
        <v>35</v>
      </c>
      <c r="B9" s="87" t="s">
        <v>36</v>
      </c>
      <c r="C9" s="67" t="s">
        <v>68</v>
      </c>
      <c r="D9" s="67" t="s">
        <v>10</v>
      </c>
      <c r="E9" s="28" t="s">
        <v>60</v>
      </c>
      <c r="F9" s="29">
        <f>SUM(F10:F11)</f>
        <v>169817.9</v>
      </c>
      <c r="G9" s="29">
        <f t="shared" ref="G9:K9" si="0">SUM(G10:G11)</f>
        <v>54850</v>
      </c>
      <c r="H9" s="29">
        <f>SUM(H10:H11)</f>
        <v>54619.199999999997</v>
      </c>
      <c r="I9" s="29">
        <f t="shared" si="0"/>
        <v>58431.4</v>
      </c>
      <c r="J9" s="29">
        <f>SUM(J10:J11)</f>
        <v>57636.800000000003</v>
      </c>
      <c r="K9" s="29">
        <f t="shared" si="0"/>
        <v>56536.5</v>
      </c>
      <c r="L9" s="29">
        <f>SUM(L10:L11)</f>
        <v>55222.9</v>
      </c>
      <c r="M9" s="29">
        <f>SUM(H9,J9,L9)</f>
        <v>167478.9</v>
      </c>
      <c r="N9" s="29">
        <f>M9/F9*100</f>
        <v>98.622642253849563</v>
      </c>
    </row>
    <row r="10" spans="1:14" ht="45" customHeight="1">
      <c r="A10" s="91"/>
      <c r="B10" s="88"/>
      <c r="C10" s="68"/>
      <c r="D10" s="68"/>
      <c r="E10" s="28" t="s">
        <v>15</v>
      </c>
      <c r="F10" s="29">
        <f>SUM(F13,F15)</f>
        <v>165296.5</v>
      </c>
      <c r="G10" s="29">
        <f t="shared" ref="G10:K10" si="1">SUM(G13,G15)</f>
        <v>54770</v>
      </c>
      <c r="H10" s="29">
        <f>SUM(H13,H15)</f>
        <v>54539.199999999997</v>
      </c>
      <c r="I10" s="29">
        <f t="shared" si="1"/>
        <v>55313</v>
      </c>
      <c r="J10" s="29">
        <f>SUM(J13,J15)</f>
        <v>54518.400000000001</v>
      </c>
      <c r="K10" s="29">
        <f t="shared" si="1"/>
        <v>55213.5</v>
      </c>
      <c r="L10" s="29">
        <f>SUM(L13,L15)</f>
        <v>54415.200000000004</v>
      </c>
      <c r="M10" s="29">
        <f t="shared" ref="M10:M17" si="2">SUM(H10,J10,L10)</f>
        <v>163472.80000000002</v>
      </c>
      <c r="N10" s="29">
        <f t="shared" ref="N10:N17" si="3">M10/F10*100</f>
        <v>98.896709851690758</v>
      </c>
    </row>
    <row r="11" spans="1:14" ht="30" customHeight="1">
      <c r="A11" s="92"/>
      <c r="B11" s="89"/>
      <c r="C11" s="69"/>
      <c r="D11" s="69"/>
      <c r="E11" s="28" t="s">
        <v>13</v>
      </c>
      <c r="F11" s="29">
        <f>F14</f>
        <v>4521.3999999999996</v>
      </c>
      <c r="G11" s="29">
        <f t="shared" ref="G11:K11" si="4">G14</f>
        <v>80</v>
      </c>
      <c r="H11" s="29">
        <f>H14</f>
        <v>80</v>
      </c>
      <c r="I11" s="29">
        <f t="shared" si="4"/>
        <v>3118.4</v>
      </c>
      <c r="J11" s="29">
        <f>J14</f>
        <v>3118.4</v>
      </c>
      <c r="K11" s="29">
        <f t="shared" si="4"/>
        <v>1323</v>
      </c>
      <c r="L11" s="29">
        <f>L14</f>
        <v>807.7</v>
      </c>
      <c r="M11" s="29">
        <f t="shared" si="2"/>
        <v>4006.1000000000004</v>
      </c>
      <c r="N11" s="29">
        <f t="shared" si="3"/>
        <v>88.603087539257757</v>
      </c>
    </row>
    <row r="12" spans="1:14" ht="15" customHeight="1">
      <c r="A12" s="87" t="s">
        <v>37</v>
      </c>
      <c r="B12" s="87" t="s">
        <v>69</v>
      </c>
      <c r="C12" s="67" t="s">
        <v>67</v>
      </c>
      <c r="D12" s="67" t="s">
        <v>10</v>
      </c>
      <c r="E12" s="28" t="s">
        <v>60</v>
      </c>
      <c r="F12" s="29">
        <v>8964.7999999999993</v>
      </c>
      <c r="G12" s="29">
        <v>260</v>
      </c>
      <c r="H12" s="29">
        <f>SUM(H13:H14)</f>
        <v>259.7</v>
      </c>
      <c r="I12" s="29">
        <v>3825.2</v>
      </c>
      <c r="J12" s="29">
        <f>SUM(J13:J14)</f>
        <v>3825.2</v>
      </c>
      <c r="K12" s="29">
        <v>4879.6000000000004</v>
      </c>
      <c r="L12" s="29">
        <f>SUM(L13:L14)</f>
        <v>4300.6000000000004</v>
      </c>
      <c r="M12" s="29">
        <f t="shared" si="2"/>
        <v>8385.5</v>
      </c>
      <c r="N12" s="29">
        <f t="shared" si="3"/>
        <v>93.538059967874361</v>
      </c>
    </row>
    <row r="13" spans="1:14" ht="45" customHeight="1">
      <c r="A13" s="88"/>
      <c r="B13" s="88"/>
      <c r="C13" s="68"/>
      <c r="D13" s="68"/>
      <c r="E13" s="28" t="s">
        <v>15</v>
      </c>
      <c r="F13" s="29">
        <v>4443.3999999999996</v>
      </c>
      <c r="G13" s="29">
        <v>180</v>
      </c>
      <c r="H13" s="29">
        <v>179.7</v>
      </c>
      <c r="I13" s="29">
        <v>706.8</v>
      </c>
      <c r="J13" s="29">
        <v>706.8</v>
      </c>
      <c r="K13" s="29">
        <v>3556.6</v>
      </c>
      <c r="L13" s="29">
        <v>3492.9</v>
      </c>
      <c r="M13" s="29">
        <f t="shared" si="2"/>
        <v>4379.3999999999996</v>
      </c>
      <c r="N13" s="29">
        <f t="shared" si="3"/>
        <v>98.559661520457311</v>
      </c>
    </row>
    <row r="14" spans="1:14" ht="30" customHeight="1">
      <c r="A14" s="89"/>
      <c r="B14" s="89"/>
      <c r="C14" s="69"/>
      <c r="D14" s="69"/>
      <c r="E14" s="28" t="s">
        <v>13</v>
      </c>
      <c r="F14" s="29">
        <v>4521.3999999999996</v>
      </c>
      <c r="G14" s="29">
        <v>80</v>
      </c>
      <c r="H14" s="29">
        <v>80</v>
      </c>
      <c r="I14" s="29">
        <v>3118.4</v>
      </c>
      <c r="J14" s="29">
        <v>3118.4</v>
      </c>
      <c r="K14" s="29">
        <v>1323</v>
      </c>
      <c r="L14" s="29">
        <v>807.7</v>
      </c>
      <c r="M14" s="29">
        <f t="shared" si="2"/>
        <v>4006.1000000000004</v>
      </c>
      <c r="N14" s="29">
        <f t="shared" si="3"/>
        <v>88.603087539257757</v>
      </c>
    </row>
    <row r="15" spans="1:14" ht="60" customHeight="1">
      <c r="A15" s="30" t="s">
        <v>64</v>
      </c>
      <c r="B15" s="28" t="s">
        <v>70</v>
      </c>
      <c r="C15" s="31" t="s">
        <v>68</v>
      </c>
      <c r="D15" s="31"/>
      <c r="E15" s="28" t="s">
        <v>15</v>
      </c>
      <c r="F15" s="29">
        <f>SUM(F16:F17)</f>
        <v>160853.1</v>
      </c>
      <c r="G15" s="29">
        <f t="shared" ref="G15:K15" si="5">SUM(G16:G17)</f>
        <v>54590</v>
      </c>
      <c r="H15" s="29">
        <f>SUM(H16:H17)</f>
        <v>54359.5</v>
      </c>
      <c r="I15" s="29">
        <f t="shared" si="5"/>
        <v>54606.2</v>
      </c>
      <c r="J15" s="29">
        <f>SUM(J16:J17)</f>
        <v>53811.6</v>
      </c>
      <c r="K15" s="29">
        <f t="shared" si="5"/>
        <v>51656.9</v>
      </c>
      <c r="L15" s="29">
        <f>SUM(L16:L17)</f>
        <v>50922.3</v>
      </c>
      <c r="M15" s="29">
        <f t="shared" si="2"/>
        <v>159093.40000000002</v>
      </c>
      <c r="N15" s="29">
        <f t="shared" si="3"/>
        <v>98.90602046214839</v>
      </c>
    </row>
    <row r="16" spans="1:14" ht="45" customHeight="1">
      <c r="A16" s="30" t="s">
        <v>38</v>
      </c>
      <c r="B16" s="32" t="s">
        <v>125</v>
      </c>
      <c r="C16" s="31" t="s">
        <v>67</v>
      </c>
      <c r="D16" s="32"/>
      <c r="E16" s="32" t="s">
        <v>15</v>
      </c>
      <c r="F16" s="29">
        <v>74511.8</v>
      </c>
      <c r="G16" s="29">
        <v>24875.7</v>
      </c>
      <c r="H16" s="29">
        <v>24732.799999999999</v>
      </c>
      <c r="I16" s="29">
        <v>25098.400000000001</v>
      </c>
      <c r="J16" s="29">
        <v>24863.599999999999</v>
      </c>
      <c r="K16" s="29">
        <v>24537.7</v>
      </c>
      <c r="L16" s="29">
        <v>24196.6</v>
      </c>
      <c r="M16" s="29">
        <f t="shared" si="2"/>
        <v>73793</v>
      </c>
      <c r="N16" s="29">
        <f t="shared" si="3"/>
        <v>99.035320580096027</v>
      </c>
    </row>
    <row r="17" spans="1:14" ht="60" customHeight="1">
      <c r="A17" s="30" t="s">
        <v>39</v>
      </c>
      <c r="B17" s="33" t="s">
        <v>61</v>
      </c>
      <c r="C17" s="31" t="s">
        <v>66</v>
      </c>
      <c r="D17" s="33"/>
      <c r="E17" s="33" t="s">
        <v>15</v>
      </c>
      <c r="F17" s="29">
        <v>86341.3</v>
      </c>
      <c r="G17" s="29">
        <v>29714.3</v>
      </c>
      <c r="H17" s="29">
        <v>29626.7</v>
      </c>
      <c r="I17" s="29">
        <v>29507.8</v>
      </c>
      <c r="J17" s="29">
        <v>28948</v>
      </c>
      <c r="K17" s="29">
        <v>27119.200000000001</v>
      </c>
      <c r="L17" s="29">
        <v>26725.7</v>
      </c>
      <c r="M17" s="29">
        <f t="shared" si="2"/>
        <v>85300.4</v>
      </c>
      <c r="N17" s="29">
        <f t="shared" si="3"/>
        <v>98.794435571389343</v>
      </c>
    </row>
    <row r="18" spans="1:14" ht="15" customHeight="1">
      <c r="A18" s="34" t="s">
        <v>17</v>
      </c>
      <c r="B18" s="84" t="s">
        <v>40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6"/>
    </row>
    <row r="19" spans="1:14" ht="30" customHeight="1">
      <c r="A19" s="34" t="s">
        <v>20</v>
      </c>
      <c r="B19" s="84" t="s">
        <v>41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6"/>
    </row>
    <row r="20" spans="1:14" ht="60" customHeight="1">
      <c r="A20" s="32" t="s">
        <v>21</v>
      </c>
      <c r="B20" s="32" t="s">
        <v>18</v>
      </c>
      <c r="C20" s="31" t="s">
        <v>68</v>
      </c>
      <c r="D20" s="35" t="s">
        <v>19</v>
      </c>
      <c r="E20" s="28" t="s">
        <v>15</v>
      </c>
      <c r="F20" s="29">
        <f>F21</f>
        <v>6203.4</v>
      </c>
      <c r="G20" s="29">
        <f t="shared" ref="G20:K20" si="6">G21</f>
        <v>464.1</v>
      </c>
      <c r="H20" s="29">
        <f>H21</f>
        <v>381.2</v>
      </c>
      <c r="I20" s="29">
        <f t="shared" si="6"/>
        <v>1040</v>
      </c>
      <c r="J20" s="29">
        <f>J21</f>
        <v>670.1</v>
      </c>
      <c r="K20" s="29">
        <f t="shared" si="6"/>
        <v>4699.3</v>
      </c>
      <c r="L20" s="29">
        <f>L21</f>
        <v>4249.7</v>
      </c>
      <c r="M20" s="29">
        <f>SUM(H20,J20,L20)</f>
        <v>5301</v>
      </c>
      <c r="N20" s="29">
        <f t="shared" ref="N20:N21" si="7">M20/F20*100</f>
        <v>85.453138601412135</v>
      </c>
    </row>
    <row r="21" spans="1:14" ht="75" customHeight="1">
      <c r="A21" s="32" t="s">
        <v>42</v>
      </c>
      <c r="B21" s="33" t="s">
        <v>71</v>
      </c>
      <c r="C21" s="31" t="s">
        <v>68</v>
      </c>
      <c r="D21" s="24" t="s">
        <v>19</v>
      </c>
      <c r="E21" s="36" t="s">
        <v>15</v>
      </c>
      <c r="F21" s="29">
        <v>6203.4</v>
      </c>
      <c r="G21" s="29">
        <v>464.1</v>
      </c>
      <c r="H21" s="29">
        <v>381.2</v>
      </c>
      <c r="I21" s="29">
        <v>1040</v>
      </c>
      <c r="J21" s="29">
        <v>670.1</v>
      </c>
      <c r="K21" s="29">
        <v>4699.3</v>
      </c>
      <c r="L21" s="29">
        <v>4249.7</v>
      </c>
      <c r="M21" s="29">
        <f>SUM(H21,J21,L21)</f>
        <v>5301</v>
      </c>
      <c r="N21" s="29">
        <f t="shared" si="7"/>
        <v>85.453138601412135</v>
      </c>
    </row>
    <row r="22" spans="1:14" ht="15" customHeight="1">
      <c r="A22" s="37" t="s">
        <v>23</v>
      </c>
      <c r="B22" s="84" t="s">
        <v>43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6"/>
    </row>
    <row r="23" spans="1:14" ht="30" customHeight="1">
      <c r="A23" s="37" t="s">
        <v>24</v>
      </c>
      <c r="B23" s="84" t="s">
        <v>44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6"/>
    </row>
    <row r="24" spans="1:14" ht="15" customHeight="1">
      <c r="A24" s="67" t="s">
        <v>45</v>
      </c>
      <c r="B24" s="87" t="s">
        <v>22</v>
      </c>
      <c r="C24" s="67" t="s">
        <v>12</v>
      </c>
      <c r="D24" s="67" t="s">
        <v>24</v>
      </c>
      <c r="E24" s="28" t="s">
        <v>60</v>
      </c>
      <c r="F24" s="29">
        <f>SUM(F25:F26)</f>
        <v>1119.7</v>
      </c>
      <c r="G24" s="29">
        <f t="shared" ref="G24:K24" si="8">SUM(G25:G26)</f>
        <v>250</v>
      </c>
      <c r="H24" s="29">
        <f>SUM(H25:H26)</f>
        <v>200</v>
      </c>
      <c r="I24" s="29">
        <f t="shared" si="8"/>
        <v>403.7</v>
      </c>
      <c r="J24" s="29">
        <f>SUM(J25:J26)</f>
        <v>356</v>
      </c>
      <c r="K24" s="29">
        <f t="shared" si="8"/>
        <v>466</v>
      </c>
      <c r="L24" s="29">
        <f>SUM(L25:L26)</f>
        <v>200</v>
      </c>
      <c r="M24" s="29">
        <f>SUM(H24,J24,L24)</f>
        <v>756</v>
      </c>
      <c r="N24" s="29">
        <f t="shared" ref="N24:N30" si="9">M24/F24*100</f>
        <v>67.518085201393234</v>
      </c>
    </row>
    <row r="25" spans="1:14" ht="45" customHeight="1">
      <c r="A25" s="68"/>
      <c r="B25" s="88"/>
      <c r="C25" s="68"/>
      <c r="D25" s="68"/>
      <c r="E25" s="28" t="s">
        <v>15</v>
      </c>
      <c r="F25" s="29">
        <f>SUM(F28,F30)</f>
        <v>1019.7</v>
      </c>
      <c r="G25" s="29">
        <f t="shared" ref="G25:K25" si="10">SUM(G28,G30)</f>
        <v>150</v>
      </c>
      <c r="H25" s="29">
        <f>SUM(H28,H30)</f>
        <v>100</v>
      </c>
      <c r="I25" s="29">
        <f t="shared" si="10"/>
        <v>403.7</v>
      </c>
      <c r="J25" s="29">
        <f>J28</f>
        <v>356</v>
      </c>
      <c r="K25" s="29">
        <f t="shared" si="10"/>
        <v>466</v>
      </c>
      <c r="L25" s="29">
        <f>SUM(L30,L28)</f>
        <v>200</v>
      </c>
      <c r="M25" s="29">
        <f t="shared" ref="M25:M29" si="11">SUM(H25,J25,L25)</f>
        <v>656</v>
      </c>
      <c r="N25" s="29">
        <f t="shared" si="9"/>
        <v>64.3326468569187</v>
      </c>
    </row>
    <row r="26" spans="1:14" ht="30" customHeight="1">
      <c r="A26" s="69"/>
      <c r="B26" s="89"/>
      <c r="C26" s="69"/>
      <c r="D26" s="69"/>
      <c r="E26" s="28" t="s">
        <v>13</v>
      </c>
      <c r="F26" s="29">
        <f>F29</f>
        <v>100</v>
      </c>
      <c r="G26" s="29">
        <f t="shared" ref="G26:K26" si="12">G29</f>
        <v>100</v>
      </c>
      <c r="H26" s="29">
        <f>H29</f>
        <v>100</v>
      </c>
      <c r="I26" s="29">
        <f t="shared" si="12"/>
        <v>0</v>
      </c>
      <c r="J26" s="29">
        <f>J30</f>
        <v>0</v>
      </c>
      <c r="K26" s="29">
        <f t="shared" si="12"/>
        <v>0</v>
      </c>
      <c r="L26" s="29">
        <f>L29</f>
        <v>0</v>
      </c>
      <c r="M26" s="29">
        <f t="shared" si="11"/>
        <v>100</v>
      </c>
      <c r="N26" s="29">
        <f t="shared" si="9"/>
        <v>100</v>
      </c>
    </row>
    <row r="27" spans="1:14" ht="15" customHeight="1">
      <c r="A27" s="67" t="s">
        <v>46</v>
      </c>
      <c r="B27" s="103" t="s">
        <v>72</v>
      </c>
      <c r="C27" s="67" t="s">
        <v>12</v>
      </c>
      <c r="D27" s="100" t="s">
        <v>24</v>
      </c>
      <c r="E27" s="36" t="s">
        <v>60</v>
      </c>
      <c r="F27" s="29">
        <v>803.7</v>
      </c>
      <c r="G27" s="29">
        <v>200</v>
      </c>
      <c r="H27" s="29">
        <f>SUM(H28:H29)</f>
        <v>200</v>
      </c>
      <c r="I27" s="29">
        <v>403.7</v>
      </c>
      <c r="J27" s="29">
        <f>SUM(J28:J29)</f>
        <v>356</v>
      </c>
      <c r="K27" s="29">
        <v>200</v>
      </c>
      <c r="L27" s="29">
        <f>SUM(L28:L29)</f>
        <v>200</v>
      </c>
      <c r="M27" s="29">
        <f t="shared" si="11"/>
        <v>756</v>
      </c>
      <c r="N27" s="29">
        <f t="shared" si="9"/>
        <v>94.064949608062705</v>
      </c>
    </row>
    <row r="28" spans="1:14" ht="45" customHeight="1">
      <c r="A28" s="68"/>
      <c r="B28" s="104"/>
      <c r="C28" s="68"/>
      <c r="D28" s="101"/>
      <c r="E28" s="36" t="s">
        <v>15</v>
      </c>
      <c r="F28" s="29">
        <v>703.7</v>
      </c>
      <c r="G28" s="29">
        <v>100</v>
      </c>
      <c r="H28" s="29">
        <v>100</v>
      </c>
      <c r="I28" s="29">
        <v>403.7</v>
      </c>
      <c r="J28" s="29">
        <v>356</v>
      </c>
      <c r="K28" s="29">
        <v>200</v>
      </c>
      <c r="L28" s="29">
        <v>200</v>
      </c>
      <c r="M28" s="29">
        <f t="shared" si="11"/>
        <v>656</v>
      </c>
      <c r="N28" s="29">
        <f t="shared" si="9"/>
        <v>93.221543271280368</v>
      </c>
    </row>
    <row r="29" spans="1:14" ht="30" customHeight="1">
      <c r="A29" s="69"/>
      <c r="B29" s="105"/>
      <c r="C29" s="69"/>
      <c r="D29" s="102"/>
      <c r="E29" s="28" t="s">
        <v>13</v>
      </c>
      <c r="F29" s="29">
        <v>100</v>
      </c>
      <c r="G29" s="29">
        <v>100</v>
      </c>
      <c r="H29" s="29">
        <v>100</v>
      </c>
      <c r="I29" s="29">
        <v>0</v>
      </c>
      <c r="J29" s="29">
        <v>0</v>
      </c>
      <c r="K29" s="29">
        <v>0</v>
      </c>
      <c r="L29" s="29">
        <v>0</v>
      </c>
      <c r="M29" s="29">
        <f t="shared" si="11"/>
        <v>100</v>
      </c>
      <c r="N29" s="29">
        <f t="shared" si="9"/>
        <v>100</v>
      </c>
    </row>
    <row r="30" spans="1:14" ht="90" customHeight="1">
      <c r="A30" s="32" t="s">
        <v>47</v>
      </c>
      <c r="B30" s="33" t="s">
        <v>73</v>
      </c>
      <c r="C30" s="31" t="s">
        <v>12</v>
      </c>
      <c r="D30" s="31" t="s">
        <v>24</v>
      </c>
      <c r="E30" s="28" t="s">
        <v>15</v>
      </c>
      <c r="F30" s="29">
        <v>316</v>
      </c>
      <c r="G30" s="29">
        <v>50</v>
      </c>
      <c r="H30" s="29">
        <v>0</v>
      </c>
      <c r="I30" s="29">
        <v>0</v>
      </c>
      <c r="J30" s="29">
        <v>0</v>
      </c>
      <c r="K30" s="29">
        <v>266</v>
      </c>
      <c r="L30" s="29">
        <v>0</v>
      </c>
      <c r="M30" s="29">
        <v>266</v>
      </c>
      <c r="N30" s="29">
        <f t="shared" si="9"/>
        <v>84.177215189873422</v>
      </c>
    </row>
    <row r="31" spans="1:14" ht="15" customHeight="1">
      <c r="A31" s="34" t="s">
        <v>25</v>
      </c>
      <c r="B31" s="84" t="s">
        <v>48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6"/>
    </row>
    <row r="32" spans="1:14" ht="30" customHeight="1">
      <c r="A32" s="34" t="s">
        <v>27</v>
      </c>
      <c r="B32" s="84" t="s">
        <v>49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6"/>
    </row>
    <row r="33" spans="1:14" ht="15" customHeight="1">
      <c r="A33" s="67" t="s">
        <v>28</v>
      </c>
      <c r="B33" s="87" t="s">
        <v>26</v>
      </c>
      <c r="C33" s="67" t="s">
        <v>80</v>
      </c>
      <c r="D33" s="67" t="s">
        <v>126</v>
      </c>
      <c r="E33" s="28" t="s">
        <v>60</v>
      </c>
      <c r="F33" s="29">
        <f>SUM(F34:F39)</f>
        <v>131882.40000000002</v>
      </c>
      <c r="G33" s="29">
        <f t="shared" ref="G33:K33" si="13">SUM(G34:G39)</f>
        <v>43437.899999999994</v>
      </c>
      <c r="H33" s="29">
        <f>SUM(H34:H39)</f>
        <v>41489.1</v>
      </c>
      <c r="I33" s="29">
        <f t="shared" si="13"/>
        <v>40701.699999999997</v>
      </c>
      <c r="J33" s="29">
        <f>SUM(J34:J39)</f>
        <v>36336.199999999997</v>
      </c>
      <c r="K33" s="29">
        <f t="shared" si="13"/>
        <v>47742.8</v>
      </c>
      <c r="L33" s="29">
        <f>SUM(L34:L39)</f>
        <v>44480.3</v>
      </c>
      <c r="M33" s="29">
        <f>SUM(H33,J33,L33)</f>
        <v>122305.59999999999</v>
      </c>
      <c r="N33" s="29">
        <f t="shared" ref="N33:N52" si="14">M33/F33*100</f>
        <v>92.738379040721114</v>
      </c>
    </row>
    <row r="34" spans="1:14" ht="45" customHeight="1">
      <c r="A34" s="68"/>
      <c r="B34" s="88"/>
      <c r="C34" s="68"/>
      <c r="D34" s="68"/>
      <c r="E34" s="28" t="s">
        <v>15</v>
      </c>
      <c r="F34" s="29">
        <f>SUM(F43,F49,F51,F52)</f>
        <v>95192.200000000012</v>
      </c>
      <c r="G34" s="29">
        <f t="shared" ref="G34:I34" si="15">SUM(G43,G49,G51,G52)</f>
        <v>33332.699999999997</v>
      </c>
      <c r="H34" s="29">
        <f>SUM(H43,H51,H52)</f>
        <v>31383.9</v>
      </c>
      <c r="I34" s="29">
        <f t="shared" si="15"/>
        <v>26535.599999999999</v>
      </c>
      <c r="J34" s="29">
        <f>J43</f>
        <v>22170.1</v>
      </c>
      <c r="K34" s="29">
        <v>35323.9</v>
      </c>
      <c r="L34" s="29">
        <f>SUM(L43,L49,L51,L52)</f>
        <v>32061.4</v>
      </c>
      <c r="M34" s="29">
        <f t="shared" ref="M34:M52" si="16">SUM(H34,J34,L34)</f>
        <v>85615.4</v>
      </c>
      <c r="N34" s="29">
        <f t="shared" si="14"/>
        <v>89.939511850760866</v>
      </c>
    </row>
    <row r="35" spans="1:14" ht="30" customHeight="1">
      <c r="A35" s="68"/>
      <c r="B35" s="88"/>
      <c r="C35" s="68"/>
      <c r="D35" s="68"/>
      <c r="E35" s="28" t="s">
        <v>16</v>
      </c>
      <c r="F35" s="29">
        <f>SUM(F46)</f>
        <v>2318.6</v>
      </c>
      <c r="G35" s="29">
        <f t="shared" ref="G35:K35" si="17">SUM(G46)</f>
        <v>0</v>
      </c>
      <c r="H35" s="29">
        <v>0</v>
      </c>
      <c r="I35" s="29">
        <f t="shared" si="17"/>
        <v>0</v>
      </c>
      <c r="J35" s="29">
        <v>0</v>
      </c>
      <c r="K35" s="29">
        <f t="shared" si="17"/>
        <v>2318.6</v>
      </c>
      <c r="L35" s="29">
        <v>2318.6</v>
      </c>
      <c r="M35" s="29">
        <f t="shared" si="16"/>
        <v>2318.6</v>
      </c>
      <c r="N35" s="29">
        <f t="shared" si="14"/>
        <v>100</v>
      </c>
    </row>
    <row r="36" spans="1:14" ht="30" customHeight="1">
      <c r="A36" s="68"/>
      <c r="B36" s="88"/>
      <c r="C36" s="68"/>
      <c r="D36" s="68"/>
      <c r="E36" s="28" t="s">
        <v>13</v>
      </c>
      <c r="F36" s="29">
        <f>SUM(F41,F47)</f>
        <v>25811.599999999999</v>
      </c>
      <c r="G36" s="29">
        <f t="shared" ref="G36:K36" si="18">SUM(G41,G47)</f>
        <v>4000</v>
      </c>
      <c r="H36" s="29">
        <f>H41</f>
        <v>4000</v>
      </c>
      <c r="I36" s="29">
        <f t="shared" si="18"/>
        <v>11926.8</v>
      </c>
      <c r="J36" s="29">
        <f>J41</f>
        <v>11926.8</v>
      </c>
      <c r="K36" s="29">
        <f t="shared" si="18"/>
        <v>9884.7999999999993</v>
      </c>
      <c r="L36" s="29">
        <v>9884.7999999999993</v>
      </c>
      <c r="M36" s="29">
        <f t="shared" si="16"/>
        <v>25811.599999999999</v>
      </c>
      <c r="N36" s="29">
        <f t="shared" si="14"/>
        <v>100</v>
      </c>
    </row>
    <row r="37" spans="1:14" ht="105" customHeight="1">
      <c r="A37" s="68"/>
      <c r="B37" s="88"/>
      <c r="C37" s="68"/>
      <c r="D37" s="68"/>
      <c r="E37" s="28" t="s">
        <v>74</v>
      </c>
      <c r="F37" s="29">
        <f>SUM(F42,F48)</f>
        <v>7854.5</v>
      </c>
      <c r="G37" s="29">
        <f t="shared" ref="G37:K37" si="19">SUM(G42,G48)</f>
        <v>5615.2</v>
      </c>
      <c r="H37" s="29">
        <f>H42</f>
        <v>5615.2</v>
      </c>
      <c r="I37" s="29">
        <f t="shared" si="19"/>
        <v>2239.3000000000002</v>
      </c>
      <c r="J37" s="29">
        <f>J42</f>
        <v>2239.3000000000002</v>
      </c>
      <c r="K37" s="29">
        <f t="shared" si="19"/>
        <v>0</v>
      </c>
      <c r="L37" s="29">
        <f>L42+L48</f>
        <v>0</v>
      </c>
      <c r="M37" s="29">
        <f t="shared" si="16"/>
        <v>7854.5</v>
      </c>
      <c r="N37" s="29">
        <f t="shared" si="14"/>
        <v>100</v>
      </c>
    </row>
    <row r="38" spans="1:14" ht="15" customHeight="1">
      <c r="A38" s="68"/>
      <c r="B38" s="88"/>
      <c r="C38" s="68"/>
      <c r="D38" s="68"/>
      <c r="E38" s="28" t="s">
        <v>75</v>
      </c>
      <c r="F38" s="29">
        <f>F44</f>
        <v>490</v>
      </c>
      <c r="G38" s="29">
        <f t="shared" ref="G38:K38" si="20">G44</f>
        <v>490</v>
      </c>
      <c r="H38" s="29">
        <f>H44</f>
        <v>490</v>
      </c>
      <c r="I38" s="29">
        <f t="shared" si="20"/>
        <v>0</v>
      </c>
      <c r="J38" s="29">
        <f>J44</f>
        <v>0</v>
      </c>
      <c r="K38" s="29">
        <f t="shared" si="20"/>
        <v>0</v>
      </c>
      <c r="L38" s="29">
        <f>L44</f>
        <v>0</v>
      </c>
      <c r="M38" s="29">
        <f t="shared" si="16"/>
        <v>490</v>
      </c>
      <c r="N38" s="29">
        <f t="shared" si="14"/>
        <v>100</v>
      </c>
    </row>
    <row r="39" spans="1:14" ht="30" customHeight="1">
      <c r="A39" s="69"/>
      <c r="B39" s="89"/>
      <c r="C39" s="69"/>
      <c r="D39" s="69"/>
      <c r="E39" s="38" t="s">
        <v>62</v>
      </c>
      <c r="F39" s="29">
        <f>F50</f>
        <v>215.5</v>
      </c>
      <c r="G39" s="29">
        <f t="shared" ref="G39:K39" si="21">G50</f>
        <v>0</v>
      </c>
      <c r="H39" s="29">
        <v>0</v>
      </c>
      <c r="I39" s="29">
        <f t="shared" si="21"/>
        <v>0</v>
      </c>
      <c r="J39" s="29">
        <v>0</v>
      </c>
      <c r="K39" s="29">
        <f t="shared" si="21"/>
        <v>215.5</v>
      </c>
      <c r="L39" s="29">
        <f>L50</f>
        <v>215.5</v>
      </c>
      <c r="M39" s="29">
        <f t="shared" si="16"/>
        <v>215.5</v>
      </c>
      <c r="N39" s="29">
        <f t="shared" si="14"/>
        <v>100</v>
      </c>
    </row>
    <row r="40" spans="1:14" ht="15" customHeight="1">
      <c r="A40" s="67" t="s">
        <v>50</v>
      </c>
      <c r="B40" s="87" t="s">
        <v>127</v>
      </c>
      <c r="C40" s="67" t="s">
        <v>80</v>
      </c>
      <c r="D40" s="67" t="s">
        <v>126</v>
      </c>
      <c r="E40" s="28" t="s">
        <v>60</v>
      </c>
      <c r="F40" s="29">
        <v>86593.5</v>
      </c>
      <c r="G40" s="29">
        <v>43255.9</v>
      </c>
      <c r="H40" s="29">
        <f>SUM(H41:H44)</f>
        <v>41307.100000000006</v>
      </c>
      <c r="I40" s="29">
        <v>40701.699999999997</v>
      </c>
      <c r="J40" s="29">
        <f>SUM(J41:J44)</f>
        <v>36336.199999999997</v>
      </c>
      <c r="K40" s="29">
        <v>2635.9</v>
      </c>
      <c r="L40" s="29">
        <f>SUM(L41:L44)</f>
        <v>2048.9</v>
      </c>
      <c r="M40" s="29">
        <f t="shared" si="16"/>
        <v>79692.2</v>
      </c>
      <c r="N40" s="29">
        <f t="shared" si="14"/>
        <v>92.030233216118987</v>
      </c>
    </row>
    <row r="41" spans="1:14" ht="30" customHeight="1">
      <c r="A41" s="68"/>
      <c r="B41" s="88"/>
      <c r="C41" s="68"/>
      <c r="D41" s="68"/>
      <c r="E41" s="28" t="s">
        <v>13</v>
      </c>
      <c r="F41" s="29">
        <v>15926.8</v>
      </c>
      <c r="G41" s="29">
        <v>4000</v>
      </c>
      <c r="H41" s="29">
        <v>4000</v>
      </c>
      <c r="I41" s="29">
        <v>11926.8</v>
      </c>
      <c r="J41" s="29">
        <v>11926.8</v>
      </c>
      <c r="K41" s="29">
        <v>0</v>
      </c>
      <c r="L41" s="29">
        <v>0</v>
      </c>
      <c r="M41" s="29">
        <f t="shared" si="16"/>
        <v>15926.8</v>
      </c>
      <c r="N41" s="29">
        <f t="shared" si="14"/>
        <v>100</v>
      </c>
    </row>
    <row r="42" spans="1:14" ht="105" customHeight="1">
      <c r="A42" s="68"/>
      <c r="B42" s="88"/>
      <c r="C42" s="68"/>
      <c r="D42" s="68"/>
      <c r="E42" s="28" t="s">
        <v>74</v>
      </c>
      <c r="F42" s="29">
        <v>7854.5</v>
      </c>
      <c r="G42" s="29">
        <v>5615.2</v>
      </c>
      <c r="H42" s="29">
        <v>5615.2</v>
      </c>
      <c r="I42" s="29">
        <v>2239.3000000000002</v>
      </c>
      <c r="J42" s="29">
        <v>2239.3000000000002</v>
      </c>
      <c r="K42" s="29">
        <v>0</v>
      </c>
      <c r="L42" s="29">
        <v>0</v>
      </c>
      <c r="M42" s="29">
        <f t="shared" si="16"/>
        <v>7854.5</v>
      </c>
      <c r="N42" s="29">
        <f t="shared" si="14"/>
        <v>100</v>
      </c>
    </row>
    <row r="43" spans="1:14" ht="45" customHeight="1">
      <c r="A43" s="68"/>
      <c r="B43" s="88"/>
      <c r="C43" s="68"/>
      <c r="D43" s="68"/>
      <c r="E43" s="28" t="s">
        <v>15</v>
      </c>
      <c r="F43" s="29">
        <v>62322.2</v>
      </c>
      <c r="G43" s="29">
        <v>33150.699999999997</v>
      </c>
      <c r="H43" s="29">
        <v>31201.9</v>
      </c>
      <c r="I43" s="29">
        <v>26535.599999999999</v>
      </c>
      <c r="J43" s="29">
        <v>22170.1</v>
      </c>
      <c r="K43" s="29">
        <v>2635.9</v>
      </c>
      <c r="L43" s="29">
        <v>2048.9</v>
      </c>
      <c r="M43" s="29">
        <f t="shared" si="16"/>
        <v>55420.9</v>
      </c>
      <c r="N43" s="29">
        <f t="shared" si="14"/>
        <v>88.926417873566734</v>
      </c>
    </row>
    <row r="44" spans="1:14" ht="15" customHeight="1">
      <c r="A44" s="69"/>
      <c r="B44" s="89"/>
      <c r="C44" s="69"/>
      <c r="D44" s="69"/>
      <c r="E44" s="28" t="s">
        <v>75</v>
      </c>
      <c r="F44" s="29">
        <v>490</v>
      </c>
      <c r="G44" s="29">
        <v>490</v>
      </c>
      <c r="H44" s="29">
        <v>490</v>
      </c>
      <c r="I44" s="29">
        <v>0</v>
      </c>
      <c r="J44" s="29">
        <v>0</v>
      </c>
      <c r="K44" s="29">
        <v>0</v>
      </c>
      <c r="L44" s="29">
        <v>0</v>
      </c>
      <c r="M44" s="29">
        <f t="shared" si="16"/>
        <v>490</v>
      </c>
      <c r="N44" s="29">
        <f t="shared" si="14"/>
        <v>100</v>
      </c>
    </row>
    <row r="45" spans="1:14" ht="90" customHeight="1">
      <c r="A45" s="67" t="s">
        <v>51</v>
      </c>
      <c r="B45" s="87" t="s">
        <v>76</v>
      </c>
      <c r="C45" s="67" t="s">
        <v>80</v>
      </c>
      <c r="D45" s="67" t="s">
        <v>126</v>
      </c>
      <c r="E45" s="28" t="s">
        <v>60</v>
      </c>
      <c r="F45" s="29">
        <v>44855.8</v>
      </c>
      <c r="G45" s="29">
        <v>0</v>
      </c>
      <c r="H45" s="39" t="s">
        <v>86</v>
      </c>
      <c r="I45" s="29">
        <v>0</v>
      </c>
      <c r="J45" s="39" t="s">
        <v>86</v>
      </c>
      <c r="K45" s="29">
        <f>K46+K47+K48+K49+K50</f>
        <v>44855.8</v>
      </c>
      <c r="L45" s="29">
        <f>L46+L47+L48+L49+L50</f>
        <v>42200.3</v>
      </c>
      <c r="M45" s="29">
        <f t="shared" si="16"/>
        <v>42200.3</v>
      </c>
      <c r="N45" s="29">
        <f t="shared" si="14"/>
        <v>94.079918316026024</v>
      </c>
    </row>
    <row r="46" spans="1:14" ht="30" customHeight="1">
      <c r="A46" s="68"/>
      <c r="B46" s="88"/>
      <c r="C46" s="68"/>
      <c r="D46" s="68"/>
      <c r="E46" s="28" t="s">
        <v>16</v>
      </c>
      <c r="F46" s="29">
        <v>2318.6</v>
      </c>
      <c r="G46" s="29">
        <v>0</v>
      </c>
      <c r="H46" s="39" t="s">
        <v>86</v>
      </c>
      <c r="I46" s="29">
        <v>0</v>
      </c>
      <c r="J46" s="39" t="s">
        <v>86</v>
      </c>
      <c r="K46" s="29">
        <v>2318.6</v>
      </c>
      <c r="L46" s="29">
        <v>2318.6</v>
      </c>
      <c r="M46" s="29">
        <f t="shared" si="16"/>
        <v>2318.6</v>
      </c>
      <c r="N46" s="29">
        <f t="shared" si="14"/>
        <v>100</v>
      </c>
    </row>
    <row r="47" spans="1:14" ht="30" customHeight="1">
      <c r="A47" s="68"/>
      <c r="B47" s="88"/>
      <c r="C47" s="68"/>
      <c r="D47" s="68"/>
      <c r="E47" s="28" t="s">
        <v>13</v>
      </c>
      <c r="F47" s="29">
        <v>9884.7999999999993</v>
      </c>
      <c r="G47" s="29">
        <v>0</v>
      </c>
      <c r="H47" s="39" t="s">
        <v>86</v>
      </c>
      <c r="I47" s="29">
        <v>0</v>
      </c>
      <c r="J47" s="39" t="s">
        <v>86</v>
      </c>
      <c r="K47" s="29">
        <v>9884.7999999999993</v>
      </c>
      <c r="L47" s="29">
        <v>9884.7999999999993</v>
      </c>
      <c r="M47" s="29">
        <f t="shared" si="16"/>
        <v>9884.7999999999993</v>
      </c>
      <c r="N47" s="29">
        <f t="shared" si="14"/>
        <v>100</v>
      </c>
    </row>
    <row r="48" spans="1:14" ht="105" customHeight="1">
      <c r="A48" s="68"/>
      <c r="B48" s="88"/>
      <c r="C48" s="68"/>
      <c r="D48" s="68"/>
      <c r="E48" s="28" t="s">
        <v>74</v>
      </c>
      <c r="F48" s="29">
        <v>0</v>
      </c>
      <c r="G48" s="29">
        <v>0</v>
      </c>
      <c r="H48" s="39" t="s">
        <v>86</v>
      </c>
      <c r="I48" s="29">
        <v>0</v>
      </c>
      <c r="J48" s="39" t="s">
        <v>86</v>
      </c>
      <c r="K48" s="29">
        <v>0</v>
      </c>
      <c r="L48" s="29">
        <v>0</v>
      </c>
      <c r="M48" s="29">
        <f t="shared" si="16"/>
        <v>0</v>
      </c>
      <c r="N48" s="29">
        <v>0</v>
      </c>
    </row>
    <row r="49" spans="1:14" ht="45" customHeight="1">
      <c r="A49" s="68"/>
      <c r="B49" s="88"/>
      <c r="C49" s="68"/>
      <c r="D49" s="68"/>
      <c r="E49" s="28" t="s">
        <v>15</v>
      </c>
      <c r="F49" s="29">
        <v>32436.9</v>
      </c>
      <c r="G49" s="29">
        <v>0</v>
      </c>
      <c r="H49" s="39" t="s">
        <v>86</v>
      </c>
      <c r="I49" s="29">
        <v>0</v>
      </c>
      <c r="J49" s="39" t="s">
        <v>86</v>
      </c>
      <c r="K49" s="29">
        <v>32436.9</v>
      </c>
      <c r="L49" s="29">
        <v>29781.4</v>
      </c>
      <c r="M49" s="29">
        <f t="shared" si="16"/>
        <v>29781.4</v>
      </c>
      <c r="N49" s="29">
        <f t="shared" si="14"/>
        <v>91.81333604629296</v>
      </c>
    </row>
    <row r="50" spans="1:14" ht="30" customHeight="1">
      <c r="A50" s="69"/>
      <c r="B50" s="89"/>
      <c r="C50" s="69"/>
      <c r="D50" s="69"/>
      <c r="E50" s="38" t="s">
        <v>62</v>
      </c>
      <c r="F50" s="29">
        <v>215.5</v>
      </c>
      <c r="G50" s="29">
        <v>0</v>
      </c>
      <c r="H50" s="39" t="s">
        <v>86</v>
      </c>
      <c r="I50" s="29">
        <v>0</v>
      </c>
      <c r="J50" s="39" t="s">
        <v>86</v>
      </c>
      <c r="K50" s="29">
        <v>215.5</v>
      </c>
      <c r="L50" s="29">
        <v>215.5</v>
      </c>
      <c r="M50" s="29">
        <f t="shared" si="16"/>
        <v>215.5</v>
      </c>
      <c r="N50" s="29">
        <f t="shared" si="14"/>
        <v>100</v>
      </c>
    </row>
    <row r="51" spans="1:14" ht="135" customHeight="1">
      <c r="A51" s="32" t="s">
        <v>52</v>
      </c>
      <c r="B51" s="32" t="s">
        <v>77</v>
      </c>
      <c r="C51" s="31" t="s">
        <v>14</v>
      </c>
      <c r="D51" s="31" t="s">
        <v>128</v>
      </c>
      <c r="E51" s="28" t="s">
        <v>15</v>
      </c>
      <c r="F51" s="29">
        <v>160</v>
      </c>
      <c r="G51" s="29">
        <v>160</v>
      </c>
      <c r="H51" s="29">
        <v>160</v>
      </c>
      <c r="I51" s="29">
        <v>0</v>
      </c>
      <c r="J51" s="29">
        <v>0</v>
      </c>
      <c r="K51" s="29">
        <v>0</v>
      </c>
      <c r="L51" s="29">
        <v>0</v>
      </c>
      <c r="M51" s="29">
        <f t="shared" si="16"/>
        <v>160</v>
      </c>
      <c r="N51" s="29">
        <f t="shared" si="14"/>
        <v>100</v>
      </c>
    </row>
    <row r="52" spans="1:14" ht="60" customHeight="1">
      <c r="A52" s="32" t="s">
        <v>79</v>
      </c>
      <c r="B52" s="32" t="s">
        <v>78</v>
      </c>
      <c r="C52" s="31" t="s">
        <v>29</v>
      </c>
      <c r="D52" s="31"/>
      <c r="E52" s="28" t="s">
        <v>15</v>
      </c>
      <c r="F52" s="29">
        <v>273.10000000000002</v>
      </c>
      <c r="G52" s="29">
        <v>22</v>
      </c>
      <c r="H52" s="29">
        <v>22</v>
      </c>
      <c r="I52" s="29">
        <v>0</v>
      </c>
      <c r="J52" s="29">
        <v>0</v>
      </c>
      <c r="K52" s="29">
        <v>251.1</v>
      </c>
      <c r="L52" s="29">
        <v>231.1</v>
      </c>
      <c r="M52" s="29">
        <f t="shared" si="16"/>
        <v>253.1</v>
      </c>
      <c r="N52" s="29">
        <f t="shared" si="14"/>
        <v>92.676675210545582</v>
      </c>
    </row>
    <row r="53" spans="1:14" ht="15" customHeight="1">
      <c r="A53" s="34" t="s">
        <v>30</v>
      </c>
      <c r="B53" s="84" t="s">
        <v>53</v>
      </c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6"/>
    </row>
    <row r="54" spans="1:14" ht="15" customHeight="1">
      <c r="A54" s="34" t="s">
        <v>32</v>
      </c>
      <c r="B54" s="84" t="s">
        <v>54</v>
      </c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6"/>
    </row>
    <row r="55" spans="1:14" ht="120" customHeight="1">
      <c r="A55" s="32" t="s">
        <v>55</v>
      </c>
      <c r="B55" s="32" t="s">
        <v>81</v>
      </c>
      <c r="C55" s="35" t="s">
        <v>12</v>
      </c>
      <c r="D55" s="35" t="s">
        <v>31</v>
      </c>
      <c r="E55" s="28" t="s">
        <v>15</v>
      </c>
      <c r="F55" s="29">
        <f>F57</f>
        <v>59.1</v>
      </c>
      <c r="G55" s="29">
        <f t="shared" ref="G55:K55" si="22">G57</f>
        <v>0</v>
      </c>
      <c r="H55" s="29">
        <v>0</v>
      </c>
      <c r="I55" s="29">
        <f t="shared" si="22"/>
        <v>27.7</v>
      </c>
      <c r="J55" s="29">
        <f>J57</f>
        <v>27.5</v>
      </c>
      <c r="K55" s="29">
        <f t="shared" si="22"/>
        <v>31.4</v>
      </c>
      <c r="L55" s="29">
        <f>L57</f>
        <v>31.4</v>
      </c>
      <c r="M55" s="29">
        <f t="shared" ref="M55:M57" si="23">SUM(H55,J55,L55)</f>
        <v>58.9</v>
      </c>
      <c r="N55" s="29">
        <f t="shared" ref="N55:N68" si="24">M55/F55*100</f>
        <v>99.661590524534688</v>
      </c>
    </row>
    <row r="56" spans="1:14" ht="90" customHeight="1">
      <c r="A56" s="31" t="s">
        <v>56</v>
      </c>
      <c r="B56" s="32" t="s">
        <v>82</v>
      </c>
      <c r="C56" s="35" t="s">
        <v>12</v>
      </c>
      <c r="D56" s="35" t="s">
        <v>32</v>
      </c>
      <c r="E56" s="28" t="s">
        <v>34</v>
      </c>
      <c r="F56" s="40" t="s">
        <v>86</v>
      </c>
      <c r="G56" s="40" t="s">
        <v>86</v>
      </c>
      <c r="H56" s="40" t="s">
        <v>86</v>
      </c>
      <c r="I56" s="40" t="s">
        <v>86</v>
      </c>
      <c r="J56" s="40" t="s">
        <v>86</v>
      </c>
      <c r="K56" s="40" t="s">
        <v>86</v>
      </c>
      <c r="L56" s="40" t="s">
        <v>86</v>
      </c>
      <c r="M56" s="40" t="s">
        <v>86</v>
      </c>
      <c r="N56" s="40" t="s">
        <v>86</v>
      </c>
    </row>
    <row r="57" spans="1:14" ht="75" customHeight="1">
      <c r="A57" s="32" t="s">
        <v>57</v>
      </c>
      <c r="B57" s="32" t="s">
        <v>83</v>
      </c>
      <c r="C57" s="35" t="s">
        <v>12</v>
      </c>
      <c r="D57" s="35" t="s">
        <v>129</v>
      </c>
      <c r="E57" s="28" t="s">
        <v>15</v>
      </c>
      <c r="F57" s="29">
        <v>59.1</v>
      </c>
      <c r="G57" s="29">
        <v>0</v>
      </c>
      <c r="H57" s="29">
        <v>0</v>
      </c>
      <c r="I57" s="29">
        <v>27.7</v>
      </c>
      <c r="J57" s="29">
        <v>27.5</v>
      </c>
      <c r="K57" s="29">
        <v>31.4</v>
      </c>
      <c r="L57" s="29">
        <v>31.4</v>
      </c>
      <c r="M57" s="29">
        <f t="shared" si="23"/>
        <v>58.9</v>
      </c>
      <c r="N57" s="29">
        <f t="shared" si="24"/>
        <v>99.661590524534688</v>
      </c>
    </row>
    <row r="58" spans="1:14" ht="150" customHeight="1">
      <c r="A58" s="32" t="s">
        <v>58</v>
      </c>
      <c r="B58" s="32" t="s">
        <v>84</v>
      </c>
      <c r="C58" s="35" t="s">
        <v>12</v>
      </c>
      <c r="D58" s="35" t="s">
        <v>129</v>
      </c>
      <c r="E58" s="28" t="s">
        <v>34</v>
      </c>
      <c r="F58" s="40" t="s">
        <v>86</v>
      </c>
      <c r="G58" s="40" t="s">
        <v>86</v>
      </c>
      <c r="H58" s="40" t="s">
        <v>86</v>
      </c>
      <c r="I58" s="40" t="s">
        <v>86</v>
      </c>
      <c r="J58" s="40" t="s">
        <v>86</v>
      </c>
      <c r="K58" s="40" t="s">
        <v>86</v>
      </c>
      <c r="L58" s="40" t="s">
        <v>86</v>
      </c>
      <c r="M58" s="40" t="s">
        <v>86</v>
      </c>
      <c r="N58" s="40" t="s">
        <v>86</v>
      </c>
    </row>
    <row r="59" spans="1:14" ht="105" customHeight="1">
      <c r="A59" s="41" t="s">
        <v>59</v>
      </c>
      <c r="B59" s="32" t="s">
        <v>85</v>
      </c>
      <c r="C59" s="35" t="s">
        <v>12</v>
      </c>
      <c r="D59" s="35" t="s">
        <v>33</v>
      </c>
      <c r="E59" s="28" t="s">
        <v>34</v>
      </c>
      <c r="F59" s="40" t="s">
        <v>86</v>
      </c>
      <c r="G59" s="40" t="s">
        <v>86</v>
      </c>
      <c r="H59" s="40" t="s">
        <v>86</v>
      </c>
      <c r="I59" s="40" t="s">
        <v>86</v>
      </c>
      <c r="J59" s="40" t="s">
        <v>86</v>
      </c>
      <c r="K59" s="40" t="s">
        <v>86</v>
      </c>
      <c r="L59" s="40" t="s">
        <v>86</v>
      </c>
      <c r="M59" s="40" t="s">
        <v>86</v>
      </c>
      <c r="N59" s="40" t="s">
        <v>86</v>
      </c>
    </row>
    <row r="60" spans="1:14" ht="15" customHeight="1">
      <c r="A60" s="75" t="s">
        <v>63</v>
      </c>
      <c r="B60" s="76"/>
      <c r="C60" s="76"/>
      <c r="D60" s="77"/>
      <c r="E60" s="28" t="s">
        <v>60</v>
      </c>
      <c r="F60" s="42">
        <f>SUM(F61:F66)</f>
        <v>309082.5</v>
      </c>
      <c r="G60" s="42">
        <f t="shared" ref="G60:L60" si="25">SUM(G61:G66)</f>
        <v>99001.999999999985</v>
      </c>
      <c r="H60" s="42">
        <f t="shared" si="25"/>
        <v>96689.499999999985</v>
      </c>
      <c r="I60" s="42">
        <f t="shared" si="25"/>
        <v>100604.49999999999</v>
      </c>
      <c r="J60" s="42">
        <f t="shared" si="25"/>
        <v>95026.6</v>
      </c>
      <c r="K60" s="51">
        <f t="shared" si="25"/>
        <v>109476.00000000001</v>
      </c>
      <c r="L60" s="52">
        <f t="shared" si="25"/>
        <v>104184.3</v>
      </c>
      <c r="M60" s="29">
        <f t="shared" ref="M60:M65" si="26">SUM(H60,J60,L60)</f>
        <v>295900.39999999997</v>
      </c>
      <c r="N60" s="29">
        <f t="shared" si="24"/>
        <v>95.735086910452708</v>
      </c>
    </row>
    <row r="61" spans="1:14" ht="45" customHeight="1">
      <c r="A61" s="78"/>
      <c r="B61" s="79"/>
      <c r="C61" s="79"/>
      <c r="D61" s="80"/>
      <c r="E61" s="28" t="s">
        <v>15</v>
      </c>
      <c r="F61" s="42">
        <f>SUM(F10,F20,F25,F34,F55)</f>
        <v>267770.90000000002</v>
      </c>
      <c r="G61" s="42">
        <f t="shared" ref="G61:K61" si="27">SUM(G10,G20,G25,G34,G55)</f>
        <v>88716.799999999988</v>
      </c>
      <c r="H61" s="42">
        <f t="shared" ref="H61" si="28">SUM(H10,H20,H25,H34,H55)</f>
        <v>86404.299999999988</v>
      </c>
      <c r="I61" s="42">
        <f t="shared" si="27"/>
        <v>83319.999999999985</v>
      </c>
      <c r="J61" s="42">
        <f>SUM(J10,J20,J25,J34,J55)</f>
        <v>77742.100000000006</v>
      </c>
      <c r="K61" s="42">
        <f t="shared" si="27"/>
        <v>95734.1</v>
      </c>
      <c r="L61" s="42">
        <f t="shared" ref="L61" si="29">SUM(L10,L20,L25,L34,L55)</f>
        <v>90957.7</v>
      </c>
      <c r="M61" s="29">
        <f t="shared" si="26"/>
        <v>255104.09999999998</v>
      </c>
      <c r="N61" s="29">
        <f t="shared" si="24"/>
        <v>95.269538250795719</v>
      </c>
    </row>
    <row r="62" spans="1:14" ht="30" customHeight="1">
      <c r="A62" s="78"/>
      <c r="B62" s="79"/>
      <c r="C62" s="79"/>
      <c r="D62" s="80"/>
      <c r="E62" s="28" t="s">
        <v>16</v>
      </c>
      <c r="F62" s="42">
        <f>F35</f>
        <v>2318.6</v>
      </c>
      <c r="G62" s="42">
        <f t="shared" ref="G62:K62" si="30">G35</f>
        <v>0</v>
      </c>
      <c r="H62" s="42">
        <f t="shared" ref="H62" si="31">H35</f>
        <v>0</v>
      </c>
      <c r="I62" s="42">
        <f t="shared" si="30"/>
        <v>0</v>
      </c>
      <c r="J62" s="42">
        <f t="shared" ref="J62" si="32">J35</f>
        <v>0</v>
      </c>
      <c r="K62" s="42">
        <f t="shared" si="30"/>
        <v>2318.6</v>
      </c>
      <c r="L62" s="42">
        <f>L35</f>
        <v>2318.6</v>
      </c>
      <c r="M62" s="29">
        <f t="shared" si="26"/>
        <v>2318.6</v>
      </c>
      <c r="N62" s="29">
        <f t="shared" si="24"/>
        <v>100</v>
      </c>
    </row>
    <row r="63" spans="1:14" ht="30" customHeight="1">
      <c r="A63" s="78"/>
      <c r="B63" s="79"/>
      <c r="C63" s="79"/>
      <c r="D63" s="80"/>
      <c r="E63" s="28" t="s">
        <v>13</v>
      </c>
      <c r="F63" s="42">
        <f>SUM(F11,F26,F36)</f>
        <v>30433</v>
      </c>
      <c r="G63" s="42">
        <f t="shared" ref="G63:K63" si="33">SUM(G11,G26,G36)</f>
        <v>4180</v>
      </c>
      <c r="H63" s="42">
        <f t="shared" ref="H63" si="34">SUM(H11,H26,H36)</f>
        <v>4180</v>
      </c>
      <c r="I63" s="42">
        <f t="shared" si="33"/>
        <v>15045.199999999999</v>
      </c>
      <c r="J63" s="42">
        <f t="shared" ref="J63" si="35">SUM(J11,J26,J36)</f>
        <v>15045.199999999999</v>
      </c>
      <c r="K63" s="42">
        <f t="shared" si="33"/>
        <v>11207.8</v>
      </c>
      <c r="L63" s="42">
        <f t="shared" ref="L63" si="36">SUM(L11,L26,L36)</f>
        <v>10692.5</v>
      </c>
      <c r="M63" s="29">
        <f t="shared" si="26"/>
        <v>29917.699999999997</v>
      </c>
      <c r="N63" s="29">
        <f t="shared" si="24"/>
        <v>98.30677225380343</v>
      </c>
    </row>
    <row r="64" spans="1:14" ht="105" customHeight="1">
      <c r="A64" s="78"/>
      <c r="B64" s="79"/>
      <c r="C64" s="79"/>
      <c r="D64" s="80"/>
      <c r="E64" s="28" t="s">
        <v>74</v>
      </c>
      <c r="F64" s="42">
        <f>SUM(F37)</f>
        <v>7854.5</v>
      </c>
      <c r="G64" s="42">
        <f t="shared" ref="G64:K64" si="37">SUM(G37)</f>
        <v>5615.2</v>
      </c>
      <c r="H64" s="42">
        <f t="shared" ref="H64" si="38">SUM(H37)</f>
        <v>5615.2</v>
      </c>
      <c r="I64" s="42">
        <f t="shared" si="37"/>
        <v>2239.3000000000002</v>
      </c>
      <c r="J64" s="42">
        <f t="shared" ref="J64" si="39">SUM(J37)</f>
        <v>2239.3000000000002</v>
      </c>
      <c r="K64" s="42">
        <f t="shared" si="37"/>
        <v>0</v>
      </c>
      <c r="L64" s="42">
        <f t="shared" ref="L64" si="40">SUM(L37)</f>
        <v>0</v>
      </c>
      <c r="M64" s="29">
        <f t="shared" si="26"/>
        <v>7854.5</v>
      </c>
      <c r="N64" s="29">
        <f t="shared" si="24"/>
        <v>100</v>
      </c>
    </row>
    <row r="65" spans="1:16" ht="15" customHeight="1">
      <c r="A65" s="78"/>
      <c r="B65" s="79"/>
      <c r="C65" s="79"/>
      <c r="D65" s="80"/>
      <c r="E65" s="28" t="s">
        <v>75</v>
      </c>
      <c r="F65" s="42">
        <f>F38</f>
        <v>490</v>
      </c>
      <c r="G65" s="42">
        <f t="shared" ref="G65:K65" si="41">G38</f>
        <v>490</v>
      </c>
      <c r="H65" s="42">
        <f t="shared" ref="H65" si="42">H38</f>
        <v>490</v>
      </c>
      <c r="I65" s="42">
        <f t="shared" si="41"/>
        <v>0</v>
      </c>
      <c r="J65" s="42">
        <f t="shared" ref="J65" si="43">J38</f>
        <v>0</v>
      </c>
      <c r="K65" s="42">
        <f t="shared" si="41"/>
        <v>0</v>
      </c>
      <c r="L65" s="42">
        <f t="shared" ref="L65" si="44">L38</f>
        <v>0</v>
      </c>
      <c r="M65" s="29">
        <f t="shared" si="26"/>
        <v>490</v>
      </c>
      <c r="N65" s="29">
        <f t="shared" si="24"/>
        <v>100</v>
      </c>
    </row>
    <row r="66" spans="1:16" ht="30" customHeight="1">
      <c r="A66" s="81"/>
      <c r="B66" s="82"/>
      <c r="C66" s="82"/>
      <c r="D66" s="83"/>
      <c r="E66" s="38" t="s">
        <v>62</v>
      </c>
      <c r="F66" s="42">
        <f>F39</f>
        <v>215.5</v>
      </c>
      <c r="G66" s="42">
        <f t="shared" ref="G66:K66" si="45">G39</f>
        <v>0</v>
      </c>
      <c r="H66" s="42">
        <f t="shared" ref="H66" si="46">H39</f>
        <v>0</v>
      </c>
      <c r="I66" s="42">
        <f t="shared" si="45"/>
        <v>0</v>
      </c>
      <c r="J66" s="42">
        <f t="shared" ref="J66" si="47">J39</f>
        <v>0</v>
      </c>
      <c r="K66" s="42">
        <f t="shared" si="45"/>
        <v>215.5</v>
      </c>
      <c r="L66" s="42">
        <f t="shared" ref="L66" si="48">L39</f>
        <v>215.5</v>
      </c>
      <c r="M66" s="29">
        <v>215.5</v>
      </c>
      <c r="N66" s="29">
        <f t="shared" si="24"/>
        <v>100</v>
      </c>
    </row>
    <row r="67" spans="1:16" ht="30" customHeight="1">
      <c r="A67" s="53"/>
      <c r="B67" s="53"/>
      <c r="C67" s="53"/>
      <c r="D67" s="53"/>
      <c r="E67" s="38" t="s">
        <v>162</v>
      </c>
      <c r="F67" s="42"/>
      <c r="G67" s="42">
        <v>0</v>
      </c>
      <c r="H67" s="42">
        <v>0</v>
      </c>
      <c r="I67" s="42">
        <v>0</v>
      </c>
      <c r="J67" s="42">
        <f>1386.2+393.2</f>
        <v>1779.4</v>
      </c>
      <c r="K67" s="42">
        <v>0</v>
      </c>
      <c r="L67" s="42">
        <v>4725</v>
      </c>
      <c r="M67" s="29">
        <f>J67+L67+H67</f>
        <v>6504.4</v>
      </c>
      <c r="N67" s="29"/>
    </row>
    <row r="68" spans="1:16" ht="117.75" customHeight="1">
      <c r="A68" s="43"/>
      <c r="B68" s="43"/>
      <c r="C68" s="43"/>
      <c r="D68" s="43"/>
      <c r="E68" s="38" t="s">
        <v>163</v>
      </c>
      <c r="F68" s="42">
        <f>F60</f>
        <v>309082.5</v>
      </c>
      <c r="G68" s="29">
        <f t="shared" ref="G68:L68" si="49">G67+G60</f>
        <v>99001.999999999985</v>
      </c>
      <c r="H68" s="29">
        <f t="shared" si="49"/>
        <v>96689.499999999985</v>
      </c>
      <c r="I68" s="29">
        <f t="shared" si="49"/>
        <v>100604.49999999999</v>
      </c>
      <c r="J68" s="29">
        <f t="shared" si="49"/>
        <v>96806</v>
      </c>
      <c r="K68" s="29">
        <f t="shared" si="49"/>
        <v>109476.00000000001</v>
      </c>
      <c r="L68" s="29">
        <f t="shared" si="49"/>
        <v>108909.3</v>
      </c>
      <c r="M68" s="29">
        <f>M67+M60</f>
        <v>302404.8</v>
      </c>
      <c r="N68" s="29">
        <f t="shared" si="24"/>
        <v>97.839508868991288</v>
      </c>
      <c r="P68" s="54"/>
    </row>
    <row r="69" spans="1:16" ht="46.5" customHeight="1">
      <c r="A69" s="43"/>
      <c r="C69" s="44"/>
      <c r="D69" s="44"/>
      <c r="E69" s="61" t="s">
        <v>164</v>
      </c>
      <c r="F69" s="62"/>
      <c r="G69" s="62"/>
      <c r="H69" s="62"/>
      <c r="I69" s="62"/>
      <c r="J69" s="62"/>
      <c r="K69" s="62"/>
      <c r="L69" s="62"/>
      <c r="M69" s="62"/>
      <c r="N69" s="63"/>
    </row>
    <row r="70" spans="1:16" ht="25.5" customHeight="1">
      <c r="A70" s="43"/>
      <c r="C70" s="44"/>
      <c r="D70" s="44"/>
      <c r="E70" s="45"/>
      <c r="F70" s="45"/>
      <c r="G70" s="45"/>
      <c r="H70" s="45"/>
      <c r="I70" s="45"/>
      <c r="J70" s="45"/>
      <c r="K70" s="45"/>
      <c r="L70" s="45"/>
      <c r="M70" s="45"/>
      <c r="N70" s="45"/>
    </row>
    <row r="71" spans="1:16" ht="32.25" customHeight="1">
      <c r="A71" s="43"/>
      <c r="C71" s="44"/>
      <c r="D71" s="44"/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3" spans="1:16">
      <c r="A73" s="70" t="s">
        <v>140</v>
      </c>
      <c r="B73" s="71"/>
      <c r="C73" s="71"/>
      <c r="D73" s="71"/>
      <c r="E73" s="71"/>
      <c r="F73" s="71"/>
      <c r="G73" s="46"/>
      <c r="H73" s="72" t="s">
        <v>136</v>
      </c>
      <c r="I73" s="72"/>
      <c r="J73" s="72"/>
      <c r="K73" s="72"/>
      <c r="L73" s="72"/>
      <c r="M73" s="72"/>
      <c r="N73" s="72"/>
      <c r="O73" s="46"/>
      <c r="P73" s="46"/>
    </row>
    <row r="74" spans="1:16">
      <c r="A74" s="73"/>
      <c r="B74" s="74"/>
      <c r="C74" s="74"/>
      <c r="D74" s="74"/>
      <c r="E74" s="74"/>
      <c r="F74" s="46"/>
      <c r="G74" s="46"/>
      <c r="H74" s="71" t="s">
        <v>137</v>
      </c>
      <c r="I74" s="72"/>
      <c r="J74" s="72"/>
      <c r="K74" s="72"/>
      <c r="L74" s="72"/>
      <c r="M74" s="72"/>
      <c r="N74" s="72"/>
      <c r="O74" s="72"/>
      <c r="P74" s="72"/>
    </row>
    <row r="75" spans="1:16">
      <c r="A75" s="70" t="s">
        <v>138</v>
      </c>
      <c r="B75" s="71"/>
      <c r="C75" s="71"/>
      <c r="D75" s="71"/>
      <c r="E75" s="71"/>
      <c r="F75" s="71"/>
      <c r="G75" s="46"/>
      <c r="H75" s="71" t="s">
        <v>139</v>
      </c>
      <c r="I75" s="72"/>
      <c r="J75" s="72"/>
      <c r="K75" s="72"/>
      <c r="L75" s="72"/>
      <c r="M75" s="72"/>
      <c r="N75" s="72"/>
      <c r="O75" s="72"/>
      <c r="P75" s="72"/>
    </row>
    <row r="76" spans="1:16">
      <c r="A76" s="47"/>
      <c r="B76" s="48" t="s">
        <v>160</v>
      </c>
      <c r="C76" s="64"/>
      <c r="D76" s="64"/>
      <c r="E76" s="46"/>
      <c r="F76" s="46"/>
      <c r="G76" s="46"/>
      <c r="H76" s="46"/>
      <c r="I76" s="46"/>
      <c r="J76" s="65" t="s">
        <v>161</v>
      </c>
      <c r="K76" s="65"/>
      <c r="L76" s="46"/>
      <c r="O76" s="46"/>
      <c r="P76" s="46"/>
    </row>
    <row r="77" spans="1:16">
      <c r="A77" s="47"/>
      <c r="B77" s="49"/>
      <c r="C77" s="50"/>
      <c r="D77" s="50"/>
      <c r="E77" s="46"/>
      <c r="F77" s="46"/>
      <c r="G77" s="46"/>
      <c r="H77" s="46"/>
      <c r="I77" s="46"/>
      <c r="J77" s="46"/>
      <c r="K77" s="46"/>
      <c r="L77" s="46"/>
      <c r="M77" s="50"/>
      <c r="N77" s="50"/>
      <c r="O77" s="46"/>
      <c r="P77" s="46"/>
    </row>
    <row r="78" spans="1:16">
      <c r="A78" s="66" t="s">
        <v>143</v>
      </c>
      <c r="B78" s="66"/>
      <c r="C78" s="66"/>
      <c r="D78" s="66"/>
      <c r="E78" s="66"/>
      <c r="F78" s="66"/>
      <c r="G78" s="66"/>
      <c r="H78" s="66"/>
    </row>
  </sheetData>
  <mergeCells count="61">
    <mergeCell ref="A40:A44"/>
    <mergeCell ref="B40:B44"/>
    <mergeCell ref="C40:C44"/>
    <mergeCell ref="D40:D44"/>
    <mergeCell ref="D45:D50"/>
    <mergeCell ref="D27:D29"/>
    <mergeCell ref="A33:A39"/>
    <mergeCell ref="B33:B39"/>
    <mergeCell ref="C33:C39"/>
    <mergeCell ref="D33:D39"/>
    <mergeCell ref="B31:N31"/>
    <mergeCell ref="B32:N32"/>
    <mergeCell ref="A27:A29"/>
    <mergeCell ref="B27:B29"/>
    <mergeCell ref="C27:C29"/>
    <mergeCell ref="A1:N1"/>
    <mergeCell ref="B7:N7"/>
    <mergeCell ref="B8:N8"/>
    <mergeCell ref="F3:F5"/>
    <mergeCell ref="E3:E5"/>
    <mergeCell ref="D3:D5"/>
    <mergeCell ref="C3:C5"/>
    <mergeCell ref="B3:B5"/>
    <mergeCell ref="A3:A5"/>
    <mergeCell ref="G4:H4"/>
    <mergeCell ref="I4:J4"/>
    <mergeCell ref="K4:L4"/>
    <mergeCell ref="G3:M3"/>
    <mergeCell ref="N3:N5"/>
    <mergeCell ref="B23:N23"/>
    <mergeCell ref="B24:B26"/>
    <mergeCell ref="C24:C26"/>
    <mergeCell ref="D24:D26"/>
    <mergeCell ref="A9:A11"/>
    <mergeCell ref="B9:B11"/>
    <mergeCell ref="A12:A14"/>
    <mergeCell ref="B12:B14"/>
    <mergeCell ref="C12:C14"/>
    <mergeCell ref="C9:C11"/>
    <mergeCell ref="D9:D11"/>
    <mergeCell ref="D12:D14"/>
    <mergeCell ref="B18:N18"/>
    <mergeCell ref="B19:N19"/>
    <mergeCell ref="A24:A26"/>
    <mergeCell ref="B22:N22"/>
    <mergeCell ref="E69:N69"/>
    <mergeCell ref="C76:D76"/>
    <mergeCell ref="J76:K76"/>
    <mergeCell ref="A78:H78"/>
    <mergeCell ref="C45:C50"/>
    <mergeCell ref="A73:F73"/>
    <mergeCell ref="H73:N73"/>
    <mergeCell ref="A74:E74"/>
    <mergeCell ref="H74:P74"/>
    <mergeCell ref="A75:F75"/>
    <mergeCell ref="H75:P75"/>
    <mergeCell ref="A60:D66"/>
    <mergeCell ref="B53:N53"/>
    <mergeCell ref="B54:N54"/>
    <mergeCell ref="A45:A50"/>
    <mergeCell ref="B45:B50"/>
  </mergeCells>
  <printOptions horizontalCentered="1"/>
  <pageMargins left="0.39370078740157483" right="0.39370078740157483" top="0.39370078740157483" bottom="0.39370078740157483" header="0" footer="0"/>
  <pageSetup paperSize="9" scale="72" fitToHeight="0" orientation="landscape" r:id="rId1"/>
  <rowBreaks count="2" manualBreakCount="2">
    <brk id="39" max="16383" man="1"/>
    <brk id="5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opLeftCell="C19" workbookViewId="0">
      <selection activeCell="O20" sqref="O20"/>
    </sheetView>
  </sheetViews>
  <sheetFormatPr defaultRowHeight="15"/>
  <cols>
    <col min="1" max="1" width="5.42578125" style="1" customWidth="1"/>
    <col min="2" max="2" width="39.28515625" style="1" customWidth="1"/>
    <col min="3" max="3" width="8.42578125" style="1" customWidth="1"/>
    <col min="4" max="4" width="14.140625" style="1" customWidth="1"/>
    <col min="5" max="6" width="12" style="1" customWidth="1"/>
    <col min="7" max="12" width="9.28515625" style="1" customWidth="1"/>
    <col min="13" max="13" width="24" style="1" customWidth="1"/>
    <col min="14" max="16384" width="9.140625" style="1"/>
  </cols>
  <sheetData>
    <row r="1" spans="1:13" ht="45" customHeight="1">
      <c r="A1" s="111" t="s">
        <v>87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5" customHeight="1"/>
    <row r="3" spans="1:13" ht="75" customHeight="1">
      <c r="A3" s="112" t="s">
        <v>0</v>
      </c>
      <c r="B3" s="112" t="s">
        <v>88</v>
      </c>
      <c r="C3" s="112" t="s">
        <v>89</v>
      </c>
      <c r="D3" s="112" t="s">
        <v>90</v>
      </c>
      <c r="E3" s="112" t="s">
        <v>91</v>
      </c>
      <c r="F3" s="112"/>
      <c r="G3" s="112"/>
      <c r="H3" s="112"/>
      <c r="I3" s="112"/>
      <c r="J3" s="112"/>
      <c r="K3" s="112" t="s">
        <v>95</v>
      </c>
      <c r="L3" s="112"/>
      <c r="M3" s="112" t="s">
        <v>115</v>
      </c>
    </row>
    <row r="4" spans="1:13" ht="15" customHeight="1">
      <c r="A4" s="112"/>
      <c r="B4" s="112"/>
      <c r="C4" s="112"/>
      <c r="D4" s="112"/>
      <c r="E4" s="112">
        <v>2015</v>
      </c>
      <c r="F4" s="112"/>
      <c r="G4" s="112">
        <v>2016</v>
      </c>
      <c r="H4" s="112"/>
      <c r="I4" s="112">
        <v>2017</v>
      </c>
      <c r="J4" s="112"/>
      <c r="K4" s="112"/>
      <c r="L4" s="112"/>
      <c r="M4" s="112"/>
    </row>
    <row r="5" spans="1:13" ht="15" customHeight="1">
      <c r="A5" s="112"/>
      <c r="B5" s="112"/>
      <c r="C5" s="112"/>
      <c r="D5" s="112"/>
      <c r="E5" s="12" t="s">
        <v>92</v>
      </c>
      <c r="F5" s="12" t="s">
        <v>93</v>
      </c>
      <c r="G5" s="12" t="s">
        <v>92</v>
      </c>
      <c r="H5" s="12" t="s">
        <v>93</v>
      </c>
      <c r="I5" s="12" t="s">
        <v>92</v>
      </c>
      <c r="J5" s="12" t="s">
        <v>93</v>
      </c>
      <c r="K5" s="12" t="s">
        <v>92</v>
      </c>
      <c r="L5" s="12" t="s">
        <v>93</v>
      </c>
      <c r="M5" s="112"/>
    </row>
    <row r="6" spans="1:13" ht="15" customHeight="1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</row>
    <row r="7" spans="1:13" ht="45" customHeight="1">
      <c r="A7" s="6">
        <v>1</v>
      </c>
      <c r="B7" s="110" t="s">
        <v>94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</row>
    <row r="8" spans="1:13" ht="15" customHeight="1">
      <c r="A8" s="9" t="s">
        <v>10</v>
      </c>
      <c r="B8" s="110" t="s">
        <v>11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</row>
    <row r="9" spans="1:13" ht="18.75" customHeight="1">
      <c r="A9" s="9" t="s">
        <v>35</v>
      </c>
      <c r="B9" s="110" t="s">
        <v>36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</row>
    <row r="10" spans="1:13" ht="75" customHeight="1">
      <c r="A10" s="20" t="s">
        <v>37</v>
      </c>
      <c r="B10" s="4" t="s">
        <v>96</v>
      </c>
      <c r="C10" s="10" t="s">
        <v>117</v>
      </c>
      <c r="D10" s="17">
        <v>51.9</v>
      </c>
      <c r="E10" s="11">
        <v>51.9</v>
      </c>
      <c r="F10" s="11">
        <v>56.5</v>
      </c>
      <c r="G10" s="11">
        <v>60</v>
      </c>
      <c r="H10" s="11">
        <v>67.599999999999994</v>
      </c>
      <c r="I10" s="11">
        <v>78.599999999999994</v>
      </c>
      <c r="J10" s="11">
        <v>78.599999999999994</v>
      </c>
      <c r="K10" s="11">
        <v>78.599999999999994</v>
      </c>
      <c r="L10" s="11">
        <v>78.599999999999994</v>
      </c>
      <c r="M10" s="16">
        <f>L10/K10*100</f>
        <v>100</v>
      </c>
    </row>
    <row r="11" spans="1:13" ht="15" customHeight="1">
      <c r="A11" s="6" t="s">
        <v>17</v>
      </c>
      <c r="B11" s="110" t="s">
        <v>40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</row>
    <row r="12" spans="1:13" ht="30" customHeight="1">
      <c r="A12" s="6" t="s">
        <v>20</v>
      </c>
      <c r="B12" s="110" t="s">
        <v>41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</row>
    <row r="13" spans="1:13" ht="17.25" customHeight="1">
      <c r="A13" s="6" t="s">
        <v>21</v>
      </c>
      <c r="B13" s="110" t="s">
        <v>18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</row>
    <row r="14" spans="1:13" ht="105" customHeight="1">
      <c r="A14" s="2" t="s">
        <v>42</v>
      </c>
      <c r="B14" s="2" t="s">
        <v>145</v>
      </c>
      <c r="C14" s="10" t="s">
        <v>118</v>
      </c>
      <c r="D14" s="17">
        <v>47</v>
      </c>
      <c r="E14" s="16">
        <v>57</v>
      </c>
      <c r="F14" s="16">
        <v>71</v>
      </c>
      <c r="G14" s="16">
        <v>57</v>
      </c>
      <c r="H14" s="16">
        <v>118</v>
      </c>
      <c r="I14" s="16">
        <v>88</v>
      </c>
      <c r="J14" s="16">
        <v>189</v>
      </c>
      <c r="K14" s="16">
        <v>88</v>
      </c>
      <c r="L14" s="16">
        <v>189</v>
      </c>
      <c r="M14" s="16">
        <f>L14/K14*100</f>
        <v>214.77272727272728</v>
      </c>
    </row>
    <row r="15" spans="1:13" ht="90" customHeight="1">
      <c r="A15" s="2" t="s">
        <v>103</v>
      </c>
      <c r="B15" s="5" t="s">
        <v>146</v>
      </c>
      <c r="C15" s="10" t="s">
        <v>117</v>
      </c>
      <c r="D15" s="17">
        <v>0.7</v>
      </c>
      <c r="E15" s="11">
        <v>1.4</v>
      </c>
      <c r="F15" s="11">
        <v>2.6</v>
      </c>
      <c r="G15" s="11">
        <v>1.4</v>
      </c>
      <c r="H15" s="11">
        <v>2.8</v>
      </c>
      <c r="I15" s="11">
        <v>2.1</v>
      </c>
      <c r="J15" s="11">
        <v>2.1</v>
      </c>
      <c r="K15" s="11">
        <v>2.1</v>
      </c>
      <c r="L15" s="11">
        <v>2.1</v>
      </c>
      <c r="M15" s="16">
        <f t="shared" ref="M15:M23" si="0">L15/K15*100</f>
        <v>100</v>
      </c>
    </row>
    <row r="16" spans="1:13" ht="90" customHeight="1">
      <c r="A16" s="2" t="s">
        <v>104</v>
      </c>
      <c r="B16" s="2" t="s">
        <v>159</v>
      </c>
      <c r="C16" s="10" t="s">
        <v>119</v>
      </c>
      <c r="D16" s="17">
        <v>68</v>
      </c>
      <c r="E16" s="16">
        <v>66</v>
      </c>
      <c r="F16" s="16">
        <v>66</v>
      </c>
      <c r="G16" s="16">
        <v>63</v>
      </c>
      <c r="H16" s="16">
        <v>63</v>
      </c>
      <c r="I16" s="16">
        <v>59</v>
      </c>
      <c r="J16" s="16">
        <v>59</v>
      </c>
      <c r="K16" s="16">
        <v>59</v>
      </c>
      <c r="L16" s="16">
        <v>59</v>
      </c>
      <c r="M16" s="16">
        <f t="shared" si="0"/>
        <v>100</v>
      </c>
    </row>
    <row r="17" spans="1:13" ht="60" customHeight="1">
      <c r="A17" s="2" t="s">
        <v>105</v>
      </c>
      <c r="B17" s="2" t="s">
        <v>147</v>
      </c>
      <c r="C17" s="10" t="s">
        <v>120</v>
      </c>
      <c r="D17" s="17">
        <v>240</v>
      </c>
      <c r="E17" s="16">
        <v>336</v>
      </c>
      <c r="F17" s="16">
        <v>792</v>
      </c>
      <c r="G17" s="16">
        <v>336</v>
      </c>
      <c r="H17" s="16">
        <v>484</v>
      </c>
      <c r="I17" s="16">
        <v>509</v>
      </c>
      <c r="J17" s="16">
        <v>824</v>
      </c>
      <c r="K17" s="16">
        <v>509</v>
      </c>
      <c r="L17" s="16">
        <v>824</v>
      </c>
      <c r="M17" s="16">
        <f t="shared" si="0"/>
        <v>161.88605108055009</v>
      </c>
    </row>
    <row r="18" spans="1:13" ht="120" customHeight="1">
      <c r="A18" s="2" t="s">
        <v>106</v>
      </c>
      <c r="B18" s="2" t="s">
        <v>148</v>
      </c>
      <c r="C18" s="10" t="s">
        <v>117</v>
      </c>
      <c r="D18" s="17">
        <v>0.02</v>
      </c>
      <c r="E18" s="15">
        <v>2.8000000000000001E-2</v>
      </c>
      <c r="F18" s="15">
        <v>2.1000000000000001E-2</v>
      </c>
      <c r="G18" s="15">
        <v>2.8000000000000001E-2</v>
      </c>
      <c r="H18" s="15">
        <v>0.09</v>
      </c>
      <c r="I18" s="15">
        <v>4.4999999999999998E-2</v>
      </c>
      <c r="J18" s="15">
        <v>0.53</v>
      </c>
      <c r="K18" s="15">
        <v>4.4999999999999998E-2</v>
      </c>
      <c r="L18" s="15">
        <v>0.53</v>
      </c>
      <c r="M18" s="16">
        <f t="shared" si="0"/>
        <v>1177.7777777777778</v>
      </c>
    </row>
    <row r="19" spans="1:13" ht="90" customHeight="1">
      <c r="A19" s="2" t="s">
        <v>102</v>
      </c>
      <c r="B19" s="2" t="s">
        <v>97</v>
      </c>
      <c r="C19" s="10" t="s">
        <v>121</v>
      </c>
      <c r="D19" s="17">
        <v>7803.6</v>
      </c>
      <c r="E19" s="11">
        <v>3961</v>
      </c>
      <c r="F19" s="11">
        <v>7348.4</v>
      </c>
      <c r="G19" s="11">
        <v>3961</v>
      </c>
      <c r="H19" s="11">
        <v>7051.2</v>
      </c>
      <c r="I19" s="11">
        <v>2678</v>
      </c>
      <c r="J19" s="11">
        <v>6731.07</v>
      </c>
      <c r="K19" s="56">
        <v>2678</v>
      </c>
      <c r="L19" s="14">
        <f>SUM(F19,H19,J19)</f>
        <v>21130.67</v>
      </c>
      <c r="M19" s="16">
        <f t="shared" si="0"/>
        <v>789.04667662434645</v>
      </c>
    </row>
    <row r="20" spans="1:13" ht="45" customHeight="1">
      <c r="A20" s="2" t="s">
        <v>107</v>
      </c>
      <c r="B20" s="2" t="s">
        <v>98</v>
      </c>
      <c r="C20" s="10" t="s">
        <v>121</v>
      </c>
      <c r="D20" s="17">
        <v>4531.5</v>
      </c>
      <c r="E20" s="11">
        <v>2800</v>
      </c>
      <c r="F20" s="11">
        <v>10098.4</v>
      </c>
      <c r="G20" s="11">
        <v>2800</v>
      </c>
      <c r="H20" s="11">
        <v>9851.2000000000007</v>
      </c>
      <c r="I20" s="11">
        <v>1081</v>
      </c>
      <c r="J20" s="11">
        <v>7812.1</v>
      </c>
      <c r="K20" s="56">
        <v>11212.5</v>
      </c>
      <c r="L20" s="14">
        <f>SUM(F20,H20,J20)</f>
        <v>27761.699999999997</v>
      </c>
      <c r="M20" s="16">
        <f>L20/K20*100</f>
        <v>247.59598662207355</v>
      </c>
    </row>
    <row r="21" spans="1:13" ht="60" customHeight="1">
      <c r="A21" s="2" t="s">
        <v>108</v>
      </c>
      <c r="B21" s="2" t="s">
        <v>99</v>
      </c>
      <c r="C21" s="10" t="s">
        <v>122</v>
      </c>
      <c r="D21" s="17">
        <v>7.9</v>
      </c>
      <c r="E21" s="11">
        <v>7.9</v>
      </c>
      <c r="F21" s="13" t="s">
        <v>86</v>
      </c>
      <c r="G21" s="11">
        <v>1.1000000000000001</v>
      </c>
      <c r="H21" s="11">
        <v>2.2000000000000002</v>
      </c>
      <c r="I21" s="14">
        <v>4.8600000000000003</v>
      </c>
      <c r="J21" s="11">
        <v>9.36</v>
      </c>
      <c r="K21" s="14">
        <v>4.8600000000000003</v>
      </c>
      <c r="L21" s="14">
        <v>9.36</v>
      </c>
      <c r="M21" s="16">
        <f t="shared" si="0"/>
        <v>192.59259259259255</v>
      </c>
    </row>
    <row r="22" spans="1:13" ht="90" customHeight="1">
      <c r="A22" s="2" t="s">
        <v>109</v>
      </c>
      <c r="B22" s="2" t="s">
        <v>100</v>
      </c>
      <c r="C22" s="10" t="s">
        <v>122</v>
      </c>
      <c r="D22" s="17">
        <v>0.9</v>
      </c>
      <c r="E22" s="11">
        <v>0.9</v>
      </c>
      <c r="F22" s="13" t="s">
        <v>86</v>
      </c>
      <c r="G22" s="14">
        <v>0.17</v>
      </c>
      <c r="H22" s="14">
        <v>0.65</v>
      </c>
      <c r="I22" s="14">
        <v>0.18</v>
      </c>
      <c r="J22" s="14">
        <v>0.78</v>
      </c>
      <c r="K22" s="14">
        <v>0.18</v>
      </c>
      <c r="L22" s="14">
        <v>0.78</v>
      </c>
      <c r="M22" s="16">
        <f t="shared" si="0"/>
        <v>433.33333333333337</v>
      </c>
    </row>
    <row r="23" spans="1:13" ht="75" customHeight="1">
      <c r="A23" s="2" t="s">
        <v>110</v>
      </c>
      <c r="B23" s="2" t="s">
        <v>101</v>
      </c>
      <c r="C23" s="10" t="s">
        <v>117</v>
      </c>
      <c r="D23" s="17">
        <v>58.92</v>
      </c>
      <c r="E23" s="14">
        <v>58.92</v>
      </c>
      <c r="F23" s="13" t="s">
        <v>86</v>
      </c>
      <c r="G23" s="14">
        <v>58.93</v>
      </c>
      <c r="H23" s="14">
        <v>58.93</v>
      </c>
      <c r="I23" s="14">
        <v>58.93</v>
      </c>
      <c r="J23" s="14">
        <v>58.93</v>
      </c>
      <c r="K23" s="14">
        <v>58.93</v>
      </c>
      <c r="L23" s="14">
        <v>58.93</v>
      </c>
      <c r="M23" s="16">
        <f t="shared" si="0"/>
        <v>100</v>
      </c>
    </row>
    <row r="24" spans="1:13" ht="15" customHeight="1">
      <c r="A24" s="7" t="s">
        <v>23</v>
      </c>
      <c r="B24" s="110" t="s">
        <v>43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</row>
    <row r="25" spans="1:13" ht="30" customHeight="1">
      <c r="A25" s="7" t="s">
        <v>24</v>
      </c>
      <c r="B25" s="110" t="s">
        <v>44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</row>
    <row r="26" spans="1:13" ht="18" customHeight="1">
      <c r="A26" s="7" t="s">
        <v>45</v>
      </c>
      <c r="B26" s="110" t="s">
        <v>22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</row>
    <row r="27" spans="1:13" ht="60" customHeight="1">
      <c r="A27" s="3" t="s">
        <v>46</v>
      </c>
      <c r="B27" s="4" t="s">
        <v>149</v>
      </c>
      <c r="C27" s="10" t="s">
        <v>121</v>
      </c>
      <c r="D27" s="17">
        <v>157.1</v>
      </c>
      <c r="E27" s="14">
        <v>120</v>
      </c>
      <c r="F27" s="11">
        <v>103.6</v>
      </c>
      <c r="G27" s="11">
        <v>120</v>
      </c>
      <c r="H27" s="11">
        <v>114.4</v>
      </c>
      <c r="I27" s="14">
        <v>140</v>
      </c>
      <c r="J27" s="11">
        <v>119.4</v>
      </c>
      <c r="K27" s="14">
        <v>140</v>
      </c>
      <c r="L27" s="11">
        <v>119.4</v>
      </c>
      <c r="M27" s="16">
        <f t="shared" ref="M27" si="1">L27/K27*100</f>
        <v>85.285714285714292</v>
      </c>
    </row>
    <row r="28" spans="1:13" ht="15" customHeight="1">
      <c r="A28" s="8" t="s">
        <v>25</v>
      </c>
      <c r="B28" s="110" t="s">
        <v>48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</row>
    <row r="29" spans="1:13" ht="30" customHeight="1">
      <c r="A29" s="8" t="s">
        <v>27</v>
      </c>
      <c r="B29" s="110" t="s">
        <v>49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</row>
    <row r="30" spans="1:13" ht="19.5" customHeight="1">
      <c r="A30" s="8" t="s">
        <v>28</v>
      </c>
      <c r="B30" s="110" t="s">
        <v>26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</row>
    <row r="31" spans="1:13" ht="90" customHeight="1">
      <c r="A31" s="3" t="s">
        <v>50</v>
      </c>
      <c r="B31" s="4" t="s">
        <v>111</v>
      </c>
      <c r="C31" s="10" t="s">
        <v>117</v>
      </c>
      <c r="D31" s="17">
        <v>76.599999999999994</v>
      </c>
      <c r="E31" s="14">
        <v>80</v>
      </c>
      <c r="F31" s="11">
        <v>80</v>
      </c>
      <c r="G31" s="11">
        <v>86.6</v>
      </c>
      <c r="H31" s="14">
        <v>82.38</v>
      </c>
      <c r="I31" s="16">
        <v>100</v>
      </c>
      <c r="J31" s="16">
        <v>100</v>
      </c>
      <c r="K31" s="16">
        <v>100</v>
      </c>
      <c r="L31" s="16">
        <v>100</v>
      </c>
      <c r="M31" s="16">
        <f t="shared" ref="M31:M35" si="2">L31/K31*100</f>
        <v>100</v>
      </c>
    </row>
    <row r="32" spans="1:13" ht="60">
      <c r="A32" s="3" t="s">
        <v>51</v>
      </c>
      <c r="B32" s="4" t="s">
        <v>150</v>
      </c>
      <c r="C32" s="10" t="s">
        <v>117</v>
      </c>
      <c r="D32" s="57">
        <v>7.1</v>
      </c>
      <c r="E32" s="14">
        <v>8.9</v>
      </c>
      <c r="F32" s="11">
        <v>8.9</v>
      </c>
      <c r="G32" s="11">
        <v>9.6</v>
      </c>
      <c r="H32" s="11">
        <v>8.9</v>
      </c>
      <c r="I32" s="11">
        <v>10.1</v>
      </c>
      <c r="J32" s="11">
        <v>10.1</v>
      </c>
      <c r="K32" s="11">
        <v>10.1</v>
      </c>
      <c r="L32" s="11">
        <v>10.1</v>
      </c>
      <c r="M32" s="16">
        <f t="shared" si="2"/>
        <v>100</v>
      </c>
    </row>
    <row r="33" spans="1:13" ht="45">
      <c r="A33" s="3" t="s">
        <v>52</v>
      </c>
      <c r="B33" s="4" t="s">
        <v>151</v>
      </c>
      <c r="C33" s="10" t="s">
        <v>117</v>
      </c>
      <c r="D33" s="17">
        <v>51.8</v>
      </c>
      <c r="E33" s="16">
        <v>70</v>
      </c>
      <c r="F33" s="16">
        <v>97</v>
      </c>
      <c r="G33" s="16">
        <v>100</v>
      </c>
      <c r="H33" s="16">
        <v>100</v>
      </c>
      <c r="I33" s="16">
        <v>100</v>
      </c>
      <c r="J33" s="16">
        <v>100</v>
      </c>
      <c r="K33" s="16">
        <v>100</v>
      </c>
      <c r="L33" s="16">
        <v>100</v>
      </c>
      <c r="M33" s="16">
        <f t="shared" si="2"/>
        <v>100</v>
      </c>
    </row>
    <row r="34" spans="1:13" ht="45" customHeight="1">
      <c r="A34" s="3" t="s">
        <v>79</v>
      </c>
      <c r="B34" s="4" t="s">
        <v>152</v>
      </c>
      <c r="C34" s="10" t="s">
        <v>123</v>
      </c>
      <c r="D34" s="17">
        <v>41</v>
      </c>
      <c r="E34" s="16">
        <v>41</v>
      </c>
      <c r="F34" s="16">
        <v>174</v>
      </c>
      <c r="G34" s="16">
        <v>41</v>
      </c>
      <c r="H34" s="16">
        <v>175</v>
      </c>
      <c r="I34" s="16">
        <v>45</v>
      </c>
      <c r="J34" s="16">
        <v>175</v>
      </c>
      <c r="K34" s="16">
        <v>45</v>
      </c>
      <c r="L34" s="16">
        <v>175</v>
      </c>
      <c r="M34" s="16">
        <f t="shared" si="2"/>
        <v>388.88888888888886</v>
      </c>
    </row>
    <row r="35" spans="1:13" ht="105" customHeight="1">
      <c r="A35" s="3" t="s">
        <v>112</v>
      </c>
      <c r="B35" s="4" t="s">
        <v>153</v>
      </c>
      <c r="C35" s="10" t="s">
        <v>117</v>
      </c>
      <c r="D35" s="17">
        <v>23.3</v>
      </c>
      <c r="E35" s="11">
        <v>26.7</v>
      </c>
      <c r="F35" s="11">
        <v>33.299999999999997</v>
      </c>
      <c r="G35" s="11">
        <v>26.7</v>
      </c>
      <c r="H35" s="11">
        <v>28.1</v>
      </c>
      <c r="I35" s="56">
        <v>3</v>
      </c>
      <c r="J35" s="11">
        <v>41.7</v>
      </c>
      <c r="K35" s="56">
        <v>3</v>
      </c>
      <c r="L35" s="11">
        <v>41.7</v>
      </c>
      <c r="M35" s="16">
        <f t="shared" si="2"/>
        <v>1390</v>
      </c>
    </row>
    <row r="36" spans="1:13" ht="105" customHeight="1">
      <c r="A36" s="3" t="s">
        <v>113</v>
      </c>
      <c r="B36" s="4" t="s">
        <v>154</v>
      </c>
      <c r="C36" s="10" t="s">
        <v>117</v>
      </c>
      <c r="D36" s="17">
        <v>1.9</v>
      </c>
      <c r="E36" s="11">
        <v>1.9</v>
      </c>
      <c r="F36" s="13" t="s">
        <v>86</v>
      </c>
      <c r="G36" s="11">
        <v>2.9</v>
      </c>
      <c r="H36" s="11">
        <v>6.1</v>
      </c>
      <c r="I36" s="11">
        <v>3.9</v>
      </c>
      <c r="J36" s="11">
        <v>8.5</v>
      </c>
      <c r="K36" s="11">
        <v>3.9</v>
      </c>
      <c r="L36" s="11">
        <v>8.5</v>
      </c>
      <c r="M36" s="16">
        <f t="shared" ref="M36" si="3">L36/K36*100</f>
        <v>217.94871794871798</v>
      </c>
    </row>
    <row r="37" spans="1:13" ht="30" customHeight="1">
      <c r="A37" s="8" t="s">
        <v>30</v>
      </c>
      <c r="B37" s="110" t="s">
        <v>53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</row>
    <row r="38" spans="1:13" ht="15" customHeight="1">
      <c r="A38" s="8" t="s">
        <v>32</v>
      </c>
      <c r="B38" s="110" t="s">
        <v>54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</row>
    <row r="39" spans="1:13" ht="30" customHeight="1">
      <c r="A39" s="7" t="s">
        <v>55</v>
      </c>
      <c r="B39" s="110" t="s">
        <v>81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</row>
    <row r="40" spans="1:13" ht="105" customHeight="1">
      <c r="A40" s="3" t="s">
        <v>56</v>
      </c>
      <c r="B40" s="2" t="s">
        <v>155</v>
      </c>
      <c r="C40" s="10" t="s">
        <v>117</v>
      </c>
      <c r="D40" s="17">
        <v>80</v>
      </c>
      <c r="E40" s="22">
        <v>80</v>
      </c>
      <c r="F40" s="22">
        <v>80</v>
      </c>
      <c r="G40" s="22">
        <v>90</v>
      </c>
      <c r="H40" s="22">
        <v>90</v>
      </c>
      <c r="I40" s="55">
        <v>90</v>
      </c>
      <c r="J40" s="22">
        <v>100</v>
      </c>
      <c r="K40" s="22">
        <v>100</v>
      </c>
      <c r="L40" s="22">
        <v>100</v>
      </c>
      <c r="M40" s="16">
        <f t="shared" ref="M40:M43" si="4">L40/K40*100</f>
        <v>100</v>
      </c>
    </row>
    <row r="41" spans="1:13" ht="150" customHeight="1">
      <c r="A41" s="2" t="s">
        <v>57</v>
      </c>
      <c r="B41" s="2" t="s">
        <v>156</v>
      </c>
      <c r="C41" s="10" t="s">
        <v>117</v>
      </c>
      <c r="D41" s="17">
        <v>50</v>
      </c>
      <c r="E41" s="16">
        <v>50</v>
      </c>
      <c r="F41" s="16">
        <v>50</v>
      </c>
      <c r="G41" s="16">
        <v>80</v>
      </c>
      <c r="H41" s="16">
        <v>80</v>
      </c>
      <c r="I41" s="16">
        <v>100</v>
      </c>
      <c r="J41" s="16">
        <v>100</v>
      </c>
      <c r="K41" s="16">
        <v>100</v>
      </c>
      <c r="L41" s="16">
        <v>100</v>
      </c>
      <c r="M41" s="16">
        <f t="shared" si="4"/>
        <v>100</v>
      </c>
    </row>
    <row r="42" spans="1:13" ht="105" customHeight="1">
      <c r="A42" s="2" t="s">
        <v>58</v>
      </c>
      <c r="B42" s="2" t="s">
        <v>157</v>
      </c>
      <c r="C42" s="10" t="s">
        <v>117</v>
      </c>
      <c r="D42" s="17">
        <v>79.2</v>
      </c>
      <c r="E42" s="11">
        <v>81.599999999999994</v>
      </c>
      <c r="F42" s="11">
        <v>82.7</v>
      </c>
      <c r="G42" s="11">
        <v>82.6</v>
      </c>
      <c r="H42" s="11">
        <v>85.2</v>
      </c>
      <c r="I42" s="11">
        <v>83.6</v>
      </c>
      <c r="J42" s="11">
        <v>86.4</v>
      </c>
      <c r="K42" s="11">
        <v>83.6</v>
      </c>
      <c r="L42" s="11">
        <v>86.4</v>
      </c>
      <c r="M42" s="16">
        <f t="shared" si="4"/>
        <v>103.34928229665073</v>
      </c>
    </row>
    <row r="43" spans="1:13" ht="60" customHeight="1">
      <c r="A43" s="2" t="s">
        <v>59</v>
      </c>
      <c r="B43" s="2" t="s">
        <v>114</v>
      </c>
      <c r="C43" s="10" t="s">
        <v>124</v>
      </c>
      <c r="D43" s="17">
        <v>7583</v>
      </c>
      <c r="E43" s="11">
        <v>3010</v>
      </c>
      <c r="F43" s="11">
        <v>4031</v>
      </c>
      <c r="G43" s="11">
        <v>3020</v>
      </c>
      <c r="H43" s="11">
        <v>3147.5</v>
      </c>
      <c r="I43" s="11">
        <v>3030</v>
      </c>
      <c r="J43" s="11">
        <v>3414.9</v>
      </c>
      <c r="K43" s="11">
        <v>9060</v>
      </c>
      <c r="L43" s="11">
        <f>SUM(F43,H43,J43)</f>
        <v>10593.4</v>
      </c>
      <c r="M43" s="16">
        <f t="shared" si="4"/>
        <v>116.92494481236201</v>
      </c>
    </row>
    <row r="44" spans="1:13">
      <c r="A44" s="106" t="s">
        <v>144</v>
      </c>
      <c r="B44" s="106"/>
      <c r="C44" s="106"/>
      <c r="D44" s="106"/>
      <c r="E44" s="106"/>
      <c r="F44" s="106"/>
      <c r="G44" s="106"/>
      <c r="H44" s="106"/>
    </row>
    <row r="46" spans="1:13">
      <c r="A46" s="107" t="s">
        <v>142</v>
      </c>
      <c r="B46" s="107"/>
      <c r="C46" s="107"/>
      <c r="D46" s="107"/>
      <c r="E46" s="107"/>
      <c r="F46" s="107"/>
      <c r="G46" s="107"/>
      <c r="H46" s="107"/>
    </row>
    <row r="47" spans="1:13">
      <c r="A47" s="108"/>
      <c r="B47" s="108"/>
      <c r="C47" s="108"/>
      <c r="D47" s="108"/>
      <c r="E47" s="108"/>
      <c r="F47" s="108"/>
      <c r="G47" s="108"/>
      <c r="H47" s="108"/>
    </row>
    <row r="48" spans="1:13">
      <c r="A48" s="107" t="s">
        <v>141</v>
      </c>
      <c r="B48" s="107"/>
      <c r="C48" s="107"/>
      <c r="D48" s="107"/>
      <c r="E48" s="107"/>
      <c r="F48" s="107"/>
      <c r="G48" s="107"/>
      <c r="H48" s="107"/>
    </row>
    <row r="50" spans="1:8">
      <c r="A50" s="109" t="s">
        <v>143</v>
      </c>
      <c r="B50" s="109"/>
      <c r="C50" s="109"/>
      <c r="D50" s="109"/>
      <c r="E50" s="109"/>
      <c r="F50" s="109"/>
      <c r="G50" s="109"/>
      <c r="H50" s="109"/>
    </row>
  </sheetData>
  <mergeCells count="31">
    <mergeCell ref="B9:M9"/>
    <mergeCell ref="B13:M13"/>
    <mergeCell ref="B26:M26"/>
    <mergeCell ref="B30:M30"/>
    <mergeCell ref="B39:M39"/>
    <mergeCell ref="B28:M28"/>
    <mergeCell ref="B29:M29"/>
    <mergeCell ref="B24:M24"/>
    <mergeCell ref="B25:M25"/>
    <mergeCell ref="B11:M11"/>
    <mergeCell ref="B12:M12"/>
    <mergeCell ref="B37:M37"/>
    <mergeCell ref="B38:M38"/>
    <mergeCell ref="B7:M7"/>
    <mergeCell ref="B8:M8"/>
    <mergeCell ref="A1:M1"/>
    <mergeCell ref="A3:A5"/>
    <mergeCell ref="B3:B5"/>
    <mergeCell ref="C3:C5"/>
    <mergeCell ref="D3:D5"/>
    <mergeCell ref="M3:M5"/>
    <mergeCell ref="E4:F4"/>
    <mergeCell ref="E3:J3"/>
    <mergeCell ref="K3:L4"/>
    <mergeCell ref="G4:H4"/>
    <mergeCell ref="I4:J4"/>
    <mergeCell ref="A44:H44"/>
    <mergeCell ref="A46:H46"/>
    <mergeCell ref="A47:H47"/>
    <mergeCell ref="A48:H48"/>
    <mergeCell ref="A50:H50"/>
  </mergeCells>
  <printOptions horizontalCentered="1"/>
  <pageMargins left="0.39370078740157483" right="0.39370078740157483" top="0.39370078740157483" bottom="0.39370078740157483" header="0" footer="0"/>
  <pageSetup paperSize="9" scale="81" fitToHeight="0" orientation="landscape" r:id="rId1"/>
  <rowBreaks count="2" manualBreakCount="2">
    <brk id="23" max="16383" man="1"/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opLeftCell="A34" workbookViewId="0">
      <selection activeCell="G17" sqref="G17"/>
    </sheetView>
  </sheetViews>
  <sheetFormatPr defaultRowHeight="15"/>
  <cols>
    <col min="1" max="1" width="5.42578125" style="1" customWidth="1"/>
    <col min="2" max="2" width="52.42578125" style="1" customWidth="1"/>
    <col min="3" max="3" width="6.28515625" style="1" customWidth="1"/>
    <col min="4" max="4" width="16.85546875" style="1" customWidth="1"/>
    <col min="5" max="5" width="17.28515625" style="1" customWidth="1"/>
    <col min="6" max="6" width="16.42578125" style="1" customWidth="1"/>
    <col min="7" max="7" width="19.28515625" style="1" customWidth="1"/>
    <col min="8" max="8" width="41.85546875" style="1" customWidth="1"/>
    <col min="9" max="16384" width="9.140625" style="1"/>
  </cols>
  <sheetData>
    <row r="1" spans="1:8" ht="68.25" customHeight="1">
      <c r="A1" s="111" t="s">
        <v>130</v>
      </c>
      <c r="B1" s="111"/>
      <c r="C1" s="111"/>
      <c r="D1" s="111"/>
      <c r="E1" s="111"/>
      <c r="F1" s="111"/>
      <c r="G1" s="111"/>
      <c r="H1" s="111"/>
    </row>
    <row r="2" spans="1:8" ht="15" customHeight="1"/>
    <row r="3" spans="1:8" ht="30" customHeight="1">
      <c r="A3" s="112" t="s">
        <v>0</v>
      </c>
      <c r="B3" s="112" t="s">
        <v>88</v>
      </c>
      <c r="C3" s="112" t="s">
        <v>89</v>
      </c>
      <c r="D3" s="112" t="s">
        <v>91</v>
      </c>
      <c r="E3" s="112"/>
      <c r="F3" s="112"/>
      <c r="G3" s="112" t="s">
        <v>131</v>
      </c>
      <c r="H3" s="112" t="s">
        <v>132</v>
      </c>
    </row>
    <row r="4" spans="1:8" ht="45" customHeight="1">
      <c r="A4" s="112"/>
      <c r="B4" s="112"/>
      <c r="C4" s="112"/>
      <c r="D4" s="19" t="s">
        <v>133</v>
      </c>
      <c r="E4" s="19" t="s">
        <v>134</v>
      </c>
      <c r="F4" s="19" t="s">
        <v>135</v>
      </c>
      <c r="G4" s="112"/>
      <c r="H4" s="112"/>
    </row>
    <row r="5" spans="1:8" ht="15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</row>
    <row r="6" spans="1:8" ht="45" customHeight="1">
      <c r="A6" s="6">
        <v>1</v>
      </c>
      <c r="B6" s="110" t="s">
        <v>94</v>
      </c>
      <c r="C6" s="110"/>
      <c r="D6" s="110"/>
      <c r="E6" s="110"/>
      <c r="F6" s="110"/>
      <c r="G6" s="110"/>
      <c r="H6" s="110"/>
    </row>
    <row r="7" spans="1:8" ht="15" customHeight="1">
      <c r="A7" s="9" t="s">
        <v>10</v>
      </c>
      <c r="B7" s="110" t="s">
        <v>11</v>
      </c>
      <c r="C7" s="110"/>
      <c r="D7" s="110"/>
      <c r="E7" s="110"/>
      <c r="F7" s="110"/>
      <c r="G7" s="110"/>
      <c r="H7" s="110"/>
    </row>
    <row r="8" spans="1:8" ht="20.25" customHeight="1">
      <c r="A8" s="9" t="s">
        <v>35</v>
      </c>
      <c r="B8" s="110" t="s">
        <v>36</v>
      </c>
      <c r="C8" s="110"/>
      <c r="D8" s="110"/>
      <c r="E8" s="110"/>
      <c r="F8" s="110"/>
      <c r="G8" s="110"/>
      <c r="H8" s="110"/>
    </row>
    <row r="9" spans="1:8" ht="45" customHeight="1">
      <c r="A9" s="20" t="s">
        <v>37</v>
      </c>
      <c r="B9" s="4" t="s">
        <v>96</v>
      </c>
      <c r="C9" s="10" t="s">
        <v>117</v>
      </c>
      <c r="D9" s="11">
        <v>67.599999999999994</v>
      </c>
      <c r="E9" s="11">
        <v>78.599999999999994</v>
      </c>
      <c r="F9" s="11">
        <v>78.599999999999994</v>
      </c>
      <c r="G9" s="16">
        <f>F9/E9*100</f>
        <v>100</v>
      </c>
      <c r="H9" s="13" t="s">
        <v>86</v>
      </c>
    </row>
    <row r="10" spans="1:8" ht="15" customHeight="1">
      <c r="A10" s="6" t="s">
        <v>17</v>
      </c>
      <c r="B10" s="110" t="s">
        <v>40</v>
      </c>
      <c r="C10" s="110"/>
      <c r="D10" s="110"/>
      <c r="E10" s="110"/>
      <c r="F10" s="110"/>
      <c r="G10" s="110"/>
      <c r="H10" s="110"/>
    </row>
    <row r="11" spans="1:8" ht="30" customHeight="1">
      <c r="A11" s="6" t="s">
        <v>20</v>
      </c>
      <c r="B11" s="110" t="s">
        <v>41</v>
      </c>
      <c r="C11" s="110"/>
      <c r="D11" s="110"/>
      <c r="E11" s="110"/>
      <c r="F11" s="110"/>
      <c r="G11" s="110"/>
      <c r="H11" s="110"/>
    </row>
    <row r="12" spans="1:8" ht="16.5" customHeight="1">
      <c r="A12" s="6" t="s">
        <v>21</v>
      </c>
      <c r="B12" s="110" t="s">
        <v>18</v>
      </c>
      <c r="C12" s="110"/>
      <c r="D12" s="110"/>
      <c r="E12" s="110"/>
      <c r="F12" s="110"/>
      <c r="G12" s="110"/>
      <c r="H12" s="110"/>
    </row>
    <row r="13" spans="1:8" ht="75" customHeight="1">
      <c r="A13" s="2" t="s">
        <v>42</v>
      </c>
      <c r="B13" s="2" t="s">
        <v>145</v>
      </c>
      <c r="C13" s="10" t="s">
        <v>118</v>
      </c>
      <c r="D13" s="16">
        <v>118</v>
      </c>
      <c r="E13" s="16">
        <v>88</v>
      </c>
      <c r="F13" s="16">
        <v>189</v>
      </c>
      <c r="G13" s="16">
        <f>F13/E13*100</f>
        <v>214.77272727272728</v>
      </c>
      <c r="H13" s="13" t="s">
        <v>86</v>
      </c>
    </row>
    <row r="14" spans="1:8" ht="60" customHeight="1">
      <c r="A14" s="2" t="s">
        <v>103</v>
      </c>
      <c r="B14" s="5" t="s">
        <v>146</v>
      </c>
      <c r="C14" s="10" t="s">
        <v>117</v>
      </c>
      <c r="D14" s="11">
        <v>2.8</v>
      </c>
      <c r="E14" s="11">
        <v>2.1</v>
      </c>
      <c r="F14" s="11">
        <v>2.1</v>
      </c>
      <c r="G14" s="16">
        <f t="shared" ref="G14:G21" si="0">F14/E14*100</f>
        <v>100</v>
      </c>
      <c r="H14" s="13" t="s">
        <v>86</v>
      </c>
    </row>
    <row r="15" spans="1:8" ht="60" customHeight="1">
      <c r="A15" s="2" t="s">
        <v>104</v>
      </c>
      <c r="B15" s="2" t="s">
        <v>116</v>
      </c>
      <c r="C15" s="10" t="s">
        <v>119</v>
      </c>
      <c r="D15" s="16">
        <v>63</v>
      </c>
      <c r="E15" s="16">
        <v>59</v>
      </c>
      <c r="F15" s="16">
        <v>59</v>
      </c>
      <c r="G15" s="16">
        <f t="shared" si="0"/>
        <v>100</v>
      </c>
      <c r="H15" s="13" t="s">
        <v>86</v>
      </c>
    </row>
    <row r="16" spans="1:8" ht="30" customHeight="1">
      <c r="A16" s="2" t="s">
        <v>105</v>
      </c>
      <c r="B16" s="2" t="s">
        <v>147</v>
      </c>
      <c r="C16" s="10" t="s">
        <v>120</v>
      </c>
      <c r="D16" s="16">
        <v>484</v>
      </c>
      <c r="E16" s="16">
        <v>509</v>
      </c>
      <c r="F16" s="16">
        <v>824</v>
      </c>
      <c r="G16" s="16">
        <f t="shared" si="0"/>
        <v>161.88605108055009</v>
      </c>
      <c r="H16" s="13" t="s">
        <v>86</v>
      </c>
    </row>
    <row r="17" spans="1:8" ht="75" customHeight="1">
      <c r="A17" s="2" t="s">
        <v>106</v>
      </c>
      <c r="B17" s="2" t="s">
        <v>148</v>
      </c>
      <c r="C17" s="10" t="s">
        <v>117</v>
      </c>
      <c r="D17" s="15">
        <v>0.09</v>
      </c>
      <c r="E17" s="15">
        <v>4.4999999999999998E-2</v>
      </c>
      <c r="F17" s="15">
        <v>0.53</v>
      </c>
      <c r="G17" s="16">
        <f t="shared" si="0"/>
        <v>1177.7777777777778</v>
      </c>
      <c r="H17" s="13" t="s">
        <v>86</v>
      </c>
    </row>
    <row r="18" spans="1:8" ht="60" customHeight="1">
      <c r="A18" s="2" t="s">
        <v>102</v>
      </c>
      <c r="B18" s="2" t="s">
        <v>97</v>
      </c>
      <c r="C18" s="10" t="s">
        <v>121</v>
      </c>
      <c r="D18" s="11">
        <v>7051.2</v>
      </c>
      <c r="E18" s="11">
        <v>2678</v>
      </c>
      <c r="F18" s="11">
        <v>6731.07</v>
      </c>
      <c r="G18" s="16">
        <f t="shared" si="0"/>
        <v>251.34690067214339</v>
      </c>
      <c r="H18" s="13" t="s">
        <v>86</v>
      </c>
    </row>
    <row r="19" spans="1:8" ht="30" customHeight="1">
      <c r="A19" s="2" t="s">
        <v>107</v>
      </c>
      <c r="B19" s="2" t="s">
        <v>98</v>
      </c>
      <c r="C19" s="10" t="s">
        <v>121</v>
      </c>
      <c r="D19" s="11">
        <v>9851.2000000000007</v>
      </c>
      <c r="E19" s="11">
        <v>1081</v>
      </c>
      <c r="F19" s="56">
        <v>7812.1</v>
      </c>
      <c r="G19" s="16">
        <f t="shared" si="0"/>
        <v>722.67345050878816</v>
      </c>
      <c r="H19" s="13" t="s">
        <v>86</v>
      </c>
    </row>
    <row r="20" spans="1:8" ht="45" customHeight="1">
      <c r="A20" s="2" t="s">
        <v>108</v>
      </c>
      <c r="B20" s="2" t="s">
        <v>99</v>
      </c>
      <c r="C20" s="10" t="s">
        <v>122</v>
      </c>
      <c r="D20" s="11">
        <v>2.2000000000000002</v>
      </c>
      <c r="E20" s="14">
        <v>4.8600000000000003</v>
      </c>
      <c r="F20" s="11">
        <v>9.36</v>
      </c>
      <c r="G20" s="16">
        <f t="shared" si="0"/>
        <v>192.59259259259255</v>
      </c>
      <c r="H20" s="13" t="s">
        <v>86</v>
      </c>
    </row>
    <row r="21" spans="1:8" ht="60" customHeight="1">
      <c r="A21" s="2" t="s">
        <v>109</v>
      </c>
      <c r="B21" s="2" t="s">
        <v>100</v>
      </c>
      <c r="C21" s="10" t="s">
        <v>122</v>
      </c>
      <c r="D21" s="14">
        <v>0.65</v>
      </c>
      <c r="E21" s="14">
        <v>0.18</v>
      </c>
      <c r="F21" s="14">
        <v>0.78</v>
      </c>
      <c r="G21" s="16">
        <f t="shared" si="0"/>
        <v>433.33333333333337</v>
      </c>
      <c r="H21" s="13" t="s">
        <v>86</v>
      </c>
    </row>
    <row r="22" spans="1:8" ht="45" customHeight="1">
      <c r="A22" s="2" t="s">
        <v>110</v>
      </c>
      <c r="B22" s="2" t="s">
        <v>101</v>
      </c>
      <c r="C22" s="10" t="s">
        <v>117</v>
      </c>
      <c r="D22" s="14">
        <v>58.93</v>
      </c>
      <c r="E22" s="14">
        <v>58.93</v>
      </c>
      <c r="F22" s="14">
        <v>58.93</v>
      </c>
      <c r="G22" s="16">
        <f>F22/E22*100</f>
        <v>100</v>
      </c>
      <c r="H22" s="13" t="s">
        <v>86</v>
      </c>
    </row>
    <row r="23" spans="1:8" ht="15" customHeight="1">
      <c r="A23" s="7" t="s">
        <v>23</v>
      </c>
      <c r="B23" s="110" t="s">
        <v>43</v>
      </c>
      <c r="C23" s="110"/>
      <c r="D23" s="110"/>
      <c r="E23" s="110"/>
      <c r="F23" s="110"/>
      <c r="G23" s="110"/>
      <c r="H23" s="110"/>
    </row>
    <row r="24" spans="1:8" ht="30" customHeight="1">
      <c r="A24" s="7" t="s">
        <v>24</v>
      </c>
      <c r="B24" s="110" t="s">
        <v>44</v>
      </c>
      <c r="C24" s="110"/>
      <c r="D24" s="110"/>
      <c r="E24" s="110"/>
      <c r="F24" s="110"/>
      <c r="G24" s="110"/>
      <c r="H24" s="110"/>
    </row>
    <row r="25" spans="1:8" ht="19.5" customHeight="1">
      <c r="A25" s="7" t="s">
        <v>45</v>
      </c>
      <c r="B25" s="110" t="s">
        <v>22</v>
      </c>
      <c r="C25" s="110"/>
      <c r="D25" s="110"/>
      <c r="E25" s="110"/>
      <c r="F25" s="110"/>
      <c r="G25" s="110"/>
      <c r="H25" s="110"/>
    </row>
    <row r="26" spans="1:8" ht="45" customHeight="1">
      <c r="A26" s="3" t="s">
        <v>46</v>
      </c>
      <c r="B26" s="4" t="s">
        <v>149</v>
      </c>
      <c r="C26" s="10" t="s">
        <v>121</v>
      </c>
      <c r="D26" s="11">
        <v>114.4</v>
      </c>
      <c r="E26" s="14">
        <v>140</v>
      </c>
      <c r="F26" s="11">
        <v>119.4</v>
      </c>
      <c r="G26" s="16">
        <f>F26/E26*100</f>
        <v>85.285714285714292</v>
      </c>
      <c r="H26" s="21" t="s">
        <v>158</v>
      </c>
    </row>
    <row r="27" spans="1:8" ht="15" customHeight="1">
      <c r="A27" s="8" t="s">
        <v>25</v>
      </c>
      <c r="B27" s="110" t="s">
        <v>48</v>
      </c>
      <c r="C27" s="110"/>
      <c r="D27" s="110"/>
      <c r="E27" s="110"/>
      <c r="F27" s="110"/>
      <c r="G27" s="110"/>
      <c r="H27" s="110"/>
    </row>
    <row r="28" spans="1:8" ht="30" customHeight="1">
      <c r="A28" s="8" t="s">
        <v>27</v>
      </c>
      <c r="B28" s="110" t="s">
        <v>49</v>
      </c>
      <c r="C28" s="110"/>
      <c r="D28" s="110"/>
      <c r="E28" s="110"/>
      <c r="F28" s="110"/>
      <c r="G28" s="110"/>
      <c r="H28" s="110"/>
    </row>
    <row r="29" spans="1:8" ht="21" customHeight="1">
      <c r="A29" s="8" t="s">
        <v>28</v>
      </c>
      <c r="B29" s="110" t="s">
        <v>26</v>
      </c>
      <c r="C29" s="110"/>
      <c r="D29" s="110"/>
      <c r="E29" s="110"/>
      <c r="F29" s="110"/>
      <c r="G29" s="110"/>
      <c r="H29" s="110"/>
    </row>
    <row r="30" spans="1:8" ht="60" customHeight="1">
      <c r="A30" s="3" t="s">
        <v>50</v>
      </c>
      <c r="B30" s="4" t="s">
        <v>111</v>
      </c>
      <c r="C30" s="10" t="s">
        <v>117</v>
      </c>
      <c r="D30" s="14">
        <v>82.38</v>
      </c>
      <c r="E30" s="16">
        <v>100</v>
      </c>
      <c r="F30" s="16">
        <v>100</v>
      </c>
      <c r="G30" s="16">
        <f t="shared" ref="G30:G35" si="1">F30/E30*100</f>
        <v>100</v>
      </c>
      <c r="H30" s="13" t="s">
        <v>86</v>
      </c>
    </row>
    <row r="31" spans="1:8" ht="45" customHeight="1">
      <c r="A31" s="3" t="s">
        <v>51</v>
      </c>
      <c r="B31" s="4" t="s">
        <v>150</v>
      </c>
      <c r="C31" s="10" t="s">
        <v>117</v>
      </c>
      <c r="D31" s="11">
        <v>8.9</v>
      </c>
      <c r="E31" s="11">
        <v>10.1</v>
      </c>
      <c r="F31" s="11">
        <v>10.1</v>
      </c>
      <c r="G31" s="16">
        <f t="shared" si="1"/>
        <v>100</v>
      </c>
      <c r="H31" s="13" t="s">
        <v>86</v>
      </c>
    </row>
    <row r="32" spans="1:8" ht="30" customHeight="1">
      <c r="A32" s="3" t="s">
        <v>52</v>
      </c>
      <c r="B32" s="4" t="s">
        <v>151</v>
      </c>
      <c r="C32" s="10" t="s">
        <v>117</v>
      </c>
      <c r="D32" s="16">
        <v>100</v>
      </c>
      <c r="E32" s="16">
        <v>100</v>
      </c>
      <c r="F32" s="16">
        <v>100</v>
      </c>
      <c r="G32" s="16">
        <f t="shared" si="1"/>
        <v>100</v>
      </c>
      <c r="H32" s="13" t="s">
        <v>86</v>
      </c>
    </row>
    <row r="33" spans="1:8" ht="30" customHeight="1">
      <c r="A33" s="3" t="s">
        <v>79</v>
      </c>
      <c r="B33" s="4" t="s">
        <v>152</v>
      </c>
      <c r="C33" s="10" t="s">
        <v>123</v>
      </c>
      <c r="D33" s="16">
        <v>175</v>
      </c>
      <c r="E33" s="16">
        <v>45</v>
      </c>
      <c r="F33" s="16">
        <v>175</v>
      </c>
      <c r="G33" s="16">
        <f t="shared" si="1"/>
        <v>388.88888888888886</v>
      </c>
      <c r="H33" s="13" t="s">
        <v>86</v>
      </c>
    </row>
    <row r="34" spans="1:8" ht="60" customHeight="1">
      <c r="A34" s="3" t="s">
        <v>112</v>
      </c>
      <c r="B34" s="4" t="s">
        <v>153</v>
      </c>
      <c r="C34" s="10" t="s">
        <v>117</v>
      </c>
      <c r="D34" s="11">
        <v>28.1</v>
      </c>
      <c r="E34" s="11">
        <v>3</v>
      </c>
      <c r="F34" s="11">
        <v>41.7</v>
      </c>
      <c r="G34" s="16">
        <f t="shared" si="1"/>
        <v>1390</v>
      </c>
      <c r="H34" s="13" t="s">
        <v>86</v>
      </c>
    </row>
    <row r="35" spans="1:8" ht="62.25" customHeight="1">
      <c r="A35" s="3" t="s">
        <v>113</v>
      </c>
      <c r="B35" s="4" t="s">
        <v>154</v>
      </c>
      <c r="C35" s="10" t="s">
        <v>117</v>
      </c>
      <c r="D35" s="11">
        <v>6.1</v>
      </c>
      <c r="E35" s="11">
        <v>3.9</v>
      </c>
      <c r="F35" s="11">
        <v>8.5</v>
      </c>
      <c r="G35" s="16">
        <f t="shared" si="1"/>
        <v>217.94871794871798</v>
      </c>
      <c r="H35" s="13" t="s">
        <v>86</v>
      </c>
    </row>
    <row r="36" spans="1:8" ht="30" customHeight="1">
      <c r="A36" s="8" t="s">
        <v>30</v>
      </c>
      <c r="B36" s="110" t="s">
        <v>53</v>
      </c>
      <c r="C36" s="110"/>
      <c r="D36" s="110"/>
      <c r="E36" s="110"/>
      <c r="F36" s="110"/>
      <c r="G36" s="110"/>
      <c r="H36" s="110"/>
    </row>
    <row r="37" spans="1:8" ht="15" customHeight="1">
      <c r="A37" s="8" t="s">
        <v>32</v>
      </c>
      <c r="B37" s="110" t="s">
        <v>54</v>
      </c>
      <c r="C37" s="110"/>
      <c r="D37" s="110"/>
      <c r="E37" s="110"/>
      <c r="F37" s="110"/>
      <c r="G37" s="110"/>
      <c r="H37" s="110"/>
    </row>
    <row r="38" spans="1:8" ht="30" customHeight="1">
      <c r="A38" s="7" t="s">
        <v>55</v>
      </c>
      <c r="B38" s="110" t="s">
        <v>81</v>
      </c>
      <c r="C38" s="110"/>
      <c r="D38" s="110"/>
      <c r="E38" s="110"/>
      <c r="F38" s="110"/>
      <c r="G38" s="110"/>
      <c r="H38" s="110"/>
    </row>
    <row r="39" spans="1:8" ht="60" customHeight="1">
      <c r="A39" s="3" t="s">
        <v>56</v>
      </c>
      <c r="B39" s="2" t="s">
        <v>155</v>
      </c>
      <c r="C39" s="10" t="s">
        <v>117</v>
      </c>
      <c r="D39" s="18">
        <v>90</v>
      </c>
      <c r="E39" s="58">
        <v>90</v>
      </c>
      <c r="F39" s="59">
        <v>100</v>
      </c>
      <c r="G39" s="16">
        <f t="shared" ref="G39:G42" si="2">F39/E39*100</f>
        <v>111.11111111111111</v>
      </c>
      <c r="H39" s="13" t="s">
        <v>86</v>
      </c>
    </row>
    <row r="40" spans="1:8" ht="90" customHeight="1">
      <c r="A40" s="2" t="s">
        <v>57</v>
      </c>
      <c r="B40" s="2" t="s">
        <v>156</v>
      </c>
      <c r="C40" s="10" t="s">
        <v>117</v>
      </c>
      <c r="D40" s="11">
        <v>80</v>
      </c>
      <c r="E40" s="11">
        <v>100</v>
      </c>
      <c r="F40" s="11">
        <v>100</v>
      </c>
      <c r="G40" s="16">
        <f t="shared" si="2"/>
        <v>100</v>
      </c>
      <c r="H40" s="13" t="s">
        <v>86</v>
      </c>
    </row>
    <row r="41" spans="1:8" ht="60" customHeight="1">
      <c r="A41" s="2" t="s">
        <v>58</v>
      </c>
      <c r="B41" s="2" t="s">
        <v>157</v>
      </c>
      <c r="C41" s="10" t="s">
        <v>117</v>
      </c>
      <c r="D41" s="11">
        <v>85.2</v>
      </c>
      <c r="E41" s="11">
        <v>83.6</v>
      </c>
      <c r="F41" s="11">
        <v>86.4</v>
      </c>
      <c r="G41" s="16">
        <f t="shared" si="2"/>
        <v>103.34928229665073</v>
      </c>
      <c r="H41" s="13" t="s">
        <v>86</v>
      </c>
    </row>
    <row r="42" spans="1:8" ht="45" customHeight="1">
      <c r="A42" s="2" t="s">
        <v>59</v>
      </c>
      <c r="B42" s="2" t="s">
        <v>114</v>
      </c>
      <c r="C42" s="10" t="s">
        <v>124</v>
      </c>
      <c r="D42" s="11">
        <v>3147.5</v>
      </c>
      <c r="E42" s="11">
        <v>3030</v>
      </c>
      <c r="F42" s="11">
        <v>3414.9</v>
      </c>
      <c r="G42" s="16">
        <f t="shared" si="2"/>
        <v>112.70297029702971</v>
      </c>
      <c r="H42" s="13" t="s">
        <v>86</v>
      </c>
    </row>
    <row r="43" spans="1:8">
      <c r="A43" s="106" t="s">
        <v>144</v>
      </c>
      <c r="B43" s="106"/>
      <c r="C43" s="106"/>
      <c r="D43" s="106"/>
      <c r="E43" s="106"/>
      <c r="F43" s="106"/>
      <c r="G43" s="106"/>
      <c r="H43" s="106"/>
    </row>
    <row r="44" spans="1:8" ht="25.5" customHeight="1"/>
    <row r="45" spans="1:8" ht="15" customHeight="1">
      <c r="A45" s="107" t="s">
        <v>142</v>
      </c>
      <c r="B45" s="107"/>
      <c r="C45" s="107"/>
      <c r="D45" s="107"/>
      <c r="E45" s="107"/>
      <c r="F45" s="107"/>
      <c r="G45" s="107"/>
      <c r="H45" s="107"/>
    </row>
    <row r="46" spans="1:8" ht="8.25" customHeight="1">
      <c r="A46" s="108"/>
      <c r="B46" s="108"/>
      <c r="C46" s="108"/>
      <c r="D46" s="108"/>
      <c r="E46" s="108"/>
      <c r="F46" s="108"/>
      <c r="G46" s="108"/>
      <c r="H46" s="108"/>
    </row>
    <row r="47" spans="1:8">
      <c r="A47" s="107" t="s">
        <v>141</v>
      </c>
      <c r="B47" s="107"/>
      <c r="C47" s="107"/>
      <c r="D47" s="107"/>
      <c r="E47" s="107"/>
      <c r="F47" s="107"/>
      <c r="G47" s="107"/>
      <c r="H47" s="107"/>
    </row>
    <row r="49" spans="1:8">
      <c r="A49" s="109" t="s">
        <v>143</v>
      </c>
      <c r="B49" s="109"/>
      <c r="C49" s="109"/>
      <c r="D49" s="109"/>
      <c r="E49" s="109"/>
      <c r="F49" s="109"/>
      <c r="G49" s="109"/>
      <c r="H49" s="109"/>
    </row>
  </sheetData>
  <mergeCells count="27">
    <mergeCell ref="A1:H1"/>
    <mergeCell ref="A3:A4"/>
    <mergeCell ref="B3:B4"/>
    <mergeCell ref="C3:C4"/>
    <mergeCell ref="D3:F3"/>
    <mergeCell ref="G3:G4"/>
    <mergeCell ref="H3:H4"/>
    <mergeCell ref="B6:H6"/>
    <mergeCell ref="B7:H7"/>
    <mergeCell ref="B8:H8"/>
    <mergeCell ref="B10:H10"/>
    <mergeCell ref="B11:H11"/>
    <mergeCell ref="B29:H29"/>
    <mergeCell ref="B36:H36"/>
    <mergeCell ref="B37:H37"/>
    <mergeCell ref="B38:H38"/>
    <mergeCell ref="B12:H12"/>
    <mergeCell ref="B23:H23"/>
    <mergeCell ref="B24:H24"/>
    <mergeCell ref="B25:H25"/>
    <mergeCell ref="B27:H27"/>
    <mergeCell ref="B28:H28"/>
    <mergeCell ref="A43:H43"/>
    <mergeCell ref="A45:H45"/>
    <mergeCell ref="A49:H49"/>
    <mergeCell ref="A46:H46"/>
    <mergeCell ref="A47:H47"/>
  </mergeCells>
  <printOptions horizontalCentered="1"/>
  <pageMargins left="0.39370078740157483" right="0.39370078740157483" top="0.39370078740157483" bottom="0.39370078740157483" header="0" footer="0"/>
  <pageSetup paperSize="9" scale="79" fitToHeight="0" orientation="landscape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D128"/>
  <sheetViews>
    <sheetView tabSelected="1" topLeftCell="A114" workbookViewId="0">
      <selection activeCell="J132" sqref="J132"/>
    </sheetView>
  </sheetViews>
  <sheetFormatPr defaultRowHeight="15"/>
  <cols>
    <col min="1" max="1" width="3.140625" style="114" customWidth="1"/>
    <col min="2" max="2" width="21.42578125" style="114" customWidth="1"/>
    <col min="3" max="3" width="5.42578125" style="114" customWidth="1"/>
    <col min="4" max="4" width="4" style="114" customWidth="1"/>
    <col min="5" max="5" width="12.7109375" style="114" customWidth="1"/>
    <col min="6" max="6" width="9" style="114" customWidth="1"/>
    <col min="7" max="7" width="8" style="114" customWidth="1"/>
    <col min="8" max="8" width="5.42578125" style="114" customWidth="1"/>
    <col min="9" max="9" width="6.140625" style="114" customWidth="1"/>
    <col min="10" max="10" width="7.42578125" style="114" customWidth="1"/>
    <col min="11" max="11" width="5.28515625" style="114" customWidth="1"/>
    <col min="12" max="12" width="7.140625" style="114" customWidth="1"/>
    <col min="13" max="13" width="6.7109375" style="114" customWidth="1"/>
    <col min="14" max="14" width="5" style="114" customWidth="1"/>
    <col min="15" max="15" width="6.140625" style="114" customWidth="1"/>
    <col min="16" max="16" width="5.85546875" style="114" customWidth="1"/>
    <col min="17" max="17" width="5.42578125" style="114" customWidth="1"/>
    <col min="18" max="18" width="6" style="114" customWidth="1"/>
    <col min="19" max="19" width="5.85546875" style="114" customWidth="1"/>
    <col min="20" max="20" width="5.42578125" style="114" customWidth="1"/>
    <col min="21" max="21" width="6.42578125" style="114" customWidth="1"/>
    <col min="22" max="22" width="6.28515625" style="114" customWidth="1"/>
    <col min="23" max="23" width="6" style="114" customWidth="1"/>
    <col min="24" max="24" width="6.140625" style="114" customWidth="1"/>
    <col min="25" max="25" width="6.28515625" style="114" customWidth="1"/>
    <col min="26" max="26" width="5" style="114" customWidth="1"/>
    <col min="27" max="27" width="6.140625" style="114" customWidth="1"/>
    <col min="28" max="28" width="6.42578125" style="114" customWidth="1"/>
    <col min="29" max="29" width="4.85546875" style="114" customWidth="1"/>
    <col min="30" max="30" width="6.28515625" style="114" customWidth="1"/>
    <col min="31" max="31" width="6.140625" style="114" customWidth="1"/>
    <col min="32" max="32" width="6.42578125" style="114" customWidth="1"/>
    <col min="33" max="33" width="7.28515625" style="114" customWidth="1"/>
    <col min="34" max="34" width="8.140625" style="114" customWidth="1"/>
    <col min="35" max="35" width="5.5703125" style="114" customWidth="1"/>
    <col min="36" max="36" width="7.42578125" style="114" customWidth="1"/>
    <col min="37" max="37" width="7.5703125" style="114" customWidth="1"/>
    <col min="38" max="38" width="6" style="114" customWidth="1"/>
    <col min="39" max="39" width="6.7109375" style="114" customWidth="1"/>
    <col min="40" max="40" width="8.140625" style="114" customWidth="1"/>
    <col min="41" max="41" width="5.140625" style="114" customWidth="1"/>
    <col min="42" max="42" width="7.5703125" style="114" customWidth="1"/>
    <col min="43" max="43" width="6.85546875" style="114" customWidth="1"/>
    <col min="44" max="44" width="6.7109375" style="114" customWidth="1"/>
    <col min="45" max="45" width="46.85546875" style="114" customWidth="1"/>
    <col min="46" max="46" width="27.140625" style="114" customWidth="1"/>
    <col min="47" max="16384" width="9.140625" style="114"/>
  </cols>
  <sheetData>
    <row r="1" spans="1:47" ht="15.75">
      <c r="A1" s="113" t="s">
        <v>165</v>
      </c>
      <c r="J1" s="115" t="s">
        <v>166</v>
      </c>
      <c r="K1" s="115"/>
      <c r="L1" s="115"/>
      <c r="M1" s="115"/>
      <c r="N1" s="115"/>
      <c r="O1" s="115"/>
      <c r="P1" s="115"/>
      <c r="Q1" s="115"/>
      <c r="R1" s="115"/>
      <c r="S1" s="115"/>
      <c r="T1" s="60"/>
      <c r="U1" s="60"/>
      <c r="V1" s="60"/>
      <c r="W1" s="60"/>
      <c r="X1" s="60"/>
    </row>
    <row r="2" spans="1:47" ht="15.75">
      <c r="A2" s="116"/>
      <c r="B2" s="117"/>
      <c r="C2" s="117"/>
      <c r="D2" s="117"/>
      <c r="E2" s="117"/>
      <c r="F2" s="117"/>
      <c r="G2" s="117"/>
      <c r="H2" s="117"/>
      <c r="I2" s="117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60"/>
      <c r="U2" s="60"/>
      <c r="V2" s="60"/>
      <c r="W2" s="60"/>
      <c r="X2" s="60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</row>
    <row r="3" spans="1:47">
      <c r="A3" s="118" t="s">
        <v>167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7"/>
      <c r="U3" s="117"/>
      <c r="V3" s="119"/>
    </row>
    <row r="4" spans="1:47" ht="15.75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</row>
    <row r="5" spans="1:47" ht="15.75">
      <c r="A5" s="122" t="s">
        <v>168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3"/>
      <c r="U5" s="123"/>
      <c r="V5" s="123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24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</row>
    <row r="6" spans="1:47" ht="16.5" thickBot="1">
      <c r="A6" s="125"/>
    </row>
    <row r="7" spans="1:47" ht="15.75" thickBot="1">
      <c r="A7" s="126" t="s">
        <v>169</v>
      </c>
      <c r="B7" s="126" t="s">
        <v>170</v>
      </c>
      <c r="C7" s="126" t="s">
        <v>171</v>
      </c>
      <c r="D7" s="126" t="s">
        <v>3</v>
      </c>
      <c r="E7" s="126" t="s">
        <v>4</v>
      </c>
      <c r="F7" s="127" t="s">
        <v>172</v>
      </c>
      <c r="G7" s="128"/>
      <c r="H7" s="129"/>
      <c r="I7" s="130" t="s">
        <v>173</v>
      </c>
      <c r="J7" s="131"/>
      <c r="K7" s="131"/>
      <c r="L7" s="131"/>
      <c r="M7" s="131"/>
      <c r="N7" s="131"/>
      <c r="O7" s="131"/>
      <c r="P7" s="131"/>
      <c r="Q7" s="131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3"/>
      <c r="AS7" s="126" t="s">
        <v>174</v>
      </c>
      <c r="AT7" s="134" t="s">
        <v>175</v>
      </c>
    </row>
    <row r="8" spans="1:47" ht="15.75" thickBot="1">
      <c r="A8" s="135"/>
      <c r="B8" s="136"/>
      <c r="C8" s="135"/>
      <c r="D8" s="135"/>
      <c r="E8" s="136"/>
      <c r="F8" s="137" t="s">
        <v>176</v>
      </c>
      <c r="G8" s="138"/>
      <c r="H8" s="139"/>
      <c r="I8" s="130" t="s">
        <v>177</v>
      </c>
      <c r="J8" s="131"/>
      <c r="K8" s="140"/>
      <c r="L8" s="130" t="s">
        <v>178</v>
      </c>
      <c r="M8" s="131"/>
      <c r="N8" s="140"/>
      <c r="O8" s="130" t="s">
        <v>179</v>
      </c>
      <c r="P8" s="131"/>
      <c r="Q8" s="140"/>
      <c r="R8" s="130" t="s">
        <v>180</v>
      </c>
      <c r="S8" s="131"/>
      <c r="T8" s="140"/>
      <c r="U8" s="130" t="s">
        <v>181</v>
      </c>
      <c r="V8" s="131"/>
      <c r="W8" s="140"/>
      <c r="X8" s="130" t="s">
        <v>182</v>
      </c>
      <c r="Y8" s="131"/>
      <c r="Z8" s="140"/>
      <c r="AA8" s="130" t="s">
        <v>183</v>
      </c>
      <c r="AB8" s="131"/>
      <c r="AC8" s="140"/>
      <c r="AD8" s="130" t="s">
        <v>184</v>
      </c>
      <c r="AE8" s="131"/>
      <c r="AF8" s="140"/>
      <c r="AG8" s="130" t="s">
        <v>185</v>
      </c>
      <c r="AH8" s="131"/>
      <c r="AI8" s="140"/>
      <c r="AJ8" s="130" t="s">
        <v>186</v>
      </c>
      <c r="AK8" s="131"/>
      <c r="AL8" s="140"/>
      <c r="AM8" s="130" t="s">
        <v>187</v>
      </c>
      <c r="AN8" s="131"/>
      <c r="AO8" s="140"/>
      <c r="AP8" s="130" t="s">
        <v>188</v>
      </c>
      <c r="AQ8" s="131"/>
      <c r="AR8" s="140"/>
      <c r="AS8" s="135"/>
      <c r="AT8" s="141"/>
    </row>
    <row r="9" spans="1:47">
      <c r="A9" s="135"/>
      <c r="B9" s="136"/>
      <c r="C9" s="135"/>
      <c r="D9" s="135"/>
      <c r="E9" s="136"/>
      <c r="F9" s="135" t="s">
        <v>189</v>
      </c>
      <c r="G9" s="135" t="s">
        <v>93</v>
      </c>
      <c r="H9" s="141" t="s">
        <v>190</v>
      </c>
      <c r="I9" s="142" t="s">
        <v>189</v>
      </c>
      <c r="J9" s="142" t="s">
        <v>93</v>
      </c>
      <c r="K9" s="143" t="s">
        <v>190</v>
      </c>
      <c r="L9" s="142" t="s">
        <v>189</v>
      </c>
      <c r="M9" s="142" t="s">
        <v>93</v>
      </c>
      <c r="N9" s="143" t="s">
        <v>190</v>
      </c>
      <c r="O9" s="142" t="s">
        <v>189</v>
      </c>
      <c r="P9" s="142" t="s">
        <v>93</v>
      </c>
      <c r="Q9" s="143" t="s">
        <v>190</v>
      </c>
      <c r="R9" s="142" t="s">
        <v>189</v>
      </c>
      <c r="S9" s="142" t="s">
        <v>93</v>
      </c>
      <c r="T9" s="143" t="s">
        <v>190</v>
      </c>
      <c r="U9" s="142" t="s">
        <v>189</v>
      </c>
      <c r="V9" s="142" t="s">
        <v>93</v>
      </c>
      <c r="W9" s="143" t="s">
        <v>190</v>
      </c>
      <c r="X9" s="142" t="s">
        <v>189</v>
      </c>
      <c r="Y9" s="142" t="s">
        <v>93</v>
      </c>
      <c r="Z9" s="143" t="s">
        <v>190</v>
      </c>
      <c r="AA9" s="142" t="s">
        <v>189</v>
      </c>
      <c r="AB9" s="142" t="s">
        <v>93</v>
      </c>
      <c r="AC9" s="143" t="s">
        <v>190</v>
      </c>
      <c r="AD9" s="142" t="s">
        <v>189</v>
      </c>
      <c r="AE9" s="142" t="s">
        <v>93</v>
      </c>
      <c r="AF9" s="143" t="s">
        <v>190</v>
      </c>
      <c r="AG9" s="142" t="s">
        <v>189</v>
      </c>
      <c r="AH9" s="142" t="s">
        <v>93</v>
      </c>
      <c r="AI9" s="143" t="s">
        <v>190</v>
      </c>
      <c r="AJ9" s="142" t="s">
        <v>189</v>
      </c>
      <c r="AK9" s="142" t="s">
        <v>93</v>
      </c>
      <c r="AL9" s="143" t="s">
        <v>190</v>
      </c>
      <c r="AM9" s="142" t="s">
        <v>189</v>
      </c>
      <c r="AN9" s="142" t="s">
        <v>93</v>
      </c>
      <c r="AO9" s="143" t="s">
        <v>190</v>
      </c>
      <c r="AP9" s="142" t="s">
        <v>189</v>
      </c>
      <c r="AQ9" s="142" t="s">
        <v>93</v>
      </c>
      <c r="AR9" s="143" t="s">
        <v>190</v>
      </c>
      <c r="AS9" s="135"/>
      <c r="AT9" s="141"/>
    </row>
    <row r="10" spans="1:47" ht="15.75" thickBot="1">
      <c r="A10" s="144"/>
      <c r="B10" s="145"/>
      <c r="C10" s="144"/>
      <c r="D10" s="144"/>
      <c r="E10" s="145"/>
      <c r="F10" s="144"/>
      <c r="G10" s="144"/>
      <c r="H10" s="146"/>
      <c r="I10" s="147"/>
      <c r="J10" s="147"/>
      <c r="K10" s="148"/>
      <c r="L10" s="147"/>
      <c r="M10" s="147"/>
      <c r="N10" s="148"/>
      <c r="O10" s="147"/>
      <c r="P10" s="147"/>
      <c r="Q10" s="148"/>
      <c r="R10" s="147"/>
      <c r="S10" s="147"/>
      <c r="T10" s="148"/>
      <c r="U10" s="147"/>
      <c r="V10" s="147"/>
      <c r="W10" s="148"/>
      <c r="X10" s="147"/>
      <c r="Y10" s="147"/>
      <c r="Z10" s="148"/>
      <c r="AA10" s="147"/>
      <c r="AB10" s="147"/>
      <c r="AC10" s="148"/>
      <c r="AD10" s="147"/>
      <c r="AE10" s="147"/>
      <c r="AF10" s="148"/>
      <c r="AG10" s="147"/>
      <c r="AH10" s="147"/>
      <c r="AI10" s="148"/>
      <c r="AJ10" s="147"/>
      <c r="AK10" s="147"/>
      <c r="AL10" s="148"/>
      <c r="AM10" s="147"/>
      <c r="AN10" s="147"/>
      <c r="AO10" s="148"/>
      <c r="AP10" s="147"/>
      <c r="AQ10" s="147"/>
      <c r="AR10" s="148"/>
      <c r="AS10" s="144"/>
      <c r="AT10" s="146"/>
    </row>
    <row r="11" spans="1:47" ht="26.25" thickBot="1">
      <c r="A11" s="149">
        <v>1</v>
      </c>
      <c r="B11" s="150">
        <v>2</v>
      </c>
      <c r="C11" s="150">
        <v>3</v>
      </c>
      <c r="D11" s="150">
        <v>4</v>
      </c>
      <c r="E11" s="150">
        <v>5</v>
      </c>
      <c r="F11" s="150">
        <v>6</v>
      </c>
      <c r="G11" s="150">
        <v>7</v>
      </c>
      <c r="H11" s="150" t="s">
        <v>191</v>
      </c>
      <c r="I11" s="151">
        <v>9</v>
      </c>
      <c r="J11" s="151">
        <v>10</v>
      </c>
      <c r="K11" s="151">
        <v>11</v>
      </c>
      <c r="L11" s="151">
        <v>12</v>
      </c>
      <c r="M11" s="151">
        <v>13</v>
      </c>
      <c r="N11" s="151">
        <v>14</v>
      </c>
      <c r="O11" s="151">
        <v>15</v>
      </c>
      <c r="P11" s="151">
        <v>16</v>
      </c>
      <c r="Q11" s="151">
        <v>17</v>
      </c>
      <c r="R11" s="151">
        <v>18</v>
      </c>
      <c r="S11" s="151">
        <v>19</v>
      </c>
      <c r="T11" s="151">
        <v>20</v>
      </c>
      <c r="U11" s="151">
        <v>21</v>
      </c>
      <c r="V11" s="151">
        <v>22</v>
      </c>
      <c r="W11" s="151">
        <v>23</v>
      </c>
      <c r="X11" s="151">
        <v>24</v>
      </c>
      <c r="Y11" s="151">
        <v>25</v>
      </c>
      <c r="Z11" s="151">
        <v>26</v>
      </c>
      <c r="AA11" s="151">
        <v>27</v>
      </c>
      <c r="AB11" s="151">
        <v>28</v>
      </c>
      <c r="AC11" s="151">
        <v>29</v>
      </c>
      <c r="AD11" s="151">
        <v>30</v>
      </c>
      <c r="AE11" s="151">
        <v>31</v>
      </c>
      <c r="AF11" s="151">
        <v>32</v>
      </c>
      <c r="AG11" s="151">
        <v>33</v>
      </c>
      <c r="AH11" s="151">
        <v>34</v>
      </c>
      <c r="AI11" s="151">
        <v>35</v>
      </c>
      <c r="AJ11" s="151">
        <v>36</v>
      </c>
      <c r="AK11" s="151">
        <v>37</v>
      </c>
      <c r="AL11" s="151">
        <v>38</v>
      </c>
      <c r="AM11" s="151">
        <v>39</v>
      </c>
      <c r="AN11" s="151">
        <v>40</v>
      </c>
      <c r="AO11" s="151">
        <v>41</v>
      </c>
      <c r="AP11" s="151">
        <v>42</v>
      </c>
      <c r="AQ11" s="151">
        <v>43</v>
      </c>
      <c r="AR11" s="151">
        <v>44</v>
      </c>
      <c r="AS11" s="150">
        <v>45</v>
      </c>
      <c r="AT11" s="152">
        <v>46</v>
      </c>
    </row>
    <row r="12" spans="1:47">
      <c r="A12" s="153"/>
      <c r="B12" s="154" t="s">
        <v>192</v>
      </c>
      <c r="C12" s="155"/>
      <c r="D12" s="155"/>
      <c r="E12" s="155"/>
      <c r="F12" s="156"/>
      <c r="G12" s="155"/>
      <c r="H12" s="155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5"/>
      <c r="AT12" s="155"/>
    </row>
    <row r="13" spans="1:47">
      <c r="A13" s="158"/>
      <c r="B13" s="159" t="s">
        <v>193</v>
      </c>
      <c r="C13" s="160"/>
      <c r="D13" s="160"/>
      <c r="E13" s="160"/>
      <c r="F13" s="160"/>
      <c r="G13" s="160"/>
      <c r="H13" s="160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0"/>
      <c r="AT13" s="160"/>
    </row>
    <row r="14" spans="1:47">
      <c r="A14" s="162"/>
      <c r="B14" s="162" t="s">
        <v>194</v>
      </c>
      <c r="C14" s="162" t="s">
        <v>195</v>
      </c>
      <c r="D14" s="161"/>
      <c r="E14" s="163" t="s">
        <v>196</v>
      </c>
      <c r="F14" s="164">
        <f>I14+L14+O14+R14+U14+X14+AA14+AD14+AG14+AJ14+AM14+AP14</f>
        <v>109476</v>
      </c>
      <c r="G14" s="164">
        <f>J14+M14+P14+S14+V14+Y14+AB14+AE14+AH14+AK14+AN14+AQ14</f>
        <v>104184.25000000001</v>
      </c>
      <c r="H14" s="164">
        <f>G14/F14*100</f>
        <v>95.166292155358263</v>
      </c>
      <c r="I14" s="164">
        <f>I22+I39+I52+I61+I107</f>
        <v>6643.1</v>
      </c>
      <c r="J14" s="164">
        <f>J22+I39+I52+I61+I107</f>
        <v>1539.1</v>
      </c>
      <c r="K14" s="164">
        <f>J14/I14*100</f>
        <v>23.168400295042975</v>
      </c>
      <c r="L14" s="164">
        <f>L22+L39+L52+L61+L107</f>
        <v>4241</v>
      </c>
      <c r="M14" s="164">
        <f>M22+M39+M52+M61+M107</f>
        <v>6942.6</v>
      </c>
      <c r="N14" s="161">
        <f>M14/L14*100</f>
        <v>163.70195708559302</v>
      </c>
      <c r="O14" s="164">
        <f>O22+O39+O52+O66+O107</f>
        <v>2127.6000000000004</v>
      </c>
      <c r="P14" s="164">
        <f>P22+P39+P52+P61+P107</f>
        <v>4151.8999999999996</v>
      </c>
      <c r="Q14" s="161">
        <f>P14/O14*100</f>
        <v>195.14476405339346</v>
      </c>
      <c r="R14" s="164">
        <f>R22+R39+R52+R61+R107</f>
        <v>5568.5</v>
      </c>
      <c r="S14" s="164">
        <f>S22+S39+S52+S61+S107</f>
        <v>5056.2000000000007</v>
      </c>
      <c r="T14" s="161">
        <f>S14/R14*100</f>
        <v>90.800035916314997</v>
      </c>
      <c r="U14" s="164">
        <f>U22+U39+U52+U61+U107</f>
        <v>6350.4999999999991</v>
      </c>
      <c r="V14" s="164">
        <f>V22+V39+V52+V61+V107</f>
        <v>4212.8999999999996</v>
      </c>
      <c r="W14" s="164">
        <f>V14/U14*100</f>
        <v>66.339658294622467</v>
      </c>
      <c r="X14" s="164">
        <f>X22+X39+X52+X61</f>
        <v>5692.9000000000005</v>
      </c>
      <c r="Y14" s="164">
        <f>Y22+Y39+Y52+Y61+Y107</f>
        <v>7532.2</v>
      </c>
      <c r="Z14" s="164">
        <f>Y14/X14*100</f>
        <v>132.30866517943403</v>
      </c>
      <c r="AA14" s="164">
        <f>AA22+AA39+AA52+AA61+AA107</f>
        <v>7987.5599999999995</v>
      </c>
      <c r="AB14" s="164">
        <f>AB22+AB39+AB52+AB61+AB107</f>
        <v>7536.5</v>
      </c>
      <c r="AC14" s="164">
        <f>AB14/AA14*100</f>
        <v>94.352968866587545</v>
      </c>
      <c r="AD14" s="164">
        <f>AD22+AD39+AD52+AD61+AD107</f>
        <v>9547</v>
      </c>
      <c r="AE14" s="164">
        <f>AE22+AE39+AE52+AE61+AE107</f>
        <v>9135.8499999999985</v>
      </c>
      <c r="AF14" s="164">
        <f>AE14/AD14*100</f>
        <v>95.693411542893031</v>
      </c>
      <c r="AG14" s="164">
        <f>AG22+AG39+AG52+AG61+AG107</f>
        <v>32306.400000000001</v>
      </c>
      <c r="AH14" s="164">
        <f>AH22+AH39+AH52+AH61</f>
        <v>8680.8000000000011</v>
      </c>
      <c r="AI14" s="164">
        <f>AH14/AG14*100</f>
        <v>26.870217665849495</v>
      </c>
      <c r="AJ14" s="164">
        <f>AJ22+AJ39+AJ52+AJ61+AJ107</f>
        <v>14316.5</v>
      </c>
      <c r="AK14" s="164">
        <f>AK22+AK43+AK61</f>
        <v>21230.399999999998</v>
      </c>
      <c r="AL14" s="164">
        <f>AK14/AJ14*100</f>
        <v>148.29322809345857</v>
      </c>
      <c r="AM14" s="164">
        <f>AM22+AM39+AM52+AM61+AM107</f>
        <v>5334.1</v>
      </c>
      <c r="AN14" s="164">
        <f>AN22+AN39+AN61+AN107</f>
        <v>11003.1</v>
      </c>
      <c r="AO14" s="164">
        <v>0</v>
      </c>
      <c r="AP14" s="164">
        <f>AP22+AP39+AP52+AP61+AP107</f>
        <v>9360.8399999999983</v>
      </c>
      <c r="AQ14" s="164">
        <f>AQ17+AQ15+AQ16+AQ18</f>
        <v>17162.7</v>
      </c>
      <c r="AR14" s="164">
        <v>0</v>
      </c>
      <c r="AS14" s="160"/>
      <c r="AT14" s="160"/>
    </row>
    <row r="15" spans="1:47" ht="25.5">
      <c r="A15" s="165"/>
      <c r="B15" s="165"/>
      <c r="C15" s="165"/>
      <c r="D15" s="161"/>
      <c r="E15" s="163" t="s">
        <v>13</v>
      </c>
      <c r="F15" s="164">
        <f>AD15+AG15+AJ15+AM15+AP15</f>
        <v>11207.8</v>
      </c>
      <c r="G15" s="164">
        <f>AE15+AH15+AK15+AN15+AQ15</f>
        <v>10692.5</v>
      </c>
      <c r="H15" s="164">
        <f>G15/F15*100</f>
        <v>95.402309106158228</v>
      </c>
      <c r="I15" s="164">
        <v>0</v>
      </c>
      <c r="J15" s="164">
        <v>0</v>
      </c>
      <c r="K15" s="164">
        <v>0</v>
      </c>
      <c r="L15" s="164">
        <v>0</v>
      </c>
      <c r="M15" s="164">
        <v>0</v>
      </c>
      <c r="N15" s="164">
        <v>0</v>
      </c>
      <c r="O15" s="164">
        <v>0</v>
      </c>
      <c r="P15" s="164">
        <v>0</v>
      </c>
      <c r="Q15" s="164">
        <v>0</v>
      </c>
      <c r="R15" s="164">
        <v>0</v>
      </c>
      <c r="S15" s="164">
        <v>0</v>
      </c>
      <c r="T15" s="164">
        <v>0</v>
      </c>
      <c r="U15" s="164">
        <v>0</v>
      </c>
      <c r="V15" s="164">
        <v>0</v>
      </c>
      <c r="W15" s="164">
        <v>0</v>
      </c>
      <c r="X15" s="164">
        <v>0</v>
      </c>
      <c r="Y15" s="164">
        <v>0</v>
      </c>
      <c r="Z15" s="164">
        <v>0</v>
      </c>
      <c r="AA15" s="164">
        <v>0</v>
      </c>
      <c r="AB15" s="164">
        <v>0</v>
      </c>
      <c r="AC15" s="164">
        <v>0</v>
      </c>
      <c r="AD15" s="164">
        <f>AD23+AD62</f>
        <v>0</v>
      </c>
      <c r="AE15" s="164">
        <v>0</v>
      </c>
      <c r="AF15" s="164">
        <v>0</v>
      </c>
      <c r="AG15" s="164">
        <f>AG62</f>
        <v>9884.7999999999993</v>
      </c>
      <c r="AH15" s="164">
        <v>0</v>
      </c>
      <c r="AI15" s="164">
        <v>0</v>
      </c>
      <c r="AJ15" s="164">
        <v>0</v>
      </c>
      <c r="AK15" s="164">
        <v>0</v>
      </c>
      <c r="AL15" s="164">
        <v>0</v>
      </c>
      <c r="AM15" s="164">
        <v>0</v>
      </c>
      <c r="AN15" s="164">
        <f>AN62</f>
        <v>6589.9</v>
      </c>
      <c r="AO15" s="164">
        <v>0</v>
      </c>
      <c r="AP15" s="164">
        <f>AP23</f>
        <v>1323</v>
      </c>
      <c r="AQ15" s="164">
        <f>AQ23+AQ85</f>
        <v>4102.6000000000004</v>
      </c>
      <c r="AR15" s="164">
        <v>0</v>
      </c>
      <c r="AS15" s="160"/>
      <c r="AT15" s="160"/>
    </row>
    <row r="16" spans="1:47" ht="38.25">
      <c r="A16" s="165"/>
      <c r="B16" s="165"/>
      <c r="C16" s="165"/>
      <c r="D16" s="161"/>
      <c r="E16" s="163" t="s">
        <v>15</v>
      </c>
      <c r="F16" s="164">
        <f t="shared" ref="F16:G18" si="0">I16+L16+O16+R16+U16+X16+AA16+AD16+AG16+AJ16+AM16+AP16</f>
        <v>95734.1</v>
      </c>
      <c r="G16" s="164">
        <f t="shared" si="0"/>
        <v>90957.650000000009</v>
      </c>
      <c r="H16" s="164">
        <f>G16/F16*100</f>
        <v>95.01071196156856</v>
      </c>
      <c r="I16" s="164">
        <f>I24+I40+I53+I63+I108</f>
        <v>6643.1</v>
      </c>
      <c r="J16" s="164">
        <f>J24+J40+J53+J68+J108</f>
        <v>1539.1</v>
      </c>
      <c r="K16" s="164">
        <f>J16/I16*100</f>
        <v>23.168400295042975</v>
      </c>
      <c r="L16" s="164">
        <f>L24+L40+L53+L63+L108</f>
        <v>4241</v>
      </c>
      <c r="M16" s="164">
        <f>M24</f>
        <v>6942.6</v>
      </c>
      <c r="N16" s="161">
        <f>M16/L16*100</f>
        <v>163.70195708559302</v>
      </c>
      <c r="O16" s="164">
        <f>O24+O40+O53+O68+O108</f>
        <v>2127.6000000000004</v>
      </c>
      <c r="P16" s="164">
        <f>P24+P40+P53+P63+P108</f>
        <v>4151.8999999999996</v>
      </c>
      <c r="Q16" s="164">
        <f>P16/O16*100</f>
        <v>195.14476405339346</v>
      </c>
      <c r="R16" s="164">
        <f>R24</f>
        <v>5568.5</v>
      </c>
      <c r="S16" s="164">
        <f>S24+S40+S53+S63+S108</f>
        <v>5056.2000000000007</v>
      </c>
      <c r="T16" s="164">
        <f>S16/R16*100</f>
        <v>90.800035916314997</v>
      </c>
      <c r="U16" s="164">
        <f>U24+U40+U53+U63+U108</f>
        <v>6350.4999999999991</v>
      </c>
      <c r="V16" s="164">
        <f>V24+V40+V53+V63+V108</f>
        <v>4212.8999999999996</v>
      </c>
      <c r="W16" s="164">
        <f>V16/U16*100</f>
        <v>66.339658294622467</v>
      </c>
      <c r="X16" s="164">
        <f>X24+X40+X53+X63+X108</f>
        <v>5692.9000000000005</v>
      </c>
      <c r="Y16" s="164">
        <f>Y24+Y40+Y55+Y63+Y108</f>
        <v>7532.2</v>
      </c>
      <c r="Z16" s="164">
        <f>Y16/X16*100</f>
        <v>132.30866517943403</v>
      </c>
      <c r="AA16" s="164">
        <f>AA24+AA40+AA53+AA63+AA108</f>
        <v>7987.5599999999995</v>
      </c>
      <c r="AB16" s="164">
        <f>AB24+AB40+AB63+AB53</f>
        <v>7536.5</v>
      </c>
      <c r="AC16" s="164">
        <f>AB16/AA16*100</f>
        <v>94.352968866587545</v>
      </c>
      <c r="AD16" s="164">
        <f>AD24+AD40+AD53+AD63+AD108</f>
        <v>9547</v>
      </c>
      <c r="AE16" s="164">
        <f>AE24+AE40+AE53+AE63+AE108</f>
        <v>9135.8499999999985</v>
      </c>
      <c r="AF16" s="164">
        <f>AE16/AD16*100</f>
        <v>95.693411542893031</v>
      </c>
      <c r="AG16" s="164">
        <f>AG24+AG40+AG63+AG108</f>
        <v>20103</v>
      </c>
      <c r="AH16" s="164">
        <f>AH24+AH40+AH53+AH63</f>
        <v>8680.8000000000011</v>
      </c>
      <c r="AI16" s="164">
        <f>AH16/AG16*100</f>
        <v>43.181614684375475</v>
      </c>
      <c r="AJ16" s="164">
        <f>AJ24+AJ40+AJ53+AJ63+AJ108</f>
        <v>14316.5</v>
      </c>
      <c r="AK16" s="164">
        <f>AK24+AK40+AK53+AK63</f>
        <v>21230.399999999998</v>
      </c>
      <c r="AL16" s="164">
        <f>AK16/AJ16*100</f>
        <v>148.29322809345857</v>
      </c>
      <c r="AM16" s="164">
        <f>AM24+AM40+AM53+AM63+AM108</f>
        <v>5334.1</v>
      </c>
      <c r="AN16" s="164">
        <f>AN24+AN40+AN53+AN63+AN108</f>
        <v>2867.4</v>
      </c>
      <c r="AO16" s="164">
        <v>0</v>
      </c>
      <c r="AP16" s="164">
        <f>AP24+AP40+AP53+AP63+AP108</f>
        <v>7822.3399999999992</v>
      </c>
      <c r="AQ16" s="164">
        <f>AQ24+AQ40+AQ53+AQ63+AQ108</f>
        <v>12071.8</v>
      </c>
      <c r="AR16" s="164">
        <v>0</v>
      </c>
      <c r="AS16" s="160"/>
      <c r="AT16" s="160"/>
    </row>
    <row r="17" spans="1:46" ht="25.5">
      <c r="A17" s="166"/>
      <c r="B17" s="166"/>
      <c r="C17" s="165"/>
      <c r="D17" s="161"/>
      <c r="E17" s="163" t="s">
        <v>16</v>
      </c>
      <c r="F17" s="164">
        <f t="shared" si="0"/>
        <v>2318.6</v>
      </c>
      <c r="G17" s="164">
        <f>J17+M17+P17+S17+V17+Y17+AB17+AE17+AH17+AK17+AN17+AQ17</f>
        <v>2318.6</v>
      </c>
      <c r="H17" s="164">
        <f>G17/F17*100</f>
        <v>100</v>
      </c>
      <c r="I17" s="164">
        <v>0</v>
      </c>
      <c r="J17" s="164">
        <v>0</v>
      </c>
      <c r="K17" s="164">
        <v>0</v>
      </c>
      <c r="L17" s="164">
        <v>0</v>
      </c>
      <c r="M17" s="164">
        <v>0</v>
      </c>
      <c r="N17" s="164">
        <v>0</v>
      </c>
      <c r="O17" s="164">
        <v>0</v>
      </c>
      <c r="P17" s="164">
        <v>0</v>
      </c>
      <c r="Q17" s="164">
        <v>0</v>
      </c>
      <c r="R17" s="164">
        <v>0</v>
      </c>
      <c r="S17" s="164">
        <v>0</v>
      </c>
      <c r="T17" s="164">
        <v>0</v>
      </c>
      <c r="U17" s="164">
        <v>0</v>
      </c>
      <c r="V17" s="164">
        <v>0</v>
      </c>
      <c r="W17" s="164">
        <v>0</v>
      </c>
      <c r="X17" s="164">
        <v>0</v>
      </c>
      <c r="Y17" s="164">
        <v>0</v>
      </c>
      <c r="Z17" s="164">
        <v>0</v>
      </c>
      <c r="AA17" s="164">
        <v>0</v>
      </c>
      <c r="AB17" s="164">
        <v>0</v>
      </c>
      <c r="AC17" s="164">
        <v>0</v>
      </c>
      <c r="AD17" s="164">
        <v>0</v>
      </c>
      <c r="AE17" s="164">
        <v>0</v>
      </c>
      <c r="AF17" s="164">
        <v>0</v>
      </c>
      <c r="AG17" s="164">
        <f>AG64</f>
        <v>2318.6</v>
      </c>
      <c r="AH17" s="164">
        <v>0</v>
      </c>
      <c r="AI17" s="164">
        <v>0</v>
      </c>
      <c r="AJ17" s="164">
        <v>0</v>
      </c>
      <c r="AK17" s="164">
        <v>0</v>
      </c>
      <c r="AL17" s="164">
        <v>0</v>
      </c>
      <c r="AM17" s="164">
        <v>0</v>
      </c>
      <c r="AN17" s="164">
        <f>AN64</f>
        <v>1545.8</v>
      </c>
      <c r="AO17" s="164">
        <v>0</v>
      </c>
      <c r="AP17" s="164">
        <v>0</v>
      </c>
      <c r="AQ17" s="164">
        <f>AQ86</f>
        <v>772.8</v>
      </c>
      <c r="AR17" s="164">
        <v>0</v>
      </c>
      <c r="AS17" s="160"/>
      <c r="AT17" s="160"/>
    </row>
    <row r="18" spans="1:46" ht="25.5">
      <c r="A18" s="167"/>
      <c r="B18" s="168"/>
      <c r="C18" s="165"/>
      <c r="D18" s="161"/>
      <c r="E18" s="163" t="s">
        <v>62</v>
      </c>
      <c r="F18" s="164">
        <f t="shared" si="0"/>
        <v>215.5</v>
      </c>
      <c r="G18" s="164">
        <f t="shared" si="0"/>
        <v>215.5</v>
      </c>
      <c r="H18" s="164">
        <f>G18/F18*100</f>
        <v>100</v>
      </c>
      <c r="I18" s="169">
        <v>0</v>
      </c>
      <c r="J18" s="164">
        <v>0</v>
      </c>
      <c r="K18" s="169">
        <v>0</v>
      </c>
      <c r="L18" s="164">
        <v>0</v>
      </c>
      <c r="M18" s="169">
        <v>0</v>
      </c>
      <c r="N18" s="164">
        <v>0</v>
      </c>
      <c r="O18" s="169">
        <v>0</v>
      </c>
      <c r="P18" s="164">
        <v>0</v>
      </c>
      <c r="Q18" s="169">
        <v>0</v>
      </c>
      <c r="R18" s="164">
        <v>0</v>
      </c>
      <c r="S18" s="169">
        <v>0</v>
      </c>
      <c r="T18" s="164">
        <v>0</v>
      </c>
      <c r="U18" s="169">
        <v>0</v>
      </c>
      <c r="V18" s="164">
        <v>0</v>
      </c>
      <c r="W18" s="169">
        <v>0</v>
      </c>
      <c r="X18" s="164">
        <v>0</v>
      </c>
      <c r="Y18" s="169">
        <v>0</v>
      </c>
      <c r="Z18" s="164">
        <v>0</v>
      </c>
      <c r="AA18" s="169">
        <v>0</v>
      </c>
      <c r="AB18" s="164">
        <v>0</v>
      </c>
      <c r="AC18" s="169">
        <v>0</v>
      </c>
      <c r="AD18" s="164">
        <v>0</v>
      </c>
      <c r="AE18" s="169">
        <v>0</v>
      </c>
      <c r="AF18" s="164">
        <v>0</v>
      </c>
      <c r="AG18" s="169">
        <v>0</v>
      </c>
      <c r="AH18" s="164">
        <v>0</v>
      </c>
      <c r="AI18" s="169">
        <v>0</v>
      </c>
      <c r="AJ18" s="164">
        <v>0</v>
      </c>
      <c r="AK18" s="169">
        <v>0</v>
      </c>
      <c r="AL18" s="164">
        <v>0</v>
      </c>
      <c r="AM18" s="169">
        <v>0</v>
      </c>
      <c r="AN18" s="164">
        <v>0</v>
      </c>
      <c r="AO18" s="169">
        <v>0</v>
      </c>
      <c r="AP18" s="164">
        <f>AP65</f>
        <v>215.5</v>
      </c>
      <c r="AQ18" s="164">
        <f t="shared" ref="AQ18:AR18" si="1">AQ65</f>
        <v>215.5</v>
      </c>
      <c r="AR18" s="164">
        <f t="shared" si="1"/>
        <v>100</v>
      </c>
      <c r="AS18" s="160"/>
      <c r="AT18" s="160"/>
    </row>
    <row r="19" spans="1:46" ht="63.75">
      <c r="A19" s="167"/>
      <c r="B19" s="170" t="s">
        <v>197</v>
      </c>
      <c r="C19" s="166"/>
      <c r="D19" s="171"/>
      <c r="E19" s="172" t="s">
        <v>198</v>
      </c>
      <c r="F19" s="173">
        <v>0</v>
      </c>
      <c r="G19" s="174">
        <f>J19+M19+P19+S19+V19+Y19+AB19+AE19+AH19+AK19+AN19+AQ19</f>
        <v>4725</v>
      </c>
      <c r="H19" s="173">
        <v>0</v>
      </c>
      <c r="I19" s="174">
        <v>0</v>
      </c>
      <c r="J19" s="173">
        <v>0</v>
      </c>
      <c r="K19" s="174">
        <v>0</v>
      </c>
      <c r="L19" s="173">
        <v>0</v>
      </c>
      <c r="M19" s="174">
        <f>M34+M46+M58+M74+M75+M95+M96+M97+M98</f>
        <v>99.9</v>
      </c>
      <c r="N19" s="173">
        <v>0</v>
      </c>
      <c r="O19" s="174">
        <v>0</v>
      </c>
      <c r="P19" s="173">
        <f>P34+P49+P58+P75+P46+P74+P95+P96+P97+P98</f>
        <v>1478.6000000000001</v>
      </c>
      <c r="Q19" s="174">
        <v>0</v>
      </c>
      <c r="R19" s="173">
        <v>0</v>
      </c>
      <c r="S19" s="174">
        <f>S34+S49+S58+S75+S46+S74+S96+S97+S98+S78</f>
        <v>887.30000000000007</v>
      </c>
      <c r="T19" s="173">
        <v>0</v>
      </c>
      <c r="U19" s="174">
        <v>0</v>
      </c>
      <c r="V19" s="173">
        <f>V34+V49+V58+V75+V46+V74+V95+V96+V97+V98</f>
        <v>382.6</v>
      </c>
      <c r="W19" s="174">
        <v>0</v>
      </c>
      <c r="X19" s="173">
        <v>0</v>
      </c>
      <c r="Y19" s="174">
        <f>Y34+Y49+Y58+Y75+Y46+Y74+Y96+Y97+Y98+Y78</f>
        <v>230.5</v>
      </c>
      <c r="Z19" s="173">
        <v>0</v>
      </c>
      <c r="AA19" s="174">
        <v>0</v>
      </c>
      <c r="AB19" s="173">
        <f>AB34+AB49+AB58+AB75+AB46+AB74+AB96+AB97+AB98+AB78</f>
        <v>539</v>
      </c>
      <c r="AC19" s="174">
        <v>0</v>
      </c>
      <c r="AD19" s="173">
        <v>0</v>
      </c>
      <c r="AE19" s="174">
        <f>AE34+AE49+AE58+AE75+AE46+AE74+AE78+AE96+AE97+AE98</f>
        <v>1017.1</v>
      </c>
      <c r="AF19" s="173">
        <v>0</v>
      </c>
      <c r="AG19" s="174">
        <v>0</v>
      </c>
      <c r="AH19" s="173">
        <f>AH34+AH49+AH58+AH75+AH46+AH74+AH95+AH96+AH97+AH98</f>
        <v>90</v>
      </c>
      <c r="AI19" s="174">
        <v>0</v>
      </c>
      <c r="AJ19" s="173">
        <v>0</v>
      </c>
      <c r="AK19" s="174">
        <f>AK34+AK49+AK58+AK75+AK74+AK95+AK96+AK97+AK98</f>
        <v>0</v>
      </c>
      <c r="AL19" s="173">
        <v>0</v>
      </c>
      <c r="AM19" s="174">
        <v>0</v>
      </c>
      <c r="AN19" s="173">
        <f>AN34+AN49+AN58+AN75+AN46+AN74+AN95+AN96+AN97+AN98</f>
        <v>0</v>
      </c>
      <c r="AO19" s="174">
        <v>0</v>
      </c>
      <c r="AP19" s="173">
        <v>0</v>
      </c>
      <c r="AQ19" s="174">
        <f>AQ34+AQ49+AQ58+AQ75+AQ95+AQ96+AQ97+AQ98</f>
        <v>0</v>
      </c>
      <c r="AR19" s="173">
        <v>0</v>
      </c>
      <c r="AS19" s="171"/>
      <c r="AT19" s="171"/>
    </row>
    <row r="20" spans="1:46">
      <c r="A20" s="175"/>
      <c r="B20" s="176" t="s">
        <v>192</v>
      </c>
      <c r="C20" s="177" t="s">
        <v>199</v>
      </c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9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1"/>
      <c r="AS20" s="182"/>
      <c r="AT20" s="182"/>
    </row>
    <row r="21" spans="1:46">
      <c r="A21" s="175"/>
      <c r="B21" s="183" t="s">
        <v>193</v>
      </c>
      <c r="C21" s="177" t="s">
        <v>200</v>
      </c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9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2"/>
      <c r="AT21" s="182"/>
    </row>
    <row r="22" spans="1:46">
      <c r="A22" s="162" t="s">
        <v>201</v>
      </c>
      <c r="B22" s="185" t="s">
        <v>202</v>
      </c>
      <c r="C22" s="186"/>
      <c r="D22" s="161"/>
      <c r="E22" s="163" t="s">
        <v>196</v>
      </c>
      <c r="F22" s="164">
        <f t="shared" ref="F22:G41" si="2">I22+L22+O22+R22+U22+X22+AA22+AD22+AG22+AJ22+AM22+AP22</f>
        <v>56536.5</v>
      </c>
      <c r="G22" s="164">
        <f t="shared" si="2"/>
        <v>55222.850000000006</v>
      </c>
      <c r="H22" s="164">
        <f>G22/F22*100</f>
        <v>97.676456802242811</v>
      </c>
      <c r="I22" s="164">
        <f>I26+I30</f>
        <v>6643.1</v>
      </c>
      <c r="J22" s="164">
        <f>J26+J30</f>
        <v>1539.1</v>
      </c>
      <c r="K22" s="164">
        <v>0</v>
      </c>
      <c r="L22" s="164">
        <f>L26+L30</f>
        <v>4241</v>
      </c>
      <c r="M22" s="164">
        <f>M30+M39+M52+M61+M107</f>
        <v>6942.6</v>
      </c>
      <c r="N22" s="164">
        <f>M22/L22*100</f>
        <v>163.70195708559302</v>
      </c>
      <c r="O22" s="164">
        <f>O26+O30</f>
        <v>1993.1000000000001</v>
      </c>
      <c r="P22" s="164">
        <f>P26+P30</f>
        <v>4148.8999999999996</v>
      </c>
      <c r="Q22" s="164">
        <f>P22/O22*100</f>
        <v>208.16316291204652</v>
      </c>
      <c r="R22" s="164">
        <f>R26+R30</f>
        <v>5568.5</v>
      </c>
      <c r="S22" s="164">
        <f>S26+S30</f>
        <v>5047.1000000000004</v>
      </c>
      <c r="T22" s="164">
        <f>S22/R22*100</f>
        <v>90.63661668312831</v>
      </c>
      <c r="U22" s="161">
        <f>U26+U30</f>
        <v>4341.8999999999996</v>
      </c>
      <c r="V22" s="164">
        <f>V23+V24+V25</f>
        <v>4006.3</v>
      </c>
      <c r="W22" s="164">
        <f>W23+W24+W25</f>
        <v>94.410274537527982</v>
      </c>
      <c r="X22" s="164">
        <f>X26+X30</f>
        <v>3415.6000000000004</v>
      </c>
      <c r="Y22" s="164">
        <f>Y26+Y30</f>
        <v>3748.8</v>
      </c>
      <c r="Z22" s="164">
        <f>Y22/X22*100</f>
        <v>109.75524066049888</v>
      </c>
      <c r="AA22" s="164">
        <f>AA26+AA30</f>
        <v>6226.76</v>
      </c>
      <c r="AB22" s="164">
        <f>AB30</f>
        <v>5773.2000000000007</v>
      </c>
      <c r="AC22" s="164">
        <f>AB22/AA22*100</f>
        <v>92.715955007098401</v>
      </c>
      <c r="AD22" s="164">
        <f>AD26+AD30</f>
        <v>7071.1</v>
      </c>
      <c r="AE22" s="164">
        <f>AE26+AE30</f>
        <v>6856.65</v>
      </c>
      <c r="AF22" s="164">
        <f>AE22/AD22*100</f>
        <v>96.967232820918952</v>
      </c>
      <c r="AG22" s="161">
        <f>AG26+AG30</f>
        <v>2238.8999999999996</v>
      </c>
      <c r="AH22" s="164">
        <f>AH30</f>
        <v>2866.9</v>
      </c>
      <c r="AI22" s="164">
        <v>0</v>
      </c>
      <c r="AJ22" s="161">
        <f>AJ26+AJ30</f>
        <v>6686.4</v>
      </c>
      <c r="AK22" s="164">
        <f>AK26+AK30</f>
        <v>3915.3</v>
      </c>
      <c r="AL22" s="164">
        <f>AK22/AJ22*100</f>
        <v>58.556173725771721</v>
      </c>
      <c r="AM22" s="164">
        <f>AM26+AM30</f>
        <v>2834.2</v>
      </c>
      <c r="AN22" s="164">
        <f>AN30</f>
        <v>3094.8</v>
      </c>
      <c r="AO22" s="164">
        <v>0</v>
      </c>
      <c r="AP22" s="164">
        <f>AP26+AP30</f>
        <v>5275.94</v>
      </c>
      <c r="AQ22" s="164">
        <f>AQ23+AQ24+AQ25</f>
        <v>7283.2</v>
      </c>
      <c r="AR22" s="164">
        <f>AQ22/AP22*100</f>
        <v>138.04554259525318</v>
      </c>
      <c r="AS22" s="160"/>
      <c r="AT22" s="160"/>
    </row>
    <row r="23" spans="1:46" ht="45">
      <c r="A23" s="165"/>
      <c r="B23" s="187"/>
      <c r="C23" s="188" t="s">
        <v>12</v>
      </c>
      <c r="D23" s="161"/>
      <c r="E23" s="163" t="s">
        <v>13</v>
      </c>
      <c r="F23" s="164">
        <f t="shared" si="2"/>
        <v>1323</v>
      </c>
      <c r="G23" s="164">
        <f t="shared" si="2"/>
        <v>807.7</v>
      </c>
      <c r="H23" s="164">
        <f>G23/F23*100</f>
        <v>61.050642479213913</v>
      </c>
      <c r="I23" s="161"/>
      <c r="J23" s="164">
        <v>0</v>
      </c>
      <c r="K23" s="164">
        <v>0</v>
      </c>
      <c r="L23" s="161"/>
      <c r="M23" s="164">
        <v>0</v>
      </c>
      <c r="N23" s="164">
        <v>0</v>
      </c>
      <c r="O23" s="161"/>
      <c r="P23" s="164">
        <v>0</v>
      </c>
      <c r="Q23" s="164">
        <v>0</v>
      </c>
      <c r="R23" s="161"/>
      <c r="S23" s="164">
        <v>0</v>
      </c>
      <c r="T23" s="164">
        <v>0</v>
      </c>
      <c r="U23" s="189">
        <f>U27</f>
        <v>0</v>
      </c>
      <c r="V23" s="164">
        <v>0</v>
      </c>
      <c r="W23" s="164">
        <v>0</v>
      </c>
      <c r="X23" s="164">
        <v>0</v>
      </c>
      <c r="Y23" s="164">
        <v>0</v>
      </c>
      <c r="Z23" s="164">
        <v>0</v>
      </c>
      <c r="AA23" s="164">
        <v>0</v>
      </c>
      <c r="AB23" s="164">
        <v>0</v>
      </c>
      <c r="AC23" s="164">
        <v>0</v>
      </c>
      <c r="AD23" s="164">
        <f>AD27</f>
        <v>0</v>
      </c>
      <c r="AE23" s="164">
        <v>0</v>
      </c>
      <c r="AF23" s="164">
        <v>0</v>
      </c>
      <c r="AG23" s="161"/>
      <c r="AH23" s="164">
        <v>0</v>
      </c>
      <c r="AI23" s="164">
        <v>0</v>
      </c>
      <c r="AJ23" s="164">
        <v>0</v>
      </c>
      <c r="AK23" s="164">
        <v>0</v>
      </c>
      <c r="AL23" s="164">
        <v>0</v>
      </c>
      <c r="AM23" s="164">
        <v>0</v>
      </c>
      <c r="AN23" s="164">
        <v>0</v>
      </c>
      <c r="AO23" s="164">
        <v>0</v>
      </c>
      <c r="AP23" s="164">
        <f>AP27</f>
        <v>1323</v>
      </c>
      <c r="AQ23" s="164">
        <f>AQ27</f>
        <v>807.7</v>
      </c>
      <c r="AR23" s="164">
        <f>AQ23/AP23*100</f>
        <v>61.050642479213913</v>
      </c>
      <c r="AS23" s="160"/>
      <c r="AT23" s="190"/>
    </row>
    <row r="24" spans="1:46" ht="45">
      <c r="A24" s="165"/>
      <c r="B24" s="187"/>
      <c r="C24" s="191" t="s">
        <v>14</v>
      </c>
      <c r="D24" s="161" t="s">
        <v>10</v>
      </c>
      <c r="E24" s="163" t="s">
        <v>15</v>
      </c>
      <c r="F24" s="164">
        <f t="shared" si="2"/>
        <v>55213.5</v>
      </c>
      <c r="G24" s="164">
        <f t="shared" si="2"/>
        <v>54415.150000000009</v>
      </c>
      <c r="H24" s="164">
        <f>G24/F24*100</f>
        <v>98.554067392938336</v>
      </c>
      <c r="I24" s="164">
        <f>I28+I31</f>
        <v>6643.1</v>
      </c>
      <c r="J24" s="164">
        <f>J31</f>
        <v>1539.1</v>
      </c>
      <c r="K24" s="164">
        <v>0</v>
      </c>
      <c r="L24" s="164">
        <f>L28+L31</f>
        <v>4241</v>
      </c>
      <c r="M24" s="164">
        <f>M28+M31</f>
        <v>6942.6</v>
      </c>
      <c r="N24" s="164">
        <f>M24/L24*100</f>
        <v>163.70195708559302</v>
      </c>
      <c r="O24" s="164">
        <f>O28+O31</f>
        <v>1993.1000000000001</v>
      </c>
      <c r="P24" s="164">
        <f>P28+P31</f>
        <v>4148.8999999999996</v>
      </c>
      <c r="Q24" s="164">
        <f>P24/O24*100</f>
        <v>208.16316291204652</v>
      </c>
      <c r="R24" s="164">
        <f>R28+R31</f>
        <v>5568.5</v>
      </c>
      <c r="S24" s="164">
        <f>S28+S31</f>
        <v>5047.1000000000004</v>
      </c>
      <c r="T24" s="164">
        <f>S24/R24*100</f>
        <v>90.63661668312831</v>
      </c>
      <c r="U24" s="164">
        <f>U28+U31</f>
        <v>4341.8999999999996</v>
      </c>
      <c r="V24" s="164">
        <f>V28+V31</f>
        <v>4006.3</v>
      </c>
      <c r="W24" s="164">
        <f>W28+W31</f>
        <v>94.410274537527982</v>
      </c>
      <c r="X24" s="164">
        <f>X28+X31</f>
        <v>3415.6000000000004</v>
      </c>
      <c r="Y24" s="164">
        <f>Y28+Y31</f>
        <v>3748.8</v>
      </c>
      <c r="Z24" s="164">
        <f>Y24/X24*100</f>
        <v>109.75524066049888</v>
      </c>
      <c r="AA24" s="164">
        <f>AA28+AA31</f>
        <v>6226.76</v>
      </c>
      <c r="AB24" s="164">
        <f>AB31</f>
        <v>5773.2000000000007</v>
      </c>
      <c r="AC24" s="164">
        <f>AB24/AA24*100</f>
        <v>92.715955007098401</v>
      </c>
      <c r="AD24" s="164">
        <f>AD28+AD31</f>
        <v>7071.1</v>
      </c>
      <c r="AE24" s="164">
        <f>AE28+AE31</f>
        <v>6856.65</v>
      </c>
      <c r="AF24" s="164">
        <f>AE24/AD24*100</f>
        <v>96.967232820918952</v>
      </c>
      <c r="AG24" s="161">
        <f>AG28+AG31</f>
        <v>2238.8999999999996</v>
      </c>
      <c r="AH24" s="164">
        <f>AH31</f>
        <v>2866.9</v>
      </c>
      <c r="AI24" s="164">
        <v>0</v>
      </c>
      <c r="AJ24" s="161">
        <f>AJ28+AJ31</f>
        <v>6686.4</v>
      </c>
      <c r="AK24" s="164">
        <f>AK26+AK31</f>
        <v>3915.3</v>
      </c>
      <c r="AL24" s="164">
        <f>AK24/AJ24*100</f>
        <v>58.556173725771721</v>
      </c>
      <c r="AM24" s="164">
        <f>AM28+AM31</f>
        <v>2834.2</v>
      </c>
      <c r="AN24" s="164">
        <f>AN31</f>
        <v>3094.8</v>
      </c>
      <c r="AO24" s="164">
        <v>0</v>
      </c>
      <c r="AP24" s="164">
        <f>AP28+AP31</f>
        <v>3952.9399999999996</v>
      </c>
      <c r="AQ24" s="164">
        <f>AQ28+AQ31</f>
        <v>6475.5</v>
      </c>
      <c r="AR24" s="164">
        <f>AQ24/AP24*100</f>
        <v>163.81478089725624</v>
      </c>
      <c r="AS24" s="158"/>
      <c r="AT24" s="192"/>
    </row>
    <row r="25" spans="1:46" ht="25.5">
      <c r="A25" s="166"/>
      <c r="B25" s="193"/>
      <c r="C25" s="194"/>
      <c r="D25" s="161"/>
      <c r="E25" s="163" t="s">
        <v>16</v>
      </c>
      <c r="F25" s="164">
        <f t="shared" si="2"/>
        <v>0</v>
      </c>
      <c r="G25" s="164">
        <f t="shared" si="2"/>
        <v>0</v>
      </c>
      <c r="H25" s="164">
        <v>0</v>
      </c>
      <c r="I25" s="164">
        <v>0</v>
      </c>
      <c r="J25" s="164">
        <v>0</v>
      </c>
      <c r="K25" s="164">
        <v>0</v>
      </c>
      <c r="L25" s="164">
        <v>0</v>
      </c>
      <c r="M25" s="164">
        <v>0</v>
      </c>
      <c r="N25" s="164">
        <v>0</v>
      </c>
      <c r="O25" s="164">
        <v>0</v>
      </c>
      <c r="P25" s="164">
        <v>0</v>
      </c>
      <c r="Q25" s="164">
        <v>0</v>
      </c>
      <c r="R25" s="164">
        <v>0</v>
      </c>
      <c r="S25" s="164">
        <v>0</v>
      </c>
      <c r="T25" s="164">
        <v>0</v>
      </c>
      <c r="U25" s="164">
        <v>0</v>
      </c>
      <c r="V25" s="164">
        <v>0</v>
      </c>
      <c r="W25" s="164">
        <v>0</v>
      </c>
      <c r="X25" s="164">
        <v>0</v>
      </c>
      <c r="Y25" s="164">
        <v>0</v>
      </c>
      <c r="Z25" s="164">
        <v>0</v>
      </c>
      <c r="AA25" s="164">
        <v>0</v>
      </c>
      <c r="AB25" s="164">
        <v>0</v>
      </c>
      <c r="AC25" s="164">
        <v>0</v>
      </c>
      <c r="AD25" s="164">
        <v>0</v>
      </c>
      <c r="AE25" s="164">
        <v>0</v>
      </c>
      <c r="AF25" s="164">
        <v>0</v>
      </c>
      <c r="AG25" s="164">
        <v>0</v>
      </c>
      <c r="AH25" s="164">
        <v>0</v>
      </c>
      <c r="AI25" s="164">
        <v>0</v>
      </c>
      <c r="AJ25" s="164">
        <v>0</v>
      </c>
      <c r="AK25" s="164">
        <v>0</v>
      </c>
      <c r="AL25" s="164">
        <v>0</v>
      </c>
      <c r="AM25" s="164">
        <v>0</v>
      </c>
      <c r="AN25" s="164">
        <v>0</v>
      </c>
      <c r="AO25" s="164">
        <v>0</v>
      </c>
      <c r="AP25" s="164">
        <v>0</v>
      </c>
      <c r="AQ25" s="164">
        <v>0</v>
      </c>
      <c r="AR25" s="164">
        <v>0</v>
      </c>
      <c r="AS25" s="158"/>
      <c r="AT25" s="160"/>
    </row>
    <row r="26" spans="1:46">
      <c r="A26" s="162" t="s">
        <v>10</v>
      </c>
      <c r="B26" s="185" t="s">
        <v>203</v>
      </c>
      <c r="C26" s="162" t="s">
        <v>12</v>
      </c>
      <c r="D26" s="161"/>
      <c r="E26" s="163" t="s">
        <v>196</v>
      </c>
      <c r="F26" s="164">
        <f t="shared" si="2"/>
        <v>4879.6000000000004</v>
      </c>
      <c r="G26" s="164">
        <f t="shared" si="2"/>
        <v>4300.6000000000004</v>
      </c>
      <c r="H26" s="164">
        <f>G26/F26*100</f>
        <v>88.134273301090246</v>
      </c>
      <c r="I26" s="164">
        <v>0</v>
      </c>
      <c r="J26" s="164">
        <v>0</v>
      </c>
      <c r="K26" s="164">
        <v>0</v>
      </c>
      <c r="L26" s="164">
        <v>0</v>
      </c>
      <c r="M26" s="164">
        <v>0</v>
      </c>
      <c r="N26" s="164">
        <v>0</v>
      </c>
      <c r="O26" s="164">
        <v>0</v>
      </c>
      <c r="P26" s="164">
        <v>0</v>
      </c>
      <c r="Q26" s="164">
        <v>0</v>
      </c>
      <c r="R26" s="164">
        <v>0</v>
      </c>
      <c r="S26" s="164">
        <v>0</v>
      </c>
      <c r="T26" s="164">
        <v>0</v>
      </c>
      <c r="U26" s="161">
        <v>98.4</v>
      </c>
      <c r="V26" s="164">
        <v>0</v>
      </c>
      <c r="W26" s="164">
        <v>0</v>
      </c>
      <c r="X26" s="164">
        <v>0</v>
      </c>
      <c r="Y26" s="164">
        <v>0</v>
      </c>
      <c r="Z26" s="164">
        <v>0</v>
      </c>
      <c r="AA26" s="164">
        <v>0</v>
      </c>
      <c r="AB26" s="164">
        <v>0</v>
      </c>
      <c r="AC26" s="164">
        <v>0</v>
      </c>
      <c r="AD26" s="164">
        <v>3087</v>
      </c>
      <c r="AE26" s="164">
        <v>3087</v>
      </c>
      <c r="AF26" s="164">
        <v>100</v>
      </c>
      <c r="AG26" s="161">
        <v>113.2</v>
      </c>
      <c r="AH26" s="164">
        <v>0</v>
      </c>
      <c r="AI26" s="164">
        <v>0</v>
      </c>
      <c r="AJ26" s="164">
        <v>0</v>
      </c>
      <c r="AK26" s="164">
        <v>98.4</v>
      </c>
      <c r="AL26" s="164">
        <v>0</v>
      </c>
      <c r="AM26" s="164">
        <v>0</v>
      </c>
      <c r="AN26" s="164">
        <v>0</v>
      </c>
      <c r="AO26" s="164">
        <v>0</v>
      </c>
      <c r="AP26" s="164">
        <f>AP27+AP28</f>
        <v>1581</v>
      </c>
      <c r="AQ26" s="164">
        <f>AQ27+AQ28</f>
        <v>1115.2</v>
      </c>
      <c r="AR26" s="164">
        <f>AQ26/AP26*100</f>
        <v>70.537634408602159</v>
      </c>
      <c r="AS26" s="195"/>
      <c r="AT26" s="195"/>
    </row>
    <row r="27" spans="1:46" ht="67.5">
      <c r="A27" s="165"/>
      <c r="B27" s="187"/>
      <c r="C27" s="165"/>
      <c r="D27" s="161"/>
      <c r="E27" s="163" t="s">
        <v>13</v>
      </c>
      <c r="F27" s="164">
        <f t="shared" si="2"/>
        <v>1323</v>
      </c>
      <c r="G27" s="164">
        <f t="shared" si="2"/>
        <v>807.7</v>
      </c>
      <c r="H27" s="164">
        <f>G27/F27*100</f>
        <v>61.050642479213913</v>
      </c>
      <c r="I27" s="164">
        <v>0</v>
      </c>
      <c r="J27" s="164">
        <v>0</v>
      </c>
      <c r="K27" s="164">
        <v>0</v>
      </c>
      <c r="L27" s="164">
        <v>0</v>
      </c>
      <c r="M27" s="164">
        <v>0</v>
      </c>
      <c r="N27" s="164">
        <v>0</v>
      </c>
      <c r="O27" s="164">
        <v>0</v>
      </c>
      <c r="P27" s="164">
        <v>0</v>
      </c>
      <c r="Q27" s="164">
        <v>0</v>
      </c>
      <c r="R27" s="164">
        <v>0</v>
      </c>
      <c r="S27" s="164">
        <v>0</v>
      </c>
      <c r="T27" s="164">
        <v>0</v>
      </c>
      <c r="U27" s="164">
        <v>0</v>
      </c>
      <c r="V27" s="164">
        <v>0</v>
      </c>
      <c r="W27" s="164">
        <v>0</v>
      </c>
      <c r="X27" s="164">
        <v>0</v>
      </c>
      <c r="Y27" s="164">
        <v>0</v>
      </c>
      <c r="Z27" s="164">
        <v>0</v>
      </c>
      <c r="AA27" s="164">
        <v>0</v>
      </c>
      <c r="AB27" s="164">
        <v>0</v>
      </c>
      <c r="AC27" s="164">
        <v>0</v>
      </c>
      <c r="AD27" s="164">
        <v>0</v>
      </c>
      <c r="AE27" s="164">
        <v>0</v>
      </c>
      <c r="AF27" s="164">
        <v>0</v>
      </c>
      <c r="AG27" s="164">
        <v>0</v>
      </c>
      <c r="AH27" s="164">
        <v>0</v>
      </c>
      <c r="AI27" s="164">
        <v>0</v>
      </c>
      <c r="AJ27" s="164">
        <v>0</v>
      </c>
      <c r="AK27" s="164">
        <v>0</v>
      </c>
      <c r="AL27" s="164">
        <v>0</v>
      </c>
      <c r="AM27" s="164">
        <v>0</v>
      </c>
      <c r="AN27" s="164">
        <v>0</v>
      </c>
      <c r="AO27" s="164">
        <v>0</v>
      </c>
      <c r="AP27" s="164">
        <f>1335+515.3-527.3</f>
        <v>1323</v>
      </c>
      <c r="AQ27" s="164">
        <v>807.7</v>
      </c>
      <c r="AR27" s="164">
        <f>AQ27/AP27*100</f>
        <v>61.050642479213913</v>
      </c>
      <c r="AS27" s="196" t="s">
        <v>204</v>
      </c>
      <c r="AT27" s="197" t="s">
        <v>205</v>
      </c>
    </row>
    <row r="28" spans="1:46" ht="56.25">
      <c r="A28" s="166"/>
      <c r="B28" s="193"/>
      <c r="C28" s="166"/>
      <c r="D28" s="161" t="s">
        <v>10</v>
      </c>
      <c r="E28" s="163" t="s">
        <v>15</v>
      </c>
      <c r="F28" s="164">
        <f t="shared" si="2"/>
        <v>3556.6</v>
      </c>
      <c r="G28" s="164">
        <f t="shared" si="2"/>
        <v>3492.9</v>
      </c>
      <c r="H28" s="164">
        <f>G28/F28*100</f>
        <v>98.208963616937524</v>
      </c>
      <c r="I28" s="164">
        <v>0</v>
      </c>
      <c r="J28" s="164">
        <v>0</v>
      </c>
      <c r="K28" s="164">
        <v>0</v>
      </c>
      <c r="L28" s="164">
        <v>0</v>
      </c>
      <c r="M28" s="164">
        <v>0</v>
      </c>
      <c r="N28" s="164">
        <v>0</v>
      </c>
      <c r="O28" s="164">
        <v>0</v>
      </c>
      <c r="P28" s="164">
        <v>0</v>
      </c>
      <c r="Q28" s="164">
        <v>0</v>
      </c>
      <c r="R28" s="164">
        <v>0</v>
      </c>
      <c r="S28" s="164">
        <v>0</v>
      </c>
      <c r="T28" s="164">
        <v>0</v>
      </c>
      <c r="U28" s="161">
        <v>98.4</v>
      </c>
      <c r="V28" s="164">
        <v>0</v>
      </c>
      <c r="W28" s="164">
        <v>0</v>
      </c>
      <c r="X28" s="164">
        <v>0</v>
      </c>
      <c r="Y28" s="164">
        <v>0</v>
      </c>
      <c r="Z28" s="164">
        <v>0</v>
      </c>
      <c r="AA28" s="164">
        <v>0</v>
      </c>
      <c r="AB28" s="164">
        <v>0</v>
      </c>
      <c r="AC28" s="164">
        <v>0</v>
      </c>
      <c r="AD28" s="164">
        <v>3087</v>
      </c>
      <c r="AE28" s="164">
        <v>3087</v>
      </c>
      <c r="AF28" s="164">
        <v>100</v>
      </c>
      <c r="AG28" s="161">
        <v>113.2</v>
      </c>
      <c r="AH28" s="164">
        <v>0</v>
      </c>
      <c r="AI28" s="164">
        <v>0</v>
      </c>
      <c r="AJ28" s="164">
        <v>0</v>
      </c>
      <c r="AK28" s="164">
        <v>98.4</v>
      </c>
      <c r="AL28" s="164">
        <v>0</v>
      </c>
      <c r="AM28" s="164">
        <v>0</v>
      </c>
      <c r="AN28" s="164">
        <v>0</v>
      </c>
      <c r="AO28" s="164">
        <v>0</v>
      </c>
      <c r="AP28" s="164">
        <f>238.6+19.4</f>
        <v>258</v>
      </c>
      <c r="AQ28" s="164">
        <f>288.1+19.4</f>
        <v>307.5</v>
      </c>
      <c r="AR28" s="164">
        <f>AQ28/AP28*100</f>
        <v>119.18604651162789</v>
      </c>
      <c r="AS28" s="196" t="s">
        <v>206</v>
      </c>
      <c r="AT28" s="198"/>
    </row>
    <row r="29" spans="1:46">
      <c r="A29" s="199"/>
      <c r="B29" s="200"/>
      <c r="C29" s="167"/>
      <c r="D29" s="161"/>
      <c r="E29" s="163"/>
      <c r="F29" s="164">
        <f>I29+L29+O29+R29+U29+X29+AA29+AD29+AG29+AJ29+AM29+AP29</f>
        <v>0</v>
      </c>
      <c r="G29" s="164">
        <v>0</v>
      </c>
      <c r="H29" s="164">
        <v>100</v>
      </c>
      <c r="I29" s="164">
        <v>0</v>
      </c>
      <c r="J29" s="164">
        <v>0</v>
      </c>
      <c r="K29" s="164">
        <v>0</v>
      </c>
      <c r="L29" s="164">
        <v>0</v>
      </c>
      <c r="M29" s="201">
        <v>0</v>
      </c>
      <c r="N29" s="164">
        <v>0</v>
      </c>
      <c r="O29" s="164">
        <v>0</v>
      </c>
      <c r="P29" s="164">
        <v>0</v>
      </c>
      <c r="Q29" s="164">
        <v>0</v>
      </c>
      <c r="R29" s="164">
        <v>0</v>
      </c>
      <c r="S29" s="164">
        <v>0</v>
      </c>
      <c r="T29" s="164">
        <v>0</v>
      </c>
      <c r="U29" s="161">
        <v>0</v>
      </c>
      <c r="V29" s="164">
        <v>0</v>
      </c>
      <c r="W29" s="164">
        <v>0</v>
      </c>
      <c r="X29" s="164">
        <v>0</v>
      </c>
      <c r="Y29" s="164">
        <v>0</v>
      </c>
      <c r="Z29" s="164">
        <v>0</v>
      </c>
      <c r="AA29" s="164">
        <v>0</v>
      </c>
      <c r="AB29" s="164">
        <v>0</v>
      </c>
      <c r="AC29" s="164">
        <v>0</v>
      </c>
      <c r="AD29" s="164">
        <v>0</v>
      </c>
      <c r="AE29" s="164">
        <v>0</v>
      </c>
      <c r="AF29" s="164">
        <v>0</v>
      </c>
      <c r="AG29" s="161">
        <v>0</v>
      </c>
      <c r="AH29" s="164">
        <v>0</v>
      </c>
      <c r="AI29" s="164">
        <v>0</v>
      </c>
      <c r="AJ29" s="164">
        <v>0</v>
      </c>
      <c r="AK29" s="164">
        <v>0</v>
      </c>
      <c r="AL29" s="164">
        <v>0</v>
      </c>
      <c r="AM29" s="164">
        <v>0</v>
      </c>
      <c r="AN29" s="164">
        <v>0</v>
      </c>
      <c r="AO29" s="164">
        <v>0</v>
      </c>
      <c r="AP29" s="164">
        <v>0</v>
      </c>
      <c r="AQ29" s="164">
        <v>0</v>
      </c>
      <c r="AR29" s="164">
        <v>0</v>
      </c>
      <c r="AS29" s="196"/>
      <c r="AT29" s="195"/>
    </row>
    <row r="30" spans="1:46">
      <c r="A30" s="162" t="s">
        <v>207</v>
      </c>
      <c r="B30" s="185" t="s">
        <v>208</v>
      </c>
      <c r="C30" s="162" t="s">
        <v>195</v>
      </c>
      <c r="D30" s="161"/>
      <c r="E30" s="163" t="s">
        <v>196</v>
      </c>
      <c r="F30" s="164">
        <f t="shared" si="2"/>
        <v>51656.9</v>
      </c>
      <c r="G30" s="164">
        <f t="shared" si="2"/>
        <v>50922.250000000007</v>
      </c>
      <c r="H30" s="164">
        <f t="shared" ref="H30:H36" si="3">G30/F30*100</f>
        <v>98.577827937797281</v>
      </c>
      <c r="I30" s="164">
        <f>I32+I35</f>
        <v>6643.1</v>
      </c>
      <c r="J30" s="161">
        <f>J32+J35</f>
        <v>1539.1</v>
      </c>
      <c r="K30" s="161">
        <f>J30/I30*100</f>
        <v>23.168400295042975</v>
      </c>
      <c r="L30" s="164">
        <f>L32+L35</f>
        <v>4241</v>
      </c>
      <c r="M30" s="202">
        <f>M32+M35</f>
        <v>6942.6</v>
      </c>
      <c r="N30" s="161">
        <f>M30/L30*100</f>
        <v>163.70195708559302</v>
      </c>
      <c r="O30" s="164">
        <f>O32+O35</f>
        <v>1993.1000000000001</v>
      </c>
      <c r="P30" s="161">
        <f>P32+P35</f>
        <v>4148.8999999999996</v>
      </c>
      <c r="Q30" s="161">
        <f>P30/O30*100</f>
        <v>208.16316291204652</v>
      </c>
      <c r="R30" s="161">
        <f>R32+R35</f>
        <v>5568.5</v>
      </c>
      <c r="S30" s="161">
        <f>S32+S35</f>
        <v>5047.1000000000004</v>
      </c>
      <c r="T30" s="164">
        <f>S30/R30*100</f>
        <v>90.63661668312831</v>
      </c>
      <c r="U30" s="161">
        <f>U32+U35</f>
        <v>4243.5</v>
      </c>
      <c r="V30" s="164">
        <f>V32+V35</f>
        <v>4006.3</v>
      </c>
      <c r="W30" s="164">
        <f>V30/U30*100</f>
        <v>94.410274537527982</v>
      </c>
      <c r="X30" s="161">
        <f>X32+X35</f>
        <v>3415.6000000000004</v>
      </c>
      <c r="Y30" s="164">
        <f>Y32+Y35</f>
        <v>3748.8</v>
      </c>
      <c r="Z30" s="164">
        <f>Y30/X30*100</f>
        <v>109.75524066049888</v>
      </c>
      <c r="AA30" s="161">
        <f>AA32+AA35</f>
        <v>6226.76</v>
      </c>
      <c r="AB30" s="164">
        <f>AB32+AB35</f>
        <v>5773.2000000000007</v>
      </c>
      <c r="AC30" s="164">
        <f>AB30/AA30*100</f>
        <v>92.715955007098401</v>
      </c>
      <c r="AD30" s="164">
        <f>AD32+AD35</f>
        <v>3984.1</v>
      </c>
      <c r="AE30" s="164">
        <f>AE32+AE35</f>
        <v>3769.6499999999996</v>
      </c>
      <c r="AF30" s="164">
        <f t="shared" ref="AF30:AF36" si="4">AE30/AD30*100</f>
        <v>94.617353982078754</v>
      </c>
      <c r="AG30" s="161">
        <f>AG32+AG35</f>
        <v>2125.6999999999998</v>
      </c>
      <c r="AH30" s="164">
        <f>AH32+AH35</f>
        <v>2866.9</v>
      </c>
      <c r="AI30" s="164">
        <f>AH30/AG30*100</f>
        <v>134.86851390130312</v>
      </c>
      <c r="AJ30" s="161">
        <f>AJ32+AJ35</f>
        <v>6686.4</v>
      </c>
      <c r="AK30" s="164">
        <f>AK32+AK35</f>
        <v>3816.9</v>
      </c>
      <c r="AL30" s="164">
        <f t="shared" ref="AL30:AL36" si="5">AK30/AJ30*100</f>
        <v>57.08452979181623</v>
      </c>
      <c r="AM30" s="161">
        <f>AM32+AM35</f>
        <v>2834.2</v>
      </c>
      <c r="AN30" s="164">
        <f>AN32+AN35</f>
        <v>3094.8</v>
      </c>
      <c r="AO30" s="164">
        <f t="shared" ref="AO30:AO36" si="6">AN30/AM30*100</f>
        <v>109.19483452120528</v>
      </c>
      <c r="AP30" s="164">
        <f>AP32+AP35</f>
        <v>3694.9399999999996</v>
      </c>
      <c r="AQ30" s="164">
        <f>AQ32+AQ35</f>
        <v>6168</v>
      </c>
      <c r="AR30" s="164">
        <f>AQ30/AP30*100</f>
        <v>166.93099211353908</v>
      </c>
      <c r="AS30" s="158"/>
      <c r="AT30" s="160"/>
    </row>
    <row r="31" spans="1:46" ht="38.25">
      <c r="A31" s="166"/>
      <c r="B31" s="193"/>
      <c r="C31" s="166"/>
      <c r="D31" s="161"/>
      <c r="E31" s="203" t="s">
        <v>15</v>
      </c>
      <c r="F31" s="164">
        <f t="shared" si="2"/>
        <v>51656.9</v>
      </c>
      <c r="G31" s="164">
        <f t="shared" si="2"/>
        <v>50922.250000000007</v>
      </c>
      <c r="H31" s="164">
        <f t="shared" si="3"/>
        <v>98.577827937797281</v>
      </c>
      <c r="I31" s="164">
        <f>I33+I36</f>
        <v>6643.1</v>
      </c>
      <c r="J31" s="161">
        <f>J33+J36</f>
        <v>1539.1</v>
      </c>
      <c r="K31" s="161">
        <f>J31/I31*100</f>
        <v>23.168400295042975</v>
      </c>
      <c r="L31" s="164">
        <f>L33+L36</f>
        <v>4241</v>
      </c>
      <c r="M31" s="161">
        <f>M33+M36</f>
        <v>6942.6</v>
      </c>
      <c r="N31" s="161">
        <f>M31/L31*100</f>
        <v>163.70195708559302</v>
      </c>
      <c r="O31" s="164">
        <f>O33+O36</f>
        <v>1993.1000000000001</v>
      </c>
      <c r="P31" s="161">
        <f>P33+P36</f>
        <v>4148.8999999999996</v>
      </c>
      <c r="Q31" s="161">
        <f>P31/O31*100</f>
        <v>208.16316291204652</v>
      </c>
      <c r="R31" s="161">
        <f>R33+R36</f>
        <v>5568.5</v>
      </c>
      <c r="S31" s="161">
        <f>S33+S36</f>
        <v>5047.1000000000004</v>
      </c>
      <c r="T31" s="164">
        <f>S31/R31*100</f>
        <v>90.63661668312831</v>
      </c>
      <c r="U31" s="164">
        <f>U33+U36</f>
        <v>4243.5</v>
      </c>
      <c r="V31" s="164">
        <f>V33+V36</f>
        <v>4006.3</v>
      </c>
      <c r="W31" s="164">
        <f>V31/U31*100</f>
        <v>94.410274537527982</v>
      </c>
      <c r="X31" s="161">
        <f>X33+X36</f>
        <v>3415.6000000000004</v>
      </c>
      <c r="Y31" s="164">
        <f>Y33+Y36</f>
        <v>3748.8</v>
      </c>
      <c r="Z31" s="164">
        <f>Y31/X31*100</f>
        <v>109.75524066049888</v>
      </c>
      <c r="AA31" s="161">
        <f>AA33+AA36</f>
        <v>6226.76</v>
      </c>
      <c r="AB31" s="164">
        <f>AB33+AB36</f>
        <v>5773.2000000000007</v>
      </c>
      <c r="AC31" s="164">
        <f>AB31/AA31*100</f>
        <v>92.715955007098401</v>
      </c>
      <c r="AD31" s="164">
        <f>AD33+AD36</f>
        <v>3984.1</v>
      </c>
      <c r="AE31" s="164">
        <f>AE33+AE36</f>
        <v>3769.6499999999996</v>
      </c>
      <c r="AF31" s="164">
        <f t="shared" si="4"/>
        <v>94.617353982078754</v>
      </c>
      <c r="AG31" s="161">
        <f>AG33+AG36</f>
        <v>2125.6999999999998</v>
      </c>
      <c r="AH31" s="164">
        <f>AH33+AH36</f>
        <v>2866.9</v>
      </c>
      <c r="AI31" s="164">
        <f>AH31/AG31*100</f>
        <v>134.86851390130312</v>
      </c>
      <c r="AJ31" s="161">
        <f>AJ33+AJ36</f>
        <v>6686.4</v>
      </c>
      <c r="AK31" s="164">
        <f>AK33+AK36</f>
        <v>3816.9</v>
      </c>
      <c r="AL31" s="164">
        <f t="shared" si="5"/>
        <v>57.08452979181623</v>
      </c>
      <c r="AM31" s="161">
        <f>AM33+AM36</f>
        <v>2834.2</v>
      </c>
      <c r="AN31" s="164">
        <f>AN33+AN36</f>
        <v>3094.8</v>
      </c>
      <c r="AO31" s="164">
        <f t="shared" si="6"/>
        <v>109.19483452120528</v>
      </c>
      <c r="AP31" s="164">
        <f>AP33+AP36</f>
        <v>3694.9399999999996</v>
      </c>
      <c r="AQ31" s="164">
        <f>AQ33+AQ36</f>
        <v>6168</v>
      </c>
      <c r="AR31" s="164">
        <f>AQ31/AP31*100</f>
        <v>166.93099211353908</v>
      </c>
      <c r="AS31" s="158"/>
      <c r="AT31" s="204"/>
    </row>
    <row r="32" spans="1:46">
      <c r="A32" s="205" t="s">
        <v>209</v>
      </c>
      <c r="B32" s="206" t="s">
        <v>210</v>
      </c>
      <c r="C32" s="206" t="s">
        <v>12</v>
      </c>
      <c r="D32" s="207"/>
      <c r="E32" s="208" t="s">
        <v>196</v>
      </c>
      <c r="F32" s="209">
        <f t="shared" si="2"/>
        <v>24537.699999999997</v>
      </c>
      <c r="G32" s="209">
        <f t="shared" si="2"/>
        <v>24196.550000000003</v>
      </c>
      <c r="H32" s="209">
        <f t="shared" si="3"/>
        <v>98.609690394780301</v>
      </c>
      <c r="I32" s="164">
        <f>I33</f>
        <v>2989</v>
      </c>
      <c r="J32" s="161">
        <f>J33</f>
        <v>925.7</v>
      </c>
      <c r="K32" s="164">
        <f>J32/I32*100</f>
        <v>30.970224155235865</v>
      </c>
      <c r="L32" s="161">
        <f>L33</f>
        <v>1872.7</v>
      </c>
      <c r="M32" s="161">
        <f>M33</f>
        <v>3074.9</v>
      </c>
      <c r="N32" s="161">
        <f>M32/L32*100</f>
        <v>164.19608052544453</v>
      </c>
      <c r="O32" s="164">
        <f>O33</f>
        <v>1083.4000000000001</v>
      </c>
      <c r="P32" s="161">
        <f>P33</f>
        <v>1914.3</v>
      </c>
      <c r="Q32" s="161">
        <f>P32/O32*100</f>
        <v>176.69374192357392</v>
      </c>
      <c r="R32" s="161">
        <f>R33</f>
        <v>2583.1999999999998</v>
      </c>
      <c r="S32" s="161">
        <f>S33</f>
        <v>2336.3000000000002</v>
      </c>
      <c r="T32" s="164">
        <f>S32/R32*100</f>
        <v>90.442087333539817</v>
      </c>
      <c r="U32" s="161">
        <f>U33</f>
        <v>2183.5</v>
      </c>
      <c r="V32" s="164">
        <f>V33</f>
        <v>2039.7</v>
      </c>
      <c r="W32" s="164">
        <f>W33</f>
        <v>93.414243187542937</v>
      </c>
      <c r="X32" s="161">
        <f>X33</f>
        <v>1416.7</v>
      </c>
      <c r="Y32" s="164">
        <f>Y33</f>
        <v>1771</v>
      </c>
      <c r="Z32" s="164">
        <f>Y32/X32*100</f>
        <v>125.00882332180419</v>
      </c>
      <c r="AA32" s="161">
        <f>AA33</f>
        <v>3098.96</v>
      </c>
      <c r="AB32" s="164">
        <f>AB33</f>
        <v>2930.4</v>
      </c>
      <c r="AC32" s="164">
        <v>95.2</v>
      </c>
      <c r="AD32" s="164">
        <f>AD33</f>
        <v>1980</v>
      </c>
      <c r="AE32" s="164">
        <f>AE33</f>
        <v>1976.85</v>
      </c>
      <c r="AF32" s="164">
        <f t="shared" si="4"/>
        <v>99.840909090909093</v>
      </c>
      <c r="AG32" s="164">
        <f>AG33</f>
        <v>1492</v>
      </c>
      <c r="AH32" s="164">
        <f>AH33</f>
        <v>1580.9</v>
      </c>
      <c r="AI32" s="164">
        <f>AH32/AG32*100</f>
        <v>105.95844504021447</v>
      </c>
      <c r="AJ32" s="164">
        <f>AJ33</f>
        <v>2437</v>
      </c>
      <c r="AK32" s="164">
        <f>AK33</f>
        <v>1573.5</v>
      </c>
      <c r="AL32" s="164">
        <f t="shared" si="5"/>
        <v>64.567090685268766</v>
      </c>
      <c r="AM32" s="161">
        <f>AM33</f>
        <v>1166.5</v>
      </c>
      <c r="AN32" s="164">
        <f>AN33</f>
        <v>1375.2</v>
      </c>
      <c r="AO32" s="164">
        <f t="shared" si="6"/>
        <v>117.89112730390056</v>
      </c>
      <c r="AP32" s="161">
        <f>AP33</f>
        <v>2234.7399999999998</v>
      </c>
      <c r="AQ32" s="164">
        <f>AQ33</f>
        <v>2697.8</v>
      </c>
      <c r="AR32" s="164">
        <v>120.7</v>
      </c>
      <c r="AS32" s="158"/>
      <c r="AT32" s="197" t="s">
        <v>211</v>
      </c>
    </row>
    <row r="33" spans="1:46" ht="38.25">
      <c r="A33" s="210"/>
      <c r="B33" s="211"/>
      <c r="C33" s="211"/>
      <c r="D33" s="212"/>
      <c r="E33" s="208" t="s">
        <v>15</v>
      </c>
      <c r="F33" s="209">
        <f t="shared" si="2"/>
        <v>24537.699999999997</v>
      </c>
      <c r="G33" s="209">
        <f t="shared" si="2"/>
        <v>24196.550000000003</v>
      </c>
      <c r="H33" s="209">
        <f t="shared" si="3"/>
        <v>98.609690394780301</v>
      </c>
      <c r="I33" s="164">
        <v>2989</v>
      </c>
      <c r="J33" s="161">
        <v>925.7</v>
      </c>
      <c r="K33" s="164">
        <f>J33/I33*100</f>
        <v>30.970224155235865</v>
      </c>
      <c r="L33" s="161">
        <v>1872.7</v>
      </c>
      <c r="M33" s="161">
        <v>3074.9</v>
      </c>
      <c r="N33" s="161">
        <f>M33/L33*100</f>
        <v>164.19608052544453</v>
      </c>
      <c r="O33" s="164">
        <v>1083.4000000000001</v>
      </c>
      <c r="P33" s="161">
        <v>1914.3</v>
      </c>
      <c r="Q33" s="161">
        <f>P33/O33*100</f>
        <v>176.69374192357392</v>
      </c>
      <c r="R33" s="161">
        <v>2583.1999999999998</v>
      </c>
      <c r="S33" s="161">
        <v>2336.3000000000002</v>
      </c>
      <c r="T33" s="164">
        <f>S33/R33*100</f>
        <v>90.442087333539817</v>
      </c>
      <c r="U33" s="161">
        <f>2181.5+2</f>
        <v>2183.5</v>
      </c>
      <c r="V33" s="164">
        <v>2039.7</v>
      </c>
      <c r="W33" s="164">
        <f>V33/U33*100</f>
        <v>93.414243187542937</v>
      </c>
      <c r="X33" s="161">
        <f>1414.7+2</f>
        <v>1416.7</v>
      </c>
      <c r="Y33" s="164">
        <v>1771</v>
      </c>
      <c r="Z33" s="164">
        <f>Y33/X33*100</f>
        <v>125.00882332180419</v>
      </c>
      <c r="AA33" s="161">
        <v>3098.96</v>
      </c>
      <c r="AB33" s="164">
        <v>2930.4</v>
      </c>
      <c r="AC33" s="164">
        <v>95.2</v>
      </c>
      <c r="AD33" s="164">
        <v>1980</v>
      </c>
      <c r="AE33" s="164">
        <v>1976.85</v>
      </c>
      <c r="AF33" s="164">
        <f t="shared" si="4"/>
        <v>99.840909090909093</v>
      </c>
      <c r="AG33" s="164">
        <v>1492</v>
      </c>
      <c r="AH33" s="164">
        <v>1580.9</v>
      </c>
      <c r="AI33" s="164">
        <f>AH33/AG33*100</f>
        <v>105.95844504021447</v>
      </c>
      <c r="AJ33" s="201">
        <v>2437</v>
      </c>
      <c r="AK33" s="164">
        <v>1573.5</v>
      </c>
      <c r="AL33" s="164">
        <f t="shared" si="5"/>
        <v>64.567090685268766</v>
      </c>
      <c r="AM33" s="161">
        <v>1166.5</v>
      </c>
      <c r="AN33" s="164">
        <v>1375.2</v>
      </c>
      <c r="AO33" s="164">
        <f t="shared" si="6"/>
        <v>117.89112730390056</v>
      </c>
      <c r="AP33" s="161">
        <v>2234.7399999999998</v>
      </c>
      <c r="AQ33" s="164">
        <v>2697.8</v>
      </c>
      <c r="AR33" s="164">
        <f>AQ33/AP33*100</f>
        <v>120.72097872683179</v>
      </c>
      <c r="AS33" s="195"/>
      <c r="AT33" s="198"/>
    </row>
    <row r="34" spans="1:46" ht="63.75">
      <c r="A34" s="213"/>
      <c r="B34" s="214"/>
      <c r="C34" s="214"/>
      <c r="D34" s="215"/>
      <c r="E34" s="172" t="s">
        <v>198</v>
      </c>
      <c r="F34" s="173">
        <v>0</v>
      </c>
      <c r="G34" s="216">
        <v>18.899999999999999</v>
      </c>
      <c r="H34" s="173">
        <v>0</v>
      </c>
      <c r="I34" s="173">
        <v>0</v>
      </c>
      <c r="J34" s="173">
        <v>0</v>
      </c>
      <c r="K34" s="173">
        <v>0</v>
      </c>
      <c r="L34" s="173">
        <v>0</v>
      </c>
      <c r="M34" s="173">
        <v>0</v>
      </c>
      <c r="N34" s="173">
        <v>0</v>
      </c>
      <c r="O34" s="173">
        <v>0</v>
      </c>
      <c r="P34" s="173">
        <v>0</v>
      </c>
      <c r="Q34" s="173">
        <v>0</v>
      </c>
      <c r="R34" s="173">
        <v>0</v>
      </c>
      <c r="S34" s="217">
        <v>18.899999999999999</v>
      </c>
      <c r="T34" s="173">
        <v>0</v>
      </c>
      <c r="U34" s="171">
        <v>0</v>
      </c>
      <c r="V34" s="173">
        <v>0</v>
      </c>
      <c r="W34" s="173">
        <v>0</v>
      </c>
      <c r="X34" s="171">
        <v>0</v>
      </c>
      <c r="Y34" s="173">
        <v>0</v>
      </c>
      <c r="Z34" s="173">
        <v>0</v>
      </c>
      <c r="AA34" s="171">
        <v>0</v>
      </c>
      <c r="AB34" s="173">
        <v>0</v>
      </c>
      <c r="AC34" s="173">
        <v>0</v>
      </c>
      <c r="AD34" s="173">
        <v>0</v>
      </c>
      <c r="AE34" s="173">
        <v>0</v>
      </c>
      <c r="AF34" s="173">
        <v>0</v>
      </c>
      <c r="AG34" s="173">
        <v>0</v>
      </c>
      <c r="AH34" s="173">
        <v>0</v>
      </c>
      <c r="AI34" s="173">
        <v>0</v>
      </c>
      <c r="AJ34" s="173">
        <v>0</v>
      </c>
      <c r="AK34" s="173">
        <v>0</v>
      </c>
      <c r="AL34" s="173">
        <v>0</v>
      </c>
      <c r="AM34" s="171">
        <v>0</v>
      </c>
      <c r="AN34" s="173">
        <v>0</v>
      </c>
      <c r="AO34" s="173">
        <v>0</v>
      </c>
      <c r="AP34" s="171">
        <v>0</v>
      </c>
      <c r="AQ34" s="173">
        <v>0</v>
      </c>
      <c r="AR34" s="173">
        <v>0</v>
      </c>
      <c r="AS34" s="218"/>
      <c r="AT34" s="219"/>
    </row>
    <row r="35" spans="1:46">
      <c r="A35" s="162" t="s">
        <v>212</v>
      </c>
      <c r="B35" s="197" t="s">
        <v>213</v>
      </c>
      <c r="C35" s="206" t="s">
        <v>14</v>
      </c>
      <c r="D35" s="160"/>
      <c r="E35" s="220" t="s">
        <v>196</v>
      </c>
      <c r="F35" s="209">
        <f t="shared" si="2"/>
        <v>27119.199999999997</v>
      </c>
      <c r="G35" s="209">
        <f t="shared" si="2"/>
        <v>26725.7</v>
      </c>
      <c r="H35" s="209">
        <f t="shared" si="3"/>
        <v>98.548998495530853</v>
      </c>
      <c r="I35" s="164">
        <v>3654.1</v>
      </c>
      <c r="J35" s="161">
        <v>613.4</v>
      </c>
      <c r="K35" s="161">
        <v>16.8</v>
      </c>
      <c r="L35" s="161">
        <v>2368.3000000000002</v>
      </c>
      <c r="M35" s="161">
        <v>3867.7</v>
      </c>
      <c r="N35" s="161">
        <v>163.30000000000001</v>
      </c>
      <c r="O35" s="161">
        <v>909.7</v>
      </c>
      <c r="P35" s="161">
        <v>2234.6</v>
      </c>
      <c r="Q35" s="161">
        <v>245.6</v>
      </c>
      <c r="R35" s="161">
        <v>2985.3</v>
      </c>
      <c r="S35" s="161">
        <v>2710.8</v>
      </c>
      <c r="T35" s="161">
        <v>90.8</v>
      </c>
      <c r="U35" s="164">
        <v>2060</v>
      </c>
      <c r="V35" s="164">
        <f>V36</f>
        <v>1966.6</v>
      </c>
      <c r="W35" s="164">
        <f>W36</f>
        <v>95.466019417475721</v>
      </c>
      <c r="X35" s="161">
        <v>1998.9</v>
      </c>
      <c r="Y35" s="164">
        <v>1977.8</v>
      </c>
      <c r="Z35" s="164">
        <f t="shared" ref="Z35:Z42" si="7">Y35/X35*100</f>
        <v>98.944419430686864</v>
      </c>
      <c r="AA35" s="161">
        <v>3127.8</v>
      </c>
      <c r="AB35" s="164">
        <v>2842.8</v>
      </c>
      <c r="AC35" s="164">
        <v>90.9</v>
      </c>
      <c r="AD35" s="161">
        <v>2004.1</v>
      </c>
      <c r="AE35" s="164">
        <v>1792.8</v>
      </c>
      <c r="AF35" s="164">
        <f t="shared" si="4"/>
        <v>89.456613941420088</v>
      </c>
      <c r="AG35" s="161">
        <v>633.70000000000005</v>
      </c>
      <c r="AH35" s="164">
        <v>1286</v>
      </c>
      <c r="AI35" s="164">
        <v>202.9</v>
      </c>
      <c r="AJ35" s="161">
        <v>4249.3999999999996</v>
      </c>
      <c r="AK35" s="164">
        <v>2243.4</v>
      </c>
      <c r="AL35" s="164">
        <f t="shared" si="5"/>
        <v>52.793335529721851</v>
      </c>
      <c r="AM35" s="161">
        <v>1667.7</v>
      </c>
      <c r="AN35" s="164">
        <f>AN36</f>
        <v>1719.6</v>
      </c>
      <c r="AO35" s="164">
        <f t="shared" si="6"/>
        <v>103.11207051627991</v>
      </c>
      <c r="AP35" s="164">
        <v>1460.2</v>
      </c>
      <c r="AQ35" s="164">
        <v>3470.2</v>
      </c>
      <c r="AR35" s="164">
        <v>237.7</v>
      </c>
      <c r="AS35" s="158"/>
      <c r="AT35" s="188"/>
    </row>
    <row r="36" spans="1:46" ht="45">
      <c r="A36" s="166"/>
      <c r="B36" s="198"/>
      <c r="C36" s="214"/>
      <c r="D36" s="160"/>
      <c r="E36" s="220" t="s">
        <v>15</v>
      </c>
      <c r="F36" s="209">
        <f t="shared" si="2"/>
        <v>27119.199999999997</v>
      </c>
      <c r="G36" s="209">
        <f t="shared" si="2"/>
        <v>26725.7</v>
      </c>
      <c r="H36" s="209">
        <f t="shared" si="3"/>
        <v>98.548998495530853</v>
      </c>
      <c r="I36" s="164">
        <v>3654.1</v>
      </c>
      <c r="J36" s="161">
        <v>613.4</v>
      </c>
      <c r="K36" s="164">
        <f>J36/I36*100</f>
        <v>16.786623245121916</v>
      </c>
      <c r="L36" s="161">
        <v>2368.3000000000002</v>
      </c>
      <c r="M36" s="161">
        <v>3867.7</v>
      </c>
      <c r="N36" s="161">
        <f>M36/L36*100</f>
        <v>163.31123590761302</v>
      </c>
      <c r="O36" s="161">
        <v>909.7</v>
      </c>
      <c r="P36" s="161">
        <v>2234.6</v>
      </c>
      <c r="Q36" s="161">
        <f>P36/O36*100</f>
        <v>245.64142024843352</v>
      </c>
      <c r="R36" s="161">
        <v>2985.3</v>
      </c>
      <c r="S36" s="161">
        <v>2710.8</v>
      </c>
      <c r="T36" s="161">
        <f>S36/R36*100</f>
        <v>90.804944226710887</v>
      </c>
      <c r="U36" s="164">
        <v>2060</v>
      </c>
      <c r="V36" s="164">
        <v>1966.6</v>
      </c>
      <c r="W36" s="164">
        <f>V36/U36*100</f>
        <v>95.466019417475721</v>
      </c>
      <c r="X36" s="161">
        <v>1998.9</v>
      </c>
      <c r="Y36" s="164">
        <v>1977.8</v>
      </c>
      <c r="Z36" s="164">
        <f t="shared" si="7"/>
        <v>98.944419430686864</v>
      </c>
      <c r="AA36" s="161">
        <v>3127.8</v>
      </c>
      <c r="AB36" s="164">
        <v>2842.8</v>
      </c>
      <c r="AC36" s="164">
        <v>90.9</v>
      </c>
      <c r="AD36" s="161">
        <v>2004.1</v>
      </c>
      <c r="AE36" s="164">
        <v>1792.8</v>
      </c>
      <c r="AF36" s="164">
        <f t="shared" si="4"/>
        <v>89.456613941420088</v>
      </c>
      <c r="AG36" s="161">
        <v>633.70000000000005</v>
      </c>
      <c r="AH36" s="164">
        <v>1286</v>
      </c>
      <c r="AI36" s="164">
        <v>202.9</v>
      </c>
      <c r="AJ36" s="161">
        <v>4249.3999999999996</v>
      </c>
      <c r="AK36" s="164">
        <v>2243.4</v>
      </c>
      <c r="AL36" s="164">
        <f t="shared" si="5"/>
        <v>52.793335529721851</v>
      </c>
      <c r="AM36" s="161">
        <v>1667.7</v>
      </c>
      <c r="AN36" s="164">
        <v>1719.6</v>
      </c>
      <c r="AO36" s="164">
        <f t="shared" si="6"/>
        <v>103.11207051627991</v>
      </c>
      <c r="AP36" s="164">
        <v>1460.2</v>
      </c>
      <c r="AQ36" s="164">
        <v>3470.2</v>
      </c>
      <c r="AR36" s="164">
        <v>237.7</v>
      </c>
      <c r="AS36" s="195"/>
      <c r="AT36" s="204" t="s">
        <v>214</v>
      </c>
    </row>
    <row r="37" spans="1:46">
      <c r="A37" s="221"/>
      <c r="B37" s="176" t="s">
        <v>215</v>
      </c>
      <c r="C37" s="177" t="s">
        <v>216</v>
      </c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9"/>
      <c r="Y37" s="184"/>
      <c r="Z37" s="184"/>
      <c r="AA37" s="182"/>
      <c r="AB37" s="184"/>
      <c r="AC37" s="184"/>
      <c r="AD37" s="222"/>
      <c r="AE37" s="184"/>
      <c r="AF37" s="184"/>
      <c r="AG37" s="182"/>
      <c r="AH37" s="184"/>
      <c r="AI37" s="184"/>
      <c r="AJ37" s="182"/>
      <c r="AK37" s="184"/>
      <c r="AL37" s="184"/>
      <c r="AM37" s="182"/>
      <c r="AN37" s="184"/>
      <c r="AO37" s="184"/>
      <c r="AP37" s="184"/>
      <c r="AQ37" s="184"/>
      <c r="AR37" s="184"/>
      <c r="AS37" s="223"/>
      <c r="AT37" s="223"/>
    </row>
    <row r="38" spans="1:46">
      <c r="A38" s="221"/>
      <c r="B38" s="224" t="s">
        <v>217</v>
      </c>
      <c r="C38" s="177" t="s">
        <v>218</v>
      </c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9"/>
      <c r="Y38" s="184"/>
      <c r="Z38" s="184"/>
      <c r="AA38" s="182"/>
      <c r="AB38" s="184"/>
      <c r="AC38" s="184"/>
      <c r="AD38" s="222"/>
      <c r="AE38" s="184"/>
      <c r="AF38" s="184"/>
      <c r="AG38" s="182"/>
      <c r="AH38" s="184"/>
      <c r="AI38" s="184"/>
      <c r="AJ38" s="182"/>
      <c r="AK38" s="184"/>
      <c r="AL38" s="184"/>
      <c r="AM38" s="182"/>
      <c r="AN38" s="184"/>
      <c r="AO38" s="184"/>
      <c r="AP38" s="184"/>
      <c r="AQ38" s="184"/>
      <c r="AR38" s="184"/>
      <c r="AS38" s="223"/>
      <c r="AT38" s="223"/>
    </row>
    <row r="39" spans="1:46">
      <c r="A39" s="225" t="s">
        <v>17</v>
      </c>
      <c r="B39" s="185" t="s">
        <v>18</v>
      </c>
      <c r="C39" s="162" t="s">
        <v>195</v>
      </c>
      <c r="D39" s="161"/>
      <c r="E39" s="163" t="s">
        <v>196</v>
      </c>
      <c r="F39" s="164">
        <f t="shared" si="2"/>
        <v>4699.3</v>
      </c>
      <c r="G39" s="164">
        <f t="shared" si="2"/>
        <v>4249.7</v>
      </c>
      <c r="H39" s="226">
        <f t="shared" ref="H39:H47" si="8">G39/F39*100</f>
        <v>90.432617623901422</v>
      </c>
      <c r="I39" s="164">
        <f>I41</f>
        <v>0</v>
      </c>
      <c r="J39" s="164">
        <f>J41</f>
        <v>0</v>
      </c>
      <c r="K39" s="164">
        <v>0</v>
      </c>
      <c r="L39" s="164">
        <f>L41</f>
        <v>0</v>
      </c>
      <c r="M39" s="164">
        <f>M41</f>
        <v>0</v>
      </c>
      <c r="N39" s="164">
        <v>0</v>
      </c>
      <c r="O39" s="164">
        <f>O41</f>
        <v>105</v>
      </c>
      <c r="P39" s="164">
        <f>P41</f>
        <v>3</v>
      </c>
      <c r="Q39" s="164">
        <v>0</v>
      </c>
      <c r="R39" s="164">
        <f>R41</f>
        <v>0</v>
      </c>
      <c r="S39" s="164">
        <f>S41</f>
        <v>0</v>
      </c>
      <c r="T39" s="164">
        <v>0</v>
      </c>
      <c r="U39" s="164">
        <f t="shared" ref="U39:X40" si="9">U41</f>
        <v>1840.6999999999998</v>
      </c>
      <c r="V39" s="164">
        <f t="shared" si="9"/>
        <v>71.2</v>
      </c>
      <c r="W39" s="164">
        <f t="shared" si="9"/>
        <v>3.8680936600206448</v>
      </c>
      <c r="X39" s="164">
        <f t="shared" si="9"/>
        <v>2193.4</v>
      </c>
      <c r="Y39" s="164">
        <f>Y41</f>
        <v>3722.1</v>
      </c>
      <c r="Z39" s="164">
        <f t="shared" si="7"/>
        <v>169.69544998632259</v>
      </c>
      <c r="AA39" s="164">
        <f>AA41</f>
        <v>71.2</v>
      </c>
      <c r="AB39" s="164">
        <f>AB41</f>
        <v>69.900000000000006</v>
      </c>
      <c r="AC39" s="164">
        <f>AB39/AA39*100</f>
        <v>98.174157303370791</v>
      </c>
      <c r="AD39" s="227">
        <f>AD41</f>
        <v>241.6</v>
      </c>
      <c r="AE39" s="164">
        <f>AE41</f>
        <v>15</v>
      </c>
      <c r="AF39" s="164">
        <f t="shared" ref="AF39:AF44" si="10">AE39/AD39*100</f>
        <v>6.2086092715231791</v>
      </c>
      <c r="AG39" s="164">
        <f>AG41</f>
        <v>0</v>
      </c>
      <c r="AH39" s="164">
        <f>AH41</f>
        <v>215.3</v>
      </c>
      <c r="AI39" s="164">
        <v>0</v>
      </c>
      <c r="AJ39" s="164">
        <f>AJ41</f>
        <v>0</v>
      </c>
      <c r="AK39" s="164">
        <f>AK41</f>
        <v>16</v>
      </c>
      <c r="AL39" s="164">
        <v>0</v>
      </c>
      <c r="AM39" s="164">
        <f>AM41+AM43</f>
        <v>0</v>
      </c>
      <c r="AN39" s="164">
        <f>AN41</f>
        <v>48</v>
      </c>
      <c r="AO39" s="164">
        <v>0</v>
      </c>
      <c r="AP39" s="164">
        <f>AP41</f>
        <v>247.4</v>
      </c>
      <c r="AQ39" s="228">
        <f>AQ41</f>
        <v>89.2</v>
      </c>
      <c r="AR39" s="164">
        <v>36.1</v>
      </c>
      <c r="AS39" s="158"/>
      <c r="AT39" s="160"/>
    </row>
    <row r="40" spans="1:46" ht="38.25">
      <c r="A40" s="229"/>
      <c r="B40" s="193"/>
      <c r="C40" s="166"/>
      <c r="D40" s="203" t="s">
        <v>19</v>
      </c>
      <c r="E40" s="163" t="s">
        <v>15</v>
      </c>
      <c r="F40" s="164">
        <f t="shared" si="2"/>
        <v>4699.3</v>
      </c>
      <c r="G40" s="164">
        <f>J40+M40+P40+S40+V40+Y40+AB40+AE40+AH40+AK40+AN40+AQ40</f>
        <v>4249.7</v>
      </c>
      <c r="H40" s="226">
        <f t="shared" si="8"/>
        <v>90.432617623901422</v>
      </c>
      <c r="I40" s="164">
        <f>I42</f>
        <v>0</v>
      </c>
      <c r="J40" s="164">
        <f>J42</f>
        <v>0</v>
      </c>
      <c r="K40" s="164">
        <v>0</v>
      </c>
      <c r="L40" s="164">
        <f>L42</f>
        <v>0</v>
      </c>
      <c r="M40" s="164">
        <f>M42</f>
        <v>0</v>
      </c>
      <c r="N40" s="164">
        <v>0</v>
      </c>
      <c r="O40" s="164">
        <f>O42</f>
        <v>105</v>
      </c>
      <c r="P40" s="164">
        <f>P42</f>
        <v>3</v>
      </c>
      <c r="Q40" s="164">
        <v>0</v>
      </c>
      <c r="R40" s="164">
        <f>R42</f>
        <v>0</v>
      </c>
      <c r="S40" s="164">
        <f>S42</f>
        <v>0</v>
      </c>
      <c r="T40" s="164">
        <v>0</v>
      </c>
      <c r="U40" s="226">
        <f t="shared" si="9"/>
        <v>1840.6999999999998</v>
      </c>
      <c r="V40" s="164">
        <f t="shared" si="9"/>
        <v>71.2</v>
      </c>
      <c r="W40" s="164">
        <f t="shared" si="9"/>
        <v>3.8680936600206448</v>
      </c>
      <c r="X40" s="164">
        <f t="shared" si="9"/>
        <v>2193.4</v>
      </c>
      <c r="Y40" s="228">
        <f>Y42</f>
        <v>3722.1</v>
      </c>
      <c r="Z40" s="228">
        <f t="shared" si="7"/>
        <v>169.69544998632259</v>
      </c>
      <c r="AA40" s="228">
        <f>AA42</f>
        <v>71.2</v>
      </c>
      <c r="AB40" s="228">
        <f>AB42</f>
        <v>69.900000000000006</v>
      </c>
      <c r="AC40" s="228">
        <f>AB40/AA40*100</f>
        <v>98.174157303370791</v>
      </c>
      <c r="AD40" s="228">
        <f>AD42</f>
        <v>241.6</v>
      </c>
      <c r="AE40" s="228">
        <f>AE42</f>
        <v>15</v>
      </c>
      <c r="AF40" s="228">
        <f t="shared" si="10"/>
        <v>6.2086092715231791</v>
      </c>
      <c r="AG40" s="164">
        <f>AG42</f>
        <v>0</v>
      </c>
      <c r="AH40" s="228">
        <f>AH42</f>
        <v>215.3</v>
      </c>
      <c r="AI40" s="228">
        <v>0</v>
      </c>
      <c r="AJ40" s="228">
        <f>AJ42</f>
        <v>0</v>
      </c>
      <c r="AK40" s="228">
        <f>AK43</f>
        <v>16</v>
      </c>
      <c r="AL40" s="228">
        <v>0</v>
      </c>
      <c r="AM40" s="228">
        <f>AM42+AM44</f>
        <v>0</v>
      </c>
      <c r="AN40" s="228">
        <f>AN42</f>
        <v>48</v>
      </c>
      <c r="AO40" s="228">
        <v>0</v>
      </c>
      <c r="AP40" s="228">
        <f>AP42</f>
        <v>247.4</v>
      </c>
      <c r="AQ40" s="228">
        <f>AQ42</f>
        <v>89.2</v>
      </c>
      <c r="AR40" s="228">
        <v>36.1</v>
      </c>
      <c r="AS40" s="195"/>
      <c r="AT40" s="208"/>
    </row>
    <row r="41" spans="1:46">
      <c r="A41" s="162" t="s">
        <v>20</v>
      </c>
      <c r="B41" s="197" t="s">
        <v>219</v>
      </c>
      <c r="C41" s="206" t="s">
        <v>195</v>
      </c>
      <c r="D41" s="208"/>
      <c r="E41" s="220" t="s">
        <v>196</v>
      </c>
      <c r="F41" s="230">
        <f t="shared" si="2"/>
        <v>4699.3</v>
      </c>
      <c r="G41" s="209">
        <f t="shared" si="2"/>
        <v>4249.7</v>
      </c>
      <c r="H41" s="231">
        <f t="shared" si="8"/>
        <v>90.432617623901422</v>
      </c>
      <c r="I41" s="164">
        <v>0</v>
      </c>
      <c r="J41" s="164">
        <v>0</v>
      </c>
      <c r="K41" s="164">
        <v>0</v>
      </c>
      <c r="L41" s="164">
        <v>0</v>
      </c>
      <c r="M41" s="164">
        <v>0</v>
      </c>
      <c r="N41" s="164">
        <v>0</v>
      </c>
      <c r="O41" s="164">
        <f>O43</f>
        <v>105</v>
      </c>
      <c r="P41" s="164">
        <f>P42</f>
        <v>3</v>
      </c>
      <c r="Q41" s="164">
        <v>0</v>
      </c>
      <c r="R41" s="164">
        <v>0</v>
      </c>
      <c r="S41" s="164">
        <v>0</v>
      </c>
      <c r="T41" s="164">
        <v>0</v>
      </c>
      <c r="U41" s="228">
        <f>U47+U43</f>
        <v>1840.6999999999998</v>
      </c>
      <c r="V41" s="228">
        <f>V47+V43</f>
        <v>71.2</v>
      </c>
      <c r="W41" s="164">
        <f>V41/U41*100</f>
        <v>3.8680936600206448</v>
      </c>
      <c r="X41" s="228">
        <f>X43+X47</f>
        <v>2193.4</v>
      </c>
      <c r="Y41" s="228">
        <f>Y43+Y47</f>
        <v>3722.1</v>
      </c>
      <c r="Z41" s="228">
        <f t="shared" si="7"/>
        <v>169.69544998632259</v>
      </c>
      <c r="AA41" s="228">
        <f>AA43+AA47</f>
        <v>71.2</v>
      </c>
      <c r="AB41" s="228">
        <f>AB43+AB47</f>
        <v>69.900000000000006</v>
      </c>
      <c r="AC41" s="228">
        <f>AB41/AA41*100</f>
        <v>98.174157303370791</v>
      </c>
      <c r="AD41" s="228">
        <f>AD43</f>
        <v>241.6</v>
      </c>
      <c r="AE41" s="228">
        <v>15</v>
      </c>
      <c r="AF41" s="228">
        <f t="shared" si="10"/>
        <v>6.2086092715231791</v>
      </c>
      <c r="AG41" s="164">
        <f>AG43+AG47</f>
        <v>0</v>
      </c>
      <c r="AH41" s="228">
        <f>AH43+AH47</f>
        <v>215.3</v>
      </c>
      <c r="AI41" s="228">
        <v>0</v>
      </c>
      <c r="AJ41" s="228">
        <v>0</v>
      </c>
      <c r="AK41" s="228">
        <v>16</v>
      </c>
      <c r="AL41" s="228">
        <v>0</v>
      </c>
      <c r="AM41" s="228">
        <v>0</v>
      </c>
      <c r="AN41" s="228">
        <v>48</v>
      </c>
      <c r="AO41" s="228">
        <v>0</v>
      </c>
      <c r="AP41" s="228">
        <v>247.4</v>
      </c>
      <c r="AQ41" s="228">
        <v>89.2</v>
      </c>
      <c r="AR41" s="228">
        <v>36.1</v>
      </c>
      <c r="AS41" s="195"/>
      <c r="AT41" s="232"/>
    </row>
    <row r="42" spans="1:46" ht="38.25">
      <c r="A42" s="166"/>
      <c r="B42" s="198"/>
      <c r="C42" s="214"/>
      <c r="D42" s="208" t="s">
        <v>19</v>
      </c>
      <c r="E42" s="220" t="s">
        <v>15</v>
      </c>
      <c r="F42" s="230">
        <f t="shared" ref="F42:G42" si="11">I42+L42+O42+R42+U42+X42+AA42+AD42+AG42+AJ42+AM42+AP42</f>
        <v>4699.3</v>
      </c>
      <c r="G42" s="209">
        <f t="shared" si="11"/>
        <v>4249.7</v>
      </c>
      <c r="H42" s="231">
        <f t="shared" si="8"/>
        <v>90.432617623901422</v>
      </c>
      <c r="I42" s="164">
        <v>0</v>
      </c>
      <c r="J42" s="164">
        <v>0</v>
      </c>
      <c r="K42" s="164">
        <v>0</v>
      </c>
      <c r="L42" s="164">
        <v>0</v>
      </c>
      <c r="M42" s="164">
        <v>0</v>
      </c>
      <c r="N42" s="164">
        <v>0</v>
      </c>
      <c r="O42" s="164">
        <f>O44</f>
        <v>105</v>
      </c>
      <c r="P42" s="164">
        <f>P44</f>
        <v>3</v>
      </c>
      <c r="Q42" s="164">
        <v>0</v>
      </c>
      <c r="R42" s="164">
        <v>0</v>
      </c>
      <c r="S42" s="164">
        <v>0</v>
      </c>
      <c r="T42" s="164">
        <v>0</v>
      </c>
      <c r="U42" s="233">
        <f>U48+U44</f>
        <v>1840.6999999999998</v>
      </c>
      <c r="V42" s="233">
        <f>V48+V44</f>
        <v>71.2</v>
      </c>
      <c r="W42" s="164">
        <f>V42/U42*100</f>
        <v>3.8680936600206448</v>
      </c>
      <c r="X42" s="228">
        <f>X44+X48</f>
        <v>2193.4</v>
      </c>
      <c r="Y42" s="228">
        <f>Y44+Y48</f>
        <v>3722.1</v>
      </c>
      <c r="Z42" s="228">
        <f t="shared" si="7"/>
        <v>169.69544998632259</v>
      </c>
      <c r="AA42" s="228">
        <f>AA44+AA48</f>
        <v>71.2</v>
      </c>
      <c r="AB42" s="228">
        <f>AB44+AB48</f>
        <v>69.900000000000006</v>
      </c>
      <c r="AC42" s="228">
        <f>AB42/AA42*100</f>
        <v>98.174157303370791</v>
      </c>
      <c r="AD42" s="228">
        <f>AD44</f>
        <v>241.6</v>
      </c>
      <c r="AE42" s="228">
        <v>15</v>
      </c>
      <c r="AF42" s="228">
        <f t="shared" si="10"/>
        <v>6.2086092715231791</v>
      </c>
      <c r="AG42" s="164">
        <f>AG44+AG48</f>
        <v>0</v>
      </c>
      <c r="AH42" s="228">
        <f>AH44+AH48</f>
        <v>215.3</v>
      </c>
      <c r="AI42" s="228">
        <v>0</v>
      </c>
      <c r="AJ42" s="228">
        <v>0</v>
      </c>
      <c r="AK42" s="228">
        <v>16</v>
      </c>
      <c r="AL42" s="228">
        <v>0</v>
      </c>
      <c r="AM42" s="228">
        <v>0</v>
      </c>
      <c r="AN42" s="228">
        <v>48</v>
      </c>
      <c r="AO42" s="228">
        <v>0</v>
      </c>
      <c r="AP42" s="228">
        <v>247.4</v>
      </c>
      <c r="AQ42" s="228">
        <v>89.2</v>
      </c>
      <c r="AR42" s="228">
        <v>36.1</v>
      </c>
      <c r="AS42" s="234"/>
      <c r="AT42" s="235"/>
    </row>
    <row r="43" spans="1:46">
      <c r="A43" s="162" t="s">
        <v>21</v>
      </c>
      <c r="B43" s="185" t="s">
        <v>220</v>
      </c>
      <c r="C43" s="206" t="s">
        <v>12</v>
      </c>
      <c r="D43" s="207" t="s">
        <v>20</v>
      </c>
      <c r="E43" s="220" t="s">
        <v>196</v>
      </c>
      <c r="F43" s="209">
        <f>U43+X43+AA43+AD43+AG43+AJ43+AM43+AP43+R43+O43+L43+I43</f>
        <v>644</v>
      </c>
      <c r="G43" s="209">
        <f>J43+M43+P43+S43+V43+Y43+AB43+AE43+AH43+AK43+AN43+AQ43</f>
        <v>480.2</v>
      </c>
      <c r="H43" s="231">
        <f t="shared" si="8"/>
        <v>74.565217391304344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105</v>
      </c>
      <c r="P43" s="164">
        <v>3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f>V44</f>
        <v>25</v>
      </c>
      <c r="W43" s="164">
        <v>0</v>
      </c>
      <c r="X43" s="228">
        <v>0</v>
      </c>
      <c r="Y43" s="228">
        <v>20</v>
      </c>
      <c r="Z43" s="228">
        <v>0</v>
      </c>
      <c r="AA43" s="228">
        <v>50</v>
      </c>
      <c r="AB43" s="228">
        <v>48.7</v>
      </c>
      <c r="AC43" s="228">
        <v>97.4</v>
      </c>
      <c r="AD43" s="228">
        <v>241.6</v>
      </c>
      <c r="AE43" s="228">
        <v>15</v>
      </c>
      <c r="AF43" s="228">
        <f t="shared" si="10"/>
        <v>6.2086092715231791</v>
      </c>
      <c r="AG43" s="164">
        <v>0</v>
      </c>
      <c r="AH43" s="228">
        <v>215.3</v>
      </c>
      <c r="AI43" s="228">
        <v>0</v>
      </c>
      <c r="AJ43" s="228">
        <v>0</v>
      </c>
      <c r="AK43" s="228">
        <v>16</v>
      </c>
      <c r="AL43" s="228">
        <v>0</v>
      </c>
      <c r="AM43" s="228">
        <v>0</v>
      </c>
      <c r="AN43" s="228">
        <v>48</v>
      </c>
      <c r="AO43" s="228">
        <v>0</v>
      </c>
      <c r="AP43" s="228">
        <v>247.4</v>
      </c>
      <c r="AQ43" s="228">
        <v>89.2</v>
      </c>
      <c r="AR43" s="228">
        <v>36.1</v>
      </c>
      <c r="AS43" s="236" t="s">
        <v>221</v>
      </c>
      <c r="AT43" s="197" t="s">
        <v>222</v>
      </c>
    </row>
    <row r="44" spans="1:46">
      <c r="A44" s="166"/>
      <c r="B44" s="187"/>
      <c r="C44" s="211"/>
      <c r="D44" s="212"/>
      <c r="E44" s="190" t="s">
        <v>15</v>
      </c>
      <c r="F44" s="237">
        <f>U44+X44+AA44+AD44+AG44+AJ44+AM44+AP44+R44+O44+L44+I44</f>
        <v>644</v>
      </c>
      <c r="G44" s="238">
        <f>J44+M44+P44+S44+V44+Y44+AB44+AE44+AH44+AK44+AN44+AQ44</f>
        <v>480.2</v>
      </c>
      <c r="H44" s="239">
        <f t="shared" si="8"/>
        <v>74.565217391304344</v>
      </c>
      <c r="I44" s="238">
        <v>0</v>
      </c>
      <c r="J44" s="238">
        <v>0</v>
      </c>
      <c r="K44" s="238">
        <v>0</v>
      </c>
      <c r="L44" s="238">
        <v>0</v>
      </c>
      <c r="M44" s="238">
        <v>0</v>
      </c>
      <c r="N44" s="238">
        <v>0</v>
      </c>
      <c r="O44" s="238">
        <v>105</v>
      </c>
      <c r="P44" s="238">
        <v>3</v>
      </c>
      <c r="Q44" s="238">
        <v>0</v>
      </c>
      <c r="R44" s="238">
        <v>0</v>
      </c>
      <c r="S44" s="238">
        <v>0</v>
      </c>
      <c r="T44" s="238">
        <v>0</v>
      </c>
      <c r="U44" s="238">
        <v>0</v>
      </c>
      <c r="V44" s="238">
        <v>25</v>
      </c>
      <c r="W44" s="238">
        <v>0</v>
      </c>
      <c r="X44" s="238">
        <v>0</v>
      </c>
      <c r="Y44" s="238">
        <v>20</v>
      </c>
      <c r="Z44" s="238">
        <v>0</v>
      </c>
      <c r="AA44" s="238">
        <v>50</v>
      </c>
      <c r="AB44" s="238">
        <v>48.7</v>
      </c>
      <c r="AC44" s="238">
        <v>97.4</v>
      </c>
      <c r="AD44" s="238">
        <v>241.6</v>
      </c>
      <c r="AE44" s="238">
        <v>15</v>
      </c>
      <c r="AF44" s="238">
        <f t="shared" si="10"/>
        <v>6.2086092715231791</v>
      </c>
      <c r="AG44" s="238">
        <v>0</v>
      </c>
      <c r="AH44" s="238">
        <v>215.3</v>
      </c>
      <c r="AI44" s="238">
        <v>0</v>
      </c>
      <c r="AJ44" s="238">
        <v>0</v>
      </c>
      <c r="AK44" s="238">
        <v>16</v>
      </c>
      <c r="AL44" s="238">
        <v>0</v>
      </c>
      <c r="AM44" s="238">
        <v>0</v>
      </c>
      <c r="AN44" s="238">
        <v>48</v>
      </c>
      <c r="AO44" s="238">
        <v>0</v>
      </c>
      <c r="AP44" s="238">
        <v>247.4</v>
      </c>
      <c r="AQ44" s="240">
        <v>89.2</v>
      </c>
      <c r="AR44" s="238">
        <f>AQ44/AP44*100</f>
        <v>36.054971705739689</v>
      </c>
      <c r="AS44" s="241"/>
      <c r="AT44" s="198"/>
    </row>
    <row r="45" spans="1:46" ht="56.25">
      <c r="A45" s="167"/>
      <c r="B45" s="187"/>
      <c r="C45" s="211"/>
      <c r="D45" s="212"/>
      <c r="E45" s="242"/>
      <c r="F45" s="243"/>
      <c r="G45" s="244"/>
      <c r="H45" s="245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6"/>
      <c r="AR45" s="244"/>
      <c r="AS45" s="247"/>
      <c r="AT45" s="248" t="s">
        <v>223</v>
      </c>
    </row>
    <row r="46" spans="1:46" ht="63.75">
      <c r="A46" s="167"/>
      <c r="B46" s="193"/>
      <c r="C46" s="214"/>
      <c r="D46" s="215"/>
      <c r="E46" s="249" t="s">
        <v>224</v>
      </c>
      <c r="F46" s="173">
        <v>0</v>
      </c>
      <c r="G46" s="216">
        <v>260.10000000000002</v>
      </c>
      <c r="H46" s="250">
        <v>0</v>
      </c>
      <c r="I46" s="173">
        <v>0</v>
      </c>
      <c r="J46" s="173">
        <v>0</v>
      </c>
      <c r="K46" s="173">
        <v>0</v>
      </c>
      <c r="L46" s="173">
        <v>0</v>
      </c>
      <c r="M46" s="173">
        <v>0</v>
      </c>
      <c r="N46" s="173">
        <v>0</v>
      </c>
      <c r="O46" s="173">
        <v>0</v>
      </c>
      <c r="P46" s="173">
        <v>0</v>
      </c>
      <c r="Q46" s="173">
        <v>0</v>
      </c>
      <c r="R46" s="173">
        <v>0</v>
      </c>
      <c r="S46" s="173">
        <v>0</v>
      </c>
      <c r="T46" s="173">
        <v>0</v>
      </c>
      <c r="U46" s="173">
        <v>0</v>
      </c>
      <c r="V46" s="216">
        <v>115.1</v>
      </c>
      <c r="W46" s="173">
        <v>0</v>
      </c>
      <c r="X46" s="173">
        <v>0</v>
      </c>
      <c r="Y46" s="251">
        <v>50</v>
      </c>
      <c r="Z46" s="173">
        <v>0</v>
      </c>
      <c r="AA46" s="173">
        <v>0</v>
      </c>
      <c r="AB46" s="173">
        <v>0</v>
      </c>
      <c r="AC46" s="173">
        <v>0</v>
      </c>
      <c r="AD46" s="173">
        <v>0</v>
      </c>
      <c r="AE46" s="216">
        <v>95</v>
      </c>
      <c r="AF46" s="173">
        <v>0</v>
      </c>
      <c r="AG46" s="173">
        <v>0</v>
      </c>
      <c r="AH46" s="173">
        <v>0</v>
      </c>
      <c r="AI46" s="173">
        <v>0</v>
      </c>
      <c r="AJ46" s="173">
        <v>0</v>
      </c>
      <c r="AK46" s="173">
        <v>0</v>
      </c>
      <c r="AL46" s="173">
        <v>0</v>
      </c>
      <c r="AM46" s="173">
        <v>0</v>
      </c>
      <c r="AN46" s="173">
        <v>0</v>
      </c>
      <c r="AO46" s="173">
        <v>0</v>
      </c>
      <c r="AP46" s="173">
        <v>0</v>
      </c>
      <c r="AQ46" s="252">
        <v>0</v>
      </c>
      <c r="AR46" s="173">
        <v>0</v>
      </c>
      <c r="AS46" s="253"/>
      <c r="AT46" s="254"/>
    </row>
    <row r="47" spans="1:46">
      <c r="A47" s="162" t="s">
        <v>225</v>
      </c>
      <c r="B47" s="185" t="s">
        <v>226</v>
      </c>
      <c r="C47" s="162" t="s">
        <v>14</v>
      </c>
      <c r="D47" s="255" t="s">
        <v>227</v>
      </c>
      <c r="E47" s="163" t="s">
        <v>196</v>
      </c>
      <c r="F47" s="164">
        <f>U47+X47+AA47+AD47+AG47+AJ47+AM47+AP47</f>
        <v>4055.2999999999997</v>
      </c>
      <c r="G47" s="164">
        <f>J47+M47+P47+S47+V47+Y47+AB47+AE47+AH47+AK47+AN47+AQ47</f>
        <v>3769.4999999999995</v>
      </c>
      <c r="H47" s="226">
        <f t="shared" si="8"/>
        <v>92.952432619041744</v>
      </c>
      <c r="I47" s="164">
        <v>0</v>
      </c>
      <c r="J47" s="164">
        <v>0</v>
      </c>
      <c r="K47" s="164">
        <v>0</v>
      </c>
      <c r="L47" s="164">
        <v>0</v>
      </c>
      <c r="M47" s="164">
        <v>0</v>
      </c>
      <c r="N47" s="164">
        <v>0</v>
      </c>
      <c r="O47" s="164">
        <v>0</v>
      </c>
      <c r="P47" s="164">
        <v>0</v>
      </c>
      <c r="Q47" s="164">
        <v>0</v>
      </c>
      <c r="R47" s="164">
        <v>0</v>
      </c>
      <c r="S47" s="164">
        <v>0</v>
      </c>
      <c r="T47" s="164">
        <v>0</v>
      </c>
      <c r="U47" s="164">
        <f>U48</f>
        <v>1840.6999999999998</v>
      </c>
      <c r="V47" s="164">
        <f>V48</f>
        <v>46.2</v>
      </c>
      <c r="W47" s="164">
        <f>W48</f>
        <v>2.5099147063617107</v>
      </c>
      <c r="X47" s="228">
        <v>2193.4</v>
      </c>
      <c r="Y47" s="228">
        <v>3702.1</v>
      </c>
      <c r="Z47" s="228">
        <f>Y47/X47*100</f>
        <v>168.78362359806692</v>
      </c>
      <c r="AA47" s="228">
        <v>21.2</v>
      </c>
      <c r="AB47" s="228">
        <v>21.2</v>
      </c>
      <c r="AC47" s="228">
        <v>100</v>
      </c>
      <c r="AD47" s="228">
        <v>0</v>
      </c>
      <c r="AE47" s="228">
        <v>0</v>
      </c>
      <c r="AF47" s="228">
        <v>0</v>
      </c>
      <c r="AG47" s="164">
        <v>0</v>
      </c>
      <c r="AH47" s="228">
        <v>0</v>
      </c>
      <c r="AI47" s="228">
        <v>0</v>
      </c>
      <c r="AJ47" s="228">
        <v>0</v>
      </c>
      <c r="AK47" s="228">
        <v>0</v>
      </c>
      <c r="AL47" s="228">
        <v>0</v>
      </c>
      <c r="AM47" s="228">
        <v>0</v>
      </c>
      <c r="AN47" s="228">
        <v>0</v>
      </c>
      <c r="AO47" s="228">
        <v>0</v>
      </c>
      <c r="AP47" s="228">
        <v>0</v>
      </c>
      <c r="AQ47" s="228">
        <v>0</v>
      </c>
      <c r="AR47" s="228">
        <v>0</v>
      </c>
      <c r="AS47" s="256"/>
      <c r="AT47" s="235"/>
    </row>
    <row r="48" spans="1:46" ht="38.25">
      <c r="A48" s="166"/>
      <c r="B48" s="193"/>
      <c r="C48" s="166"/>
      <c r="D48" s="257"/>
      <c r="E48" s="163" t="s">
        <v>15</v>
      </c>
      <c r="F48" s="226">
        <f>I48+L48+O48+R48+U48+X48+AA48+AD48+AG48+AJ48+AM48+AP48</f>
        <v>4055.2999999999997</v>
      </c>
      <c r="G48" s="226">
        <f>J48+M48+P48+S48+V48+Y48+AB48+AE48+AH48+AK48+AN48+AQ48</f>
        <v>3769.4999999999995</v>
      </c>
      <c r="H48" s="226">
        <f>G48/F48*100</f>
        <v>92.952432619041744</v>
      </c>
      <c r="I48" s="226">
        <v>0</v>
      </c>
      <c r="J48" s="226">
        <v>0</v>
      </c>
      <c r="K48" s="226">
        <v>0</v>
      </c>
      <c r="L48" s="226">
        <v>0</v>
      </c>
      <c r="M48" s="226">
        <v>0</v>
      </c>
      <c r="N48" s="226">
        <v>0</v>
      </c>
      <c r="O48" s="226">
        <v>0</v>
      </c>
      <c r="P48" s="226">
        <v>0</v>
      </c>
      <c r="Q48" s="226">
        <v>0</v>
      </c>
      <c r="R48" s="226">
        <v>0</v>
      </c>
      <c r="S48" s="226">
        <v>0</v>
      </c>
      <c r="T48" s="226">
        <v>0</v>
      </c>
      <c r="U48" s="226">
        <f>1840.6+0.1</f>
        <v>1840.6999999999998</v>
      </c>
      <c r="V48" s="226">
        <v>46.2</v>
      </c>
      <c r="W48" s="226">
        <f>V48/U48*100</f>
        <v>2.5099147063617107</v>
      </c>
      <c r="X48" s="226">
        <v>2193.4</v>
      </c>
      <c r="Y48" s="226">
        <v>3702.1</v>
      </c>
      <c r="Z48" s="226">
        <f>Y48/X48*100</f>
        <v>168.78362359806692</v>
      </c>
      <c r="AA48" s="226">
        <v>21.2</v>
      </c>
      <c r="AB48" s="226">
        <v>21.2</v>
      </c>
      <c r="AC48" s="226">
        <v>100</v>
      </c>
      <c r="AD48" s="226">
        <v>0</v>
      </c>
      <c r="AE48" s="226">
        <v>0</v>
      </c>
      <c r="AF48" s="226">
        <v>0</v>
      </c>
      <c r="AG48" s="226">
        <v>0</v>
      </c>
      <c r="AH48" s="226">
        <v>0</v>
      </c>
      <c r="AI48" s="226">
        <v>0</v>
      </c>
      <c r="AJ48" s="226">
        <v>0</v>
      </c>
      <c r="AK48" s="226">
        <v>0</v>
      </c>
      <c r="AL48" s="226">
        <v>0</v>
      </c>
      <c r="AM48" s="226">
        <v>0</v>
      </c>
      <c r="AN48" s="226">
        <v>0</v>
      </c>
      <c r="AO48" s="226">
        <v>0</v>
      </c>
      <c r="AP48" s="226">
        <v>0</v>
      </c>
      <c r="AQ48" s="226">
        <v>0</v>
      </c>
      <c r="AR48" s="226">
        <v>0</v>
      </c>
      <c r="AS48" s="256" t="s">
        <v>228</v>
      </c>
      <c r="AT48" s="235" t="s">
        <v>229</v>
      </c>
    </row>
    <row r="49" spans="1:46">
      <c r="A49" s="258"/>
      <c r="B49" s="259"/>
      <c r="C49" s="260"/>
      <c r="D49" s="261"/>
      <c r="E49" s="249"/>
      <c r="F49" s="262"/>
      <c r="G49" s="250"/>
      <c r="H49" s="262"/>
      <c r="I49" s="250"/>
      <c r="J49" s="262"/>
      <c r="K49" s="250"/>
      <c r="L49" s="262"/>
      <c r="M49" s="250"/>
      <c r="N49" s="262"/>
      <c r="O49" s="250"/>
      <c r="P49" s="262"/>
      <c r="Q49" s="250"/>
      <c r="R49" s="262"/>
      <c r="S49" s="250"/>
      <c r="T49" s="262"/>
      <c r="U49" s="250"/>
      <c r="V49" s="262"/>
      <c r="W49" s="250"/>
      <c r="X49" s="263"/>
      <c r="Y49" s="250"/>
      <c r="Z49" s="264"/>
      <c r="AA49" s="250"/>
      <c r="AB49" s="264"/>
      <c r="AC49" s="250"/>
      <c r="AD49" s="264"/>
      <c r="AE49" s="250"/>
      <c r="AF49" s="264"/>
      <c r="AG49" s="250"/>
      <c r="AH49" s="264"/>
      <c r="AI49" s="250"/>
      <c r="AJ49" s="264"/>
      <c r="AK49" s="250"/>
      <c r="AL49" s="264"/>
      <c r="AM49" s="250"/>
      <c r="AN49" s="264"/>
      <c r="AO49" s="250"/>
      <c r="AP49" s="264"/>
      <c r="AQ49" s="250"/>
      <c r="AR49" s="264"/>
      <c r="AS49" s="265"/>
      <c r="AT49" s="254"/>
    </row>
    <row r="50" spans="1:46">
      <c r="A50" s="223"/>
      <c r="B50" s="223" t="s">
        <v>230</v>
      </c>
      <c r="C50" s="177" t="s">
        <v>231</v>
      </c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9"/>
      <c r="Y50" s="266"/>
      <c r="Z50" s="267"/>
      <c r="AA50" s="266"/>
      <c r="AB50" s="267"/>
      <c r="AC50" s="266"/>
      <c r="AD50" s="267"/>
      <c r="AE50" s="266"/>
      <c r="AF50" s="267"/>
      <c r="AG50" s="266"/>
      <c r="AH50" s="267"/>
      <c r="AI50" s="266"/>
      <c r="AJ50" s="267"/>
      <c r="AK50" s="266"/>
      <c r="AL50" s="267"/>
      <c r="AM50" s="266"/>
      <c r="AN50" s="267"/>
      <c r="AO50" s="266"/>
      <c r="AP50" s="267"/>
      <c r="AQ50" s="266"/>
      <c r="AR50" s="267"/>
      <c r="AS50" s="268"/>
      <c r="AT50" s="235"/>
    </row>
    <row r="51" spans="1:46">
      <c r="A51" s="223"/>
      <c r="B51" s="223" t="s">
        <v>232</v>
      </c>
      <c r="C51" s="269" t="s">
        <v>233</v>
      </c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1"/>
      <c r="Y51" s="267"/>
      <c r="Z51" s="266"/>
      <c r="AA51" s="267"/>
      <c r="AB51" s="266"/>
      <c r="AC51" s="267"/>
      <c r="AD51" s="266"/>
      <c r="AE51" s="267"/>
      <c r="AF51" s="266"/>
      <c r="AG51" s="267"/>
      <c r="AH51" s="266"/>
      <c r="AI51" s="267"/>
      <c r="AJ51" s="266"/>
      <c r="AK51" s="267"/>
      <c r="AL51" s="266"/>
      <c r="AM51" s="267"/>
      <c r="AN51" s="266"/>
      <c r="AO51" s="267"/>
      <c r="AP51" s="266"/>
      <c r="AQ51" s="267"/>
      <c r="AR51" s="266"/>
      <c r="AS51" s="268"/>
      <c r="AT51" s="235"/>
    </row>
    <row r="52" spans="1:46">
      <c r="A52" s="191"/>
      <c r="B52" s="185" t="s">
        <v>22</v>
      </c>
      <c r="C52" s="162" t="s">
        <v>12</v>
      </c>
      <c r="D52" s="272"/>
      <c r="E52" s="163" t="s">
        <v>196</v>
      </c>
      <c r="F52" s="226">
        <f t="shared" ref="F52:G55" si="12">O52+R52+U52+X52+AA52+AD52+AG52+AJ52+AM52+AP52</f>
        <v>466</v>
      </c>
      <c r="G52" s="226">
        <f t="shared" si="12"/>
        <v>200</v>
      </c>
      <c r="H52" s="273">
        <f t="shared" ref="H52:H54" si="13">G52/F52*100</f>
        <v>42.918454935622321</v>
      </c>
      <c r="I52" s="226">
        <v>0</v>
      </c>
      <c r="J52" s="273">
        <v>0</v>
      </c>
      <c r="K52" s="274">
        <v>0</v>
      </c>
      <c r="L52" s="273">
        <v>0</v>
      </c>
      <c r="M52" s="274">
        <v>0</v>
      </c>
      <c r="N52" s="273">
        <v>0</v>
      </c>
      <c r="O52" s="274">
        <f>O54</f>
        <v>29.5</v>
      </c>
      <c r="P52" s="273">
        <v>0</v>
      </c>
      <c r="Q52" s="274">
        <v>0</v>
      </c>
      <c r="R52" s="273">
        <f>R54</f>
        <v>0</v>
      </c>
      <c r="S52" s="274">
        <f>S54</f>
        <v>9.1</v>
      </c>
      <c r="T52" s="273">
        <v>0</v>
      </c>
      <c r="U52" s="274">
        <f>U54</f>
        <v>68.900000000000006</v>
      </c>
      <c r="V52" s="273">
        <f>V54</f>
        <v>36.4</v>
      </c>
      <c r="W52" s="274">
        <f t="shared" ref="W52:W53" si="14">V52/U52*100</f>
        <v>52.830188679245268</v>
      </c>
      <c r="X52" s="273">
        <f>X54</f>
        <v>32.799999999999997</v>
      </c>
      <c r="Y52" s="274">
        <v>36.299999999999997</v>
      </c>
      <c r="Z52" s="273">
        <f>Y52/X52*100</f>
        <v>110.67073170731707</v>
      </c>
      <c r="AA52" s="274">
        <f>AA54</f>
        <v>34.4</v>
      </c>
      <c r="AB52" s="273">
        <v>38.200000000000003</v>
      </c>
      <c r="AC52" s="274">
        <v>235.2</v>
      </c>
      <c r="AD52" s="273">
        <f>AD54</f>
        <v>34.4</v>
      </c>
      <c r="AE52" s="274">
        <v>38.200000000000003</v>
      </c>
      <c r="AF52" s="273">
        <f>AE52/AD52*100</f>
        <v>111.04651162790699</v>
      </c>
      <c r="AG52" s="274">
        <v>0</v>
      </c>
      <c r="AH52" s="273">
        <v>41.8</v>
      </c>
      <c r="AI52" s="274">
        <v>0</v>
      </c>
      <c r="AJ52" s="273">
        <v>0</v>
      </c>
      <c r="AK52" s="274">
        <v>0</v>
      </c>
      <c r="AL52" s="273">
        <v>0</v>
      </c>
      <c r="AM52" s="274">
        <v>0</v>
      </c>
      <c r="AN52" s="273">
        <v>0</v>
      </c>
      <c r="AO52" s="274">
        <v>0</v>
      </c>
      <c r="AP52" s="273">
        <f>AP54+AP56</f>
        <v>266</v>
      </c>
      <c r="AQ52" s="274">
        <v>0</v>
      </c>
      <c r="AR52" s="273">
        <v>0</v>
      </c>
      <c r="AS52" s="275"/>
      <c r="AT52" s="235"/>
    </row>
    <row r="53" spans="1:46" ht="39" thickBot="1">
      <c r="A53" s="276" t="s">
        <v>23</v>
      </c>
      <c r="B53" s="193"/>
      <c r="C53" s="166"/>
      <c r="D53" s="203" t="s">
        <v>24</v>
      </c>
      <c r="E53" s="163" t="s">
        <v>15</v>
      </c>
      <c r="F53" s="226">
        <f t="shared" si="12"/>
        <v>466</v>
      </c>
      <c r="G53" s="226">
        <f t="shared" si="12"/>
        <v>200</v>
      </c>
      <c r="H53" s="273">
        <f t="shared" si="13"/>
        <v>42.918454935622321</v>
      </c>
      <c r="I53" s="226">
        <v>0</v>
      </c>
      <c r="J53" s="273">
        <v>0</v>
      </c>
      <c r="K53" s="226">
        <v>0</v>
      </c>
      <c r="L53" s="273">
        <v>0</v>
      </c>
      <c r="M53" s="226">
        <v>0</v>
      </c>
      <c r="N53" s="273">
        <v>0</v>
      </c>
      <c r="O53" s="226">
        <f>O55</f>
        <v>29.5</v>
      </c>
      <c r="P53" s="273">
        <v>0</v>
      </c>
      <c r="Q53" s="226">
        <v>0</v>
      </c>
      <c r="R53" s="273">
        <v>0</v>
      </c>
      <c r="S53" s="226">
        <f>S55</f>
        <v>9.1</v>
      </c>
      <c r="T53" s="273">
        <v>0</v>
      </c>
      <c r="U53" s="226">
        <f>U55</f>
        <v>68.900000000000006</v>
      </c>
      <c r="V53" s="273">
        <f>V55</f>
        <v>36.4</v>
      </c>
      <c r="W53" s="274">
        <f t="shared" si="14"/>
        <v>52.830188679245268</v>
      </c>
      <c r="X53" s="273">
        <f>X55</f>
        <v>32.799999999999997</v>
      </c>
      <c r="Y53" s="226">
        <v>36.299999999999997</v>
      </c>
      <c r="Z53" s="273">
        <f>Y53/X53*100</f>
        <v>110.67073170731707</v>
      </c>
      <c r="AA53" s="226">
        <f>AA55</f>
        <v>34.4</v>
      </c>
      <c r="AB53" s="273">
        <v>38.200000000000003</v>
      </c>
      <c r="AC53" s="226">
        <v>235.2</v>
      </c>
      <c r="AD53" s="273">
        <f>AD55</f>
        <v>34.4</v>
      </c>
      <c r="AE53" s="226">
        <v>38.200000000000003</v>
      </c>
      <c r="AF53" s="273">
        <f>AE53/AD53*100</f>
        <v>111.04651162790699</v>
      </c>
      <c r="AG53" s="226">
        <v>0</v>
      </c>
      <c r="AH53" s="273">
        <v>41.8</v>
      </c>
      <c r="AI53" s="226">
        <v>0</v>
      </c>
      <c r="AJ53" s="273">
        <v>0</v>
      </c>
      <c r="AK53" s="226">
        <v>0</v>
      </c>
      <c r="AL53" s="273">
        <v>0</v>
      </c>
      <c r="AM53" s="226">
        <f>AM55</f>
        <v>0</v>
      </c>
      <c r="AN53" s="273">
        <v>0</v>
      </c>
      <c r="AO53" s="226">
        <v>0</v>
      </c>
      <c r="AP53" s="273">
        <f>AP55+AP57</f>
        <v>266</v>
      </c>
      <c r="AQ53" s="226">
        <v>0</v>
      </c>
      <c r="AR53" s="273">
        <v>0</v>
      </c>
      <c r="AS53" s="195"/>
      <c r="AT53" s="277"/>
    </row>
    <row r="54" spans="1:46" ht="15.75" thickBot="1">
      <c r="A54" s="162" t="s">
        <v>24</v>
      </c>
      <c r="B54" s="197" t="s">
        <v>234</v>
      </c>
      <c r="C54" s="162" t="s">
        <v>12</v>
      </c>
      <c r="D54" s="207" t="s">
        <v>24</v>
      </c>
      <c r="E54" s="220" t="s">
        <v>196</v>
      </c>
      <c r="F54" s="231">
        <f t="shared" si="12"/>
        <v>200</v>
      </c>
      <c r="G54" s="231">
        <f t="shared" si="12"/>
        <v>200</v>
      </c>
      <c r="H54" s="278">
        <f t="shared" si="13"/>
        <v>100</v>
      </c>
      <c r="I54" s="274">
        <v>0</v>
      </c>
      <c r="J54" s="278">
        <v>0</v>
      </c>
      <c r="K54" s="279">
        <v>0</v>
      </c>
      <c r="L54" s="273">
        <v>0</v>
      </c>
      <c r="M54" s="279">
        <v>0</v>
      </c>
      <c r="N54" s="278">
        <v>0</v>
      </c>
      <c r="O54" s="274">
        <v>29.5</v>
      </c>
      <c r="P54" s="273">
        <v>0</v>
      </c>
      <c r="Q54" s="274">
        <v>0</v>
      </c>
      <c r="R54" s="273">
        <v>0</v>
      </c>
      <c r="S54" s="274">
        <v>9.1</v>
      </c>
      <c r="T54" s="273">
        <v>0</v>
      </c>
      <c r="U54" s="274">
        <f>U55</f>
        <v>68.900000000000006</v>
      </c>
      <c r="V54" s="273">
        <f>V55</f>
        <v>36.4</v>
      </c>
      <c r="W54" s="274">
        <f>V54/U54*100</f>
        <v>52.830188679245268</v>
      </c>
      <c r="X54" s="273">
        <v>32.799999999999997</v>
      </c>
      <c r="Y54" s="274">
        <v>36.299999999999997</v>
      </c>
      <c r="Z54" s="273">
        <f>Y54/X54*100</f>
        <v>110.67073170731707</v>
      </c>
      <c r="AA54" s="274">
        <v>34.4</v>
      </c>
      <c r="AB54" s="273">
        <v>38.200000000000003</v>
      </c>
      <c r="AC54" s="274">
        <v>235.2</v>
      </c>
      <c r="AD54" s="273">
        <v>34.4</v>
      </c>
      <c r="AE54" s="274">
        <v>38.200000000000003</v>
      </c>
      <c r="AF54" s="273">
        <f>AE54/AD54*100</f>
        <v>111.04651162790699</v>
      </c>
      <c r="AG54" s="274">
        <v>0</v>
      </c>
      <c r="AH54" s="273">
        <v>41.8</v>
      </c>
      <c r="AI54" s="274">
        <v>0</v>
      </c>
      <c r="AJ54" s="273">
        <v>0</v>
      </c>
      <c r="AK54" s="274">
        <v>0</v>
      </c>
      <c r="AL54" s="273">
        <v>0</v>
      </c>
      <c r="AM54" s="274">
        <v>0</v>
      </c>
      <c r="AN54" s="273">
        <v>0</v>
      </c>
      <c r="AO54" s="274">
        <v>0</v>
      </c>
      <c r="AP54" s="273">
        <v>0</v>
      </c>
      <c r="AQ54" s="274">
        <v>0</v>
      </c>
      <c r="AR54" s="273">
        <v>0</v>
      </c>
      <c r="AS54" s="280"/>
      <c r="AT54" s="277"/>
    </row>
    <row r="55" spans="1:46" ht="39" thickBot="1">
      <c r="A55" s="166"/>
      <c r="B55" s="198"/>
      <c r="C55" s="166"/>
      <c r="D55" s="215"/>
      <c r="E55" s="220" t="s">
        <v>15</v>
      </c>
      <c r="F55" s="231">
        <f t="shared" si="12"/>
        <v>200</v>
      </c>
      <c r="G55" s="231">
        <f t="shared" si="12"/>
        <v>200</v>
      </c>
      <c r="H55" s="278">
        <f>G55/F55*100</f>
        <v>100</v>
      </c>
      <c r="I55" s="226">
        <v>0</v>
      </c>
      <c r="J55" s="278">
        <v>0</v>
      </c>
      <c r="K55" s="231">
        <v>0</v>
      </c>
      <c r="L55" s="273">
        <v>0</v>
      </c>
      <c r="M55" s="231">
        <v>0</v>
      </c>
      <c r="N55" s="278">
        <v>0</v>
      </c>
      <c r="O55" s="226">
        <v>29.5</v>
      </c>
      <c r="P55" s="273">
        <v>0</v>
      </c>
      <c r="Q55" s="226">
        <v>0</v>
      </c>
      <c r="R55" s="273">
        <v>0</v>
      </c>
      <c r="S55" s="226">
        <v>9.1</v>
      </c>
      <c r="T55" s="273">
        <v>0</v>
      </c>
      <c r="U55" s="226">
        <v>68.900000000000006</v>
      </c>
      <c r="V55" s="273">
        <v>36.4</v>
      </c>
      <c r="W55" s="226">
        <f>V55/U55*100</f>
        <v>52.830188679245268</v>
      </c>
      <c r="X55" s="273">
        <v>32.799999999999997</v>
      </c>
      <c r="Y55" s="226">
        <v>36.299999999999997</v>
      </c>
      <c r="Z55" s="273">
        <f>Y55/X55*100</f>
        <v>110.67073170731707</v>
      </c>
      <c r="AA55" s="226">
        <v>34.4</v>
      </c>
      <c r="AB55" s="273">
        <v>38.200000000000003</v>
      </c>
      <c r="AC55" s="226">
        <v>235.2</v>
      </c>
      <c r="AD55" s="273">
        <v>34.4</v>
      </c>
      <c r="AE55" s="226">
        <v>38.200000000000003</v>
      </c>
      <c r="AF55" s="273">
        <f>AE55/AD55*100</f>
        <v>111.04651162790699</v>
      </c>
      <c r="AG55" s="226">
        <v>0</v>
      </c>
      <c r="AH55" s="273">
        <v>41.8</v>
      </c>
      <c r="AI55" s="226">
        <v>0</v>
      </c>
      <c r="AJ55" s="273">
        <v>0</v>
      </c>
      <c r="AK55" s="226">
        <v>0</v>
      </c>
      <c r="AL55" s="273">
        <v>0</v>
      </c>
      <c r="AM55" s="226">
        <v>0</v>
      </c>
      <c r="AN55" s="273">
        <v>0</v>
      </c>
      <c r="AO55" s="226">
        <v>0</v>
      </c>
      <c r="AP55" s="273">
        <v>0</v>
      </c>
      <c r="AQ55" s="226">
        <v>0</v>
      </c>
      <c r="AR55" s="273">
        <v>0</v>
      </c>
      <c r="AS55" s="195" t="s">
        <v>235</v>
      </c>
      <c r="AT55" s="277"/>
    </row>
    <row r="56" spans="1:46" ht="68.25" thickBot="1">
      <c r="A56" s="162" t="s">
        <v>236</v>
      </c>
      <c r="B56" s="197" t="s">
        <v>237</v>
      </c>
      <c r="C56" s="162" t="s">
        <v>12</v>
      </c>
      <c r="D56" s="207" t="s">
        <v>236</v>
      </c>
      <c r="E56" s="281" t="s">
        <v>196</v>
      </c>
      <c r="F56" s="282">
        <f>I56+L56+O56+R56+U56+X56+AA56+AD56+AG56+AJ56+AM56+AP56</f>
        <v>266</v>
      </c>
      <c r="G56" s="231">
        <v>0</v>
      </c>
      <c r="H56" s="278">
        <v>0</v>
      </c>
      <c r="I56" s="226">
        <v>0</v>
      </c>
      <c r="J56" s="278">
        <v>0</v>
      </c>
      <c r="K56" s="231">
        <v>0</v>
      </c>
      <c r="L56" s="273">
        <v>0</v>
      </c>
      <c r="M56" s="231">
        <v>0</v>
      </c>
      <c r="N56" s="278">
        <v>0</v>
      </c>
      <c r="O56" s="226">
        <v>0</v>
      </c>
      <c r="P56" s="273">
        <v>0</v>
      </c>
      <c r="Q56" s="226">
        <v>0</v>
      </c>
      <c r="R56" s="273">
        <v>0</v>
      </c>
      <c r="S56" s="226">
        <v>0</v>
      </c>
      <c r="T56" s="273">
        <v>0</v>
      </c>
      <c r="U56" s="226">
        <v>0</v>
      </c>
      <c r="V56" s="273">
        <v>0</v>
      </c>
      <c r="W56" s="226">
        <v>0</v>
      </c>
      <c r="X56" s="273">
        <v>0</v>
      </c>
      <c r="Y56" s="274">
        <v>0</v>
      </c>
      <c r="Z56" s="273">
        <v>0</v>
      </c>
      <c r="AA56" s="274">
        <v>0</v>
      </c>
      <c r="AB56" s="273">
        <v>0</v>
      </c>
      <c r="AC56" s="274">
        <v>0</v>
      </c>
      <c r="AD56" s="273">
        <v>0</v>
      </c>
      <c r="AE56" s="274">
        <v>0</v>
      </c>
      <c r="AF56" s="273">
        <v>0</v>
      </c>
      <c r="AG56" s="274">
        <v>0</v>
      </c>
      <c r="AH56" s="273">
        <v>0</v>
      </c>
      <c r="AI56" s="274">
        <v>0</v>
      </c>
      <c r="AJ56" s="273">
        <v>0</v>
      </c>
      <c r="AK56" s="274">
        <v>0</v>
      </c>
      <c r="AL56" s="273">
        <v>0</v>
      </c>
      <c r="AM56" s="274">
        <v>0</v>
      </c>
      <c r="AN56" s="273">
        <v>0</v>
      </c>
      <c r="AO56" s="274">
        <v>0</v>
      </c>
      <c r="AP56" s="273">
        <v>266</v>
      </c>
      <c r="AQ56" s="274">
        <v>0</v>
      </c>
      <c r="AR56" s="273">
        <v>0</v>
      </c>
      <c r="AS56" s="280" t="s">
        <v>238</v>
      </c>
      <c r="AT56" s="283" t="s">
        <v>239</v>
      </c>
    </row>
    <row r="57" spans="1:46" ht="39" thickBot="1">
      <c r="A57" s="165"/>
      <c r="B57" s="284"/>
      <c r="C57" s="165"/>
      <c r="D57" s="212"/>
      <c r="E57" s="163" t="s">
        <v>15</v>
      </c>
      <c r="F57" s="282">
        <f>I57+L57+O57+R57+U57+X57+AA57+AD57+AG57+AJ57+AM57+AP57</f>
        <v>266</v>
      </c>
      <c r="G57" s="231">
        <v>0</v>
      </c>
      <c r="H57" s="278">
        <v>0</v>
      </c>
      <c r="I57" s="226">
        <v>0</v>
      </c>
      <c r="J57" s="278">
        <v>0</v>
      </c>
      <c r="K57" s="231">
        <v>0</v>
      </c>
      <c r="L57" s="273">
        <v>0</v>
      </c>
      <c r="M57" s="231">
        <v>0</v>
      </c>
      <c r="N57" s="278">
        <v>0</v>
      </c>
      <c r="O57" s="226">
        <v>0</v>
      </c>
      <c r="P57" s="273">
        <v>0</v>
      </c>
      <c r="Q57" s="226">
        <v>0</v>
      </c>
      <c r="R57" s="273">
        <v>0</v>
      </c>
      <c r="S57" s="226">
        <v>0</v>
      </c>
      <c r="T57" s="273">
        <v>0</v>
      </c>
      <c r="U57" s="226">
        <v>0</v>
      </c>
      <c r="V57" s="273">
        <v>0</v>
      </c>
      <c r="W57" s="226">
        <v>0</v>
      </c>
      <c r="X57" s="273">
        <v>0</v>
      </c>
      <c r="Y57" s="274">
        <v>0</v>
      </c>
      <c r="Z57" s="273">
        <v>0</v>
      </c>
      <c r="AA57" s="274">
        <v>0</v>
      </c>
      <c r="AB57" s="273">
        <v>0</v>
      </c>
      <c r="AC57" s="274">
        <v>0</v>
      </c>
      <c r="AD57" s="273">
        <v>0</v>
      </c>
      <c r="AE57" s="274">
        <v>0</v>
      </c>
      <c r="AF57" s="273">
        <v>0</v>
      </c>
      <c r="AG57" s="274">
        <v>0</v>
      </c>
      <c r="AH57" s="273">
        <v>0</v>
      </c>
      <c r="AI57" s="274">
        <v>0</v>
      </c>
      <c r="AJ57" s="273">
        <v>0</v>
      </c>
      <c r="AK57" s="274">
        <v>0</v>
      </c>
      <c r="AL57" s="273">
        <v>0</v>
      </c>
      <c r="AM57" s="274">
        <v>0</v>
      </c>
      <c r="AN57" s="273">
        <v>0</v>
      </c>
      <c r="AO57" s="274">
        <v>0</v>
      </c>
      <c r="AP57" s="273">
        <v>266</v>
      </c>
      <c r="AQ57" s="274">
        <v>0</v>
      </c>
      <c r="AR57" s="273">
        <v>0</v>
      </c>
      <c r="AS57" s="280"/>
      <c r="AT57" s="277"/>
    </row>
    <row r="58" spans="1:46" ht="64.5" thickBot="1">
      <c r="A58" s="166"/>
      <c r="B58" s="198"/>
      <c r="C58" s="166"/>
      <c r="D58" s="215"/>
      <c r="E58" s="163" t="s">
        <v>198</v>
      </c>
      <c r="F58" s="250">
        <v>0</v>
      </c>
      <c r="G58" s="262">
        <v>42.7</v>
      </c>
      <c r="H58" s="250">
        <v>0</v>
      </c>
      <c r="I58" s="262">
        <v>0</v>
      </c>
      <c r="J58" s="250">
        <v>0</v>
      </c>
      <c r="K58" s="262">
        <v>0</v>
      </c>
      <c r="L58" s="250">
        <v>0</v>
      </c>
      <c r="M58" s="262">
        <v>0</v>
      </c>
      <c r="N58" s="250">
        <v>0</v>
      </c>
      <c r="O58" s="262">
        <v>0</v>
      </c>
      <c r="P58" s="285">
        <v>42.7</v>
      </c>
      <c r="Q58" s="262">
        <v>0</v>
      </c>
      <c r="R58" s="250">
        <v>0</v>
      </c>
      <c r="S58" s="262">
        <v>0</v>
      </c>
      <c r="T58" s="250">
        <v>0</v>
      </c>
      <c r="U58" s="262">
        <v>0</v>
      </c>
      <c r="V58" s="250">
        <v>0</v>
      </c>
      <c r="W58" s="262">
        <v>0</v>
      </c>
      <c r="X58" s="250">
        <v>0</v>
      </c>
      <c r="Y58" s="286">
        <v>0</v>
      </c>
      <c r="Z58" s="264">
        <v>0</v>
      </c>
      <c r="AA58" s="286">
        <v>0</v>
      </c>
      <c r="AB58" s="264">
        <v>0</v>
      </c>
      <c r="AC58" s="286">
        <v>0</v>
      </c>
      <c r="AD58" s="264">
        <v>0</v>
      </c>
      <c r="AE58" s="286">
        <v>0</v>
      </c>
      <c r="AF58" s="264">
        <v>0</v>
      </c>
      <c r="AG58" s="286">
        <v>0</v>
      </c>
      <c r="AH58" s="264">
        <v>0</v>
      </c>
      <c r="AI58" s="286">
        <v>0</v>
      </c>
      <c r="AJ58" s="264">
        <v>0</v>
      </c>
      <c r="AK58" s="286">
        <v>0</v>
      </c>
      <c r="AL58" s="264">
        <v>0</v>
      </c>
      <c r="AM58" s="286">
        <v>0</v>
      </c>
      <c r="AN58" s="264">
        <v>0</v>
      </c>
      <c r="AO58" s="286">
        <v>0</v>
      </c>
      <c r="AP58" s="264">
        <v>0</v>
      </c>
      <c r="AQ58" s="286">
        <v>0</v>
      </c>
      <c r="AR58" s="264">
        <v>0</v>
      </c>
      <c r="AS58" s="287"/>
      <c r="AT58" s="288"/>
    </row>
    <row r="59" spans="1:46" ht="15.75" thickBot="1">
      <c r="A59" s="289"/>
      <c r="B59" s="176" t="s">
        <v>240</v>
      </c>
      <c r="C59" s="177" t="s">
        <v>241</v>
      </c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9"/>
      <c r="Y59" s="290"/>
      <c r="Z59" s="267"/>
      <c r="AA59" s="290"/>
      <c r="AB59" s="267"/>
      <c r="AC59" s="290"/>
      <c r="AD59" s="267"/>
      <c r="AE59" s="290"/>
      <c r="AF59" s="267"/>
      <c r="AG59" s="290"/>
      <c r="AH59" s="267"/>
      <c r="AI59" s="290"/>
      <c r="AJ59" s="267"/>
      <c r="AK59" s="290"/>
      <c r="AL59" s="267"/>
      <c r="AM59" s="290"/>
      <c r="AN59" s="267"/>
      <c r="AO59" s="290"/>
      <c r="AP59" s="267"/>
      <c r="AQ59" s="290"/>
      <c r="AR59" s="267"/>
      <c r="AS59" s="291"/>
      <c r="AT59" s="277"/>
    </row>
    <row r="60" spans="1:46" ht="15.75" thickBot="1">
      <c r="A60" s="175"/>
      <c r="B60" s="176" t="s">
        <v>242</v>
      </c>
      <c r="C60" s="177" t="s">
        <v>243</v>
      </c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9"/>
      <c r="Y60" s="290"/>
      <c r="Z60" s="267"/>
      <c r="AA60" s="290"/>
      <c r="AB60" s="267"/>
      <c r="AC60" s="290"/>
      <c r="AD60" s="267"/>
      <c r="AE60" s="290"/>
      <c r="AF60" s="267"/>
      <c r="AG60" s="290"/>
      <c r="AH60" s="267"/>
      <c r="AI60" s="290"/>
      <c r="AJ60" s="267"/>
      <c r="AK60" s="290"/>
      <c r="AL60" s="267"/>
      <c r="AM60" s="290"/>
      <c r="AN60" s="267"/>
      <c r="AO60" s="290"/>
      <c r="AP60" s="267"/>
      <c r="AQ60" s="290"/>
      <c r="AR60" s="267"/>
      <c r="AS60" s="291"/>
      <c r="AT60" s="277"/>
    </row>
    <row r="61" spans="1:46" ht="15.75" thickBot="1">
      <c r="A61" s="225" t="s">
        <v>25</v>
      </c>
      <c r="B61" s="162" t="s">
        <v>26</v>
      </c>
      <c r="C61" s="162" t="s">
        <v>14</v>
      </c>
      <c r="D61" s="255"/>
      <c r="E61" s="163" t="s">
        <v>196</v>
      </c>
      <c r="F61" s="273">
        <f>I61+L61+O61+R61+U61+X61+AA61+AD61+AG61+AJ61+AM61+AP61</f>
        <v>47742.799999999996</v>
      </c>
      <c r="G61" s="226">
        <f>J61+M61+P61+S61+V61+Y61+AB61+AE61+AH61+AK61+AN61+AQ61</f>
        <v>44480.3</v>
      </c>
      <c r="H61" s="292">
        <f t="shared" ref="H61:H66" si="15">G61/F61*100</f>
        <v>93.166508876731172</v>
      </c>
      <c r="I61" s="274">
        <v>0</v>
      </c>
      <c r="J61" s="293">
        <v>0</v>
      </c>
      <c r="K61" s="274">
        <v>0</v>
      </c>
      <c r="L61" s="273">
        <v>0</v>
      </c>
      <c r="M61" s="274">
        <v>0</v>
      </c>
      <c r="N61" s="273">
        <v>0</v>
      </c>
      <c r="O61" s="274">
        <v>0</v>
      </c>
      <c r="P61" s="273">
        <v>0</v>
      </c>
      <c r="Q61" s="274">
        <v>0</v>
      </c>
      <c r="R61" s="273">
        <v>0</v>
      </c>
      <c r="S61" s="274">
        <v>0</v>
      </c>
      <c r="T61" s="273">
        <v>0</v>
      </c>
      <c r="U61" s="274">
        <f>U66+U79</f>
        <v>99</v>
      </c>
      <c r="V61" s="274">
        <f>V66+V79</f>
        <v>99</v>
      </c>
      <c r="W61" s="274">
        <v>100</v>
      </c>
      <c r="X61" s="273">
        <f>X66+X79</f>
        <v>51.1</v>
      </c>
      <c r="Y61" s="274">
        <f>Y66+Y79</f>
        <v>25</v>
      </c>
      <c r="Z61" s="273">
        <v>48.9</v>
      </c>
      <c r="AA61" s="274">
        <f>AA66+AA79</f>
        <v>1655.2</v>
      </c>
      <c r="AB61" s="273">
        <f>AB79</f>
        <v>1655.2</v>
      </c>
      <c r="AC61" s="274">
        <v>100</v>
      </c>
      <c r="AD61" s="273">
        <f>AD66+AD79+AD99</f>
        <v>2199.8999999999996</v>
      </c>
      <c r="AE61" s="274">
        <f>AE66+AE79+AE99</f>
        <v>2226</v>
      </c>
      <c r="AF61" s="273">
        <f>AE61/AD61*100</f>
        <v>101.18641756443476</v>
      </c>
      <c r="AG61" s="274">
        <f>AG66+AG79+AG99</f>
        <v>30067.5</v>
      </c>
      <c r="AH61" s="273">
        <f>AH79+AH99</f>
        <v>5556.8</v>
      </c>
      <c r="AI61" s="274">
        <v>0</v>
      </c>
      <c r="AJ61" s="273">
        <f>AJ64+AJ79</f>
        <v>7630.1</v>
      </c>
      <c r="AK61" s="274">
        <f>AK79</f>
        <v>17299.099999999999</v>
      </c>
      <c r="AL61" s="273">
        <f>AK61/AJ61*100</f>
        <v>226.72179919004992</v>
      </c>
      <c r="AM61" s="274">
        <f>AM66+AM79</f>
        <v>2499.9</v>
      </c>
      <c r="AN61" s="273">
        <f>AN62+AN63+AN64</f>
        <v>7860.3</v>
      </c>
      <c r="AO61" s="274">
        <v>0</v>
      </c>
      <c r="AP61" s="226">
        <f>AP66+AP79+AP99</f>
        <v>3540.1000000000004</v>
      </c>
      <c r="AQ61" s="226">
        <f>AQ66+AQ79+AQ99</f>
        <v>9758.9</v>
      </c>
      <c r="AR61" s="273">
        <f>AQ61/AP61*100</f>
        <v>275.66735402954714</v>
      </c>
      <c r="AS61" s="280"/>
      <c r="AT61" s="277"/>
    </row>
    <row r="62" spans="1:46" ht="25.5">
      <c r="A62" s="229"/>
      <c r="B62" s="165"/>
      <c r="C62" s="165"/>
      <c r="D62" s="294"/>
      <c r="E62" s="163" t="s">
        <v>13</v>
      </c>
      <c r="F62" s="273">
        <f>I62+L62+O62+R62+U62+X62+AA62+AD62+AG62+AJ62+AM62+AP62</f>
        <v>9884.7999999999993</v>
      </c>
      <c r="G62" s="226">
        <f t="shared" ref="G62:G63" si="16">J62+M62+P62+S62+V62+Y62+AB62+AE62+AH62+AK62+AN62+AQ62</f>
        <v>9884.7999999999993</v>
      </c>
      <c r="H62" s="292">
        <f t="shared" si="15"/>
        <v>100</v>
      </c>
      <c r="I62" s="274">
        <v>0</v>
      </c>
      <c r="J62" s="293">
        <v>0</v>
      </c>
      <c r="K62" s="274">
        <v>0</v>
      </c>
      <c r="L62" s="273">
        <v>0</v>
      </c>
      <c r="M62" s="274">
        <v>0</v>
      </c>
      <c r="N62" s="273">
        <v>0</v>
      </c>
      <c r="O62" s="274">
        <v>0</v>
      </c>
      <c r="P62" s="273">
        <v>0</v>
      </c>
      <c r="Q62" s="274">
        <v>0</v>
      </c>
      <c r="R62" s="273">
        <v>0</v>
      </c>
      <c r="S62" s="274">
        <v>0</v>
      </c>
      <c r="T62" s="273">
        <v>0</v>
      </c>
      <c r="U62" s="274">
        <v>0</v>
      </c>
      <c r="V62" s="273">
        <v>0</v>
      </c>
      <c r="W62" s="274">
        <v>0</v>
      </c>
      <c r="X62" s="273">
        <v>0</v>
      </c>
      <c r="Y62" s="274">
        <v>0</v>
      </c>
      <c r="Z62" s="273">
        <v>0</v>
      </c>
      <c r="AA62" s="274">
        <v>0</v>
      </c>
      <c r="AB62" s="273">
        <v>0</v>
      </c>
      <c r="AC62" s="274">
        <v>0</v>
      </c>
      <c r="AD62" s="273">
        <f>AD67+AD80</f>
        <v>0</v>
      </c>
      <c r="AE62" s="274">
        <v>0</v>
      </c>
      <c r="AF62" s="273">
        <v>0</v>
      </c>
      <c r="AG62" s="274">
        <f>AG80</f>
        <v>9884.7999999999993</v>
      </c>
      <c r="AH62" s="273">
        <v>0</v>
      </c>
      <c r="AI62" s="274">
        <v>0</v>
      </c>
      <c r="AJ62" s="273">
        <v>0</v>
      </c>
      <c r="AK62" s="274">
        <v>0</v>
      </c>
      <c r="AL62" s="273">
        <v>0</v>
      </c>
      <c r="AM62" s="274">
        <v>0</v>
      </c>
      <c r="AN62" s="273">
        <f>AN90</f>
        <v>6589.9</v>
      </c>
      <c r="AO62" s="274">
        <v>0</v>
      </c>
      <c r="AP62" s="273">
        <v>0</v>
      </c>
      <c r="AQ62" s="226">
        <f>AQ67+AQ80</f>
        <v>3294.9</v>
      </c>
      <c r="AR62" s="273">
        <v>0</v>
      </c>
      <c r="AS62" s="280"/>
      <c r="AT62" s="295"/>
    </row>
    <row r="63" spans="1:46" ht="38.25">
      <c r="A63" s="229"/>
      <c r="B63" s="165"/>
      <c r="C63" s="165"/>
      <c r="D63" s="294"/>
      <c r="E63" s="163" t="s">
        <v>15</v>
      </c>
      <c r="F63" s="273">
        <f>U63+X63+AA63+AD63+AG63+AJ63+AM63+AP63</f>
        <v>35323.9</v>
      </c>
      <c r="G63" s="226">
        <f t="shared" si="16"/>
        <v>32061.399999999998</v>
      </c>
      <c r="H63" s="292">
        <f t="shared" si="15"/>
        <v>90.764043607868885</v>
      </c>
      <c r="I63" s="274">
        <v>0</v>
      </c>
      <c r="J63" s="293">
        <v>0</v>
      </c>
      <c r="K63" s="274">
        <v>0</v>
      </c>
      <c r="L63" s="273">
        <v>0</v>
      </c>
      <c r="M63" s="274">
        <v>0</v>
      </c>
      <c r="N63" s="273">
        <v>0</v>
      </c>
      <c r="O63" s="274">
        <v>0</v>
      </c>
      <c r="P63" s="273">
        <v>0</v>
      </c>
      <c r="Q63" s="274">
        <v>0</v>
      </c>
      <c r="R63" s="273">
        <v>0</v>
      </c>
      <c r="S63" s="274">
        <v>0</v>
      </c>
      <c r="T63" s="273">
        <v>0</v>
      </c>
      <c r="U63" s="274">
        <f>U68+U82</f>
        <v>99</v>
      </c>
      <c r="V63" s="274">
        <f>V68+V82</f>
        <v>99</v>
      </c>
      <c r="W63" s="274">
        <v>100</v>
      </c>
      <c r="X63" s="273">
        <f>X68+X82</f>
        <v>51.1</v>
      </c>
      <c r="Y63" s="226">
        <f>Y68+Y82</f>
        <v>25</v>
      </c>
      <c r="Z63" s="273">
        <v>48.9</v>
      </c>
      <c r="AA63" s="274">
        <f>AA68+AA82</f>
        <v>1655.2</v>
      </c>
      <c r="AB63" s="273">
        <f>AB82</f>
        <v>1655.2</v>
      </c>
      <c r="AC63" s="274">
        <v>100</v>
      </c>
      <c r="AD63" s="273">
        <f>AD68+AD82+AD100</f>
        <v>2199.8999999999996</v>
      </c>
      <c r="AE63" s="274">
        <f>AE68+AE82+AE100</f>
        <v>2226</v>
      </c>
      <c r="AF63" s="273">
        <f>AE63/AD63*100</f>
        <v>101.18641756443476</v>
      </c>
      <c r="AG63" s="274">
        <f>AG68+AG82+AG100</f>
        <v>17864.099999999999</v>
      </c>
      <c r="AH63" s="273">
        <f>AH82+AH100</f>
        <v>5556.8</v>
      </c>
      <c r="AI63" s="274">
        <v>0</v>
      </c>
      <c r="AJ63" s="273">
        <f>AJ68+AJ82</f>
        <v>7630.1</v>
      </c>
      <c r="AK63" s="274">
        <f>AK82</f>
        <v>17299.099999999999</v>
      </c>
      <c r="AL63" s="273">
        <f>AK63/AJ63*100</f>
        <v>226.72179919004992</v>
      </c>
      <c r="AM63" s="274">
        <f>AM68+AM82</f>
        <v>2499.9</v>
      </c>
      <c r="AN63" s="273">
        <f>AN82</f>
        <v>-275.39999999999998</v>
      </c>
      <c r="AO63" s="226">
        <v>0</v>
      </c>
      <c r="AP63" s="273">
        <f>AP68+AP82+AP100</f>
        <v>3324.6000000000004</v>
      </c>
      <c r="AQ63" s="274">
        <f>AQ68+AQ82+AQ100</f>
        <v>5475.7</v>
      </c>
      <c r="AR63" s="273">
        <v>0</v>
      </c>
      <c r="AS63" s="188"/>
      <c r="AT63" s="295"/>
    </row>
    <row r="64" spans="1:46" ht="25.5">
      <c r="A64" s="229"/>
      <c r="B64" s="165"/>
      <c r="C64" s="165"/>
      <c r="D64" s="294"/>
      <c r="E64" s="163" t="s">
        <v>16</v>
      </c>
      <c r="F64" s="164">
        <f>AG64</f>
        <v>2318.6</v>
      </c>
      <c r="G64" s="164">
        <f>J64+M64+P64+S64+V64+Y64+AB64+AE64+AH64+AK64+AN64+AQ64</f>
        <v>2318.6</v>
      </c>
      <c r="H64" s="296">
        <f t="shared" si="15"/>
        <v>100</v>
      </c>
      <c r="I64" s="164">
        <v>0</v>
      </c>
      <c r="J64" s="169">
        <v>0</v>
      </c>
      <c r="K64" s="164">
        <v>0</v>
      </c>
      <c r="L64" s="169">
        <v>0</v>
      </c>
      <c r="M64" s="164">
        <v>0</v>
      </c>
      <c r="N64" s="169">
        <v>0</v>
      </c>
      <c r="O64" s="164">
        <v>0</v>
      </c>
      <c r="P64" s="169">
        <v>0</v>
      </c>
      <c r="Q64" s="164">
        <v>0</v>
      </c>
      <c r="R64" s="169">
        <v>0</v>
      </c>
      <c r="S64" s="164">
        <v>0</v>
      </c>
      <c r="T64" s="169">
        <v>0</v>
      </c>
      <c r="U64" s="164">
        <v>0</v>
      </c>
      <c r="V64" s="169">
        <v>0</v>
      </c>
      <c r="W64" s="164">
        <v>0</v>
      </c>
      <c r="X64" s="169">
        <v>0</v>
      </c>
      <c r="Y64" s="164">
        <v>0</v>
      </c>
      <c r="Z64" s="169">
        <v>0</v>
      </c>
      <c r="AA64" s="164">
        <v>0</v>
      </c>
      <c r="AB64" s="169">
        <v>0</v>
      </c>
      <c r="AC64" s="164">
        <v>0</v>
      </c>
      <c r="AD64" s="169">
        <v>0</v>
      </c>
      <c r="AE64" s="164">
        <v>0</v>
      </c>
      <c r="AF64" s="169">
        <v>0</v>
      </c>
      <c r="AG64" s="164">
        <f>AG81</f>
        <v>2318.6</v>
      </c>
      <c r="AH64" s="169">
        <v>0</v>
      </c>
      <c r="AI64" s="164">
        <v>0</v>
      </c>
      <c r="AJ64" s="169">
        <v>0</v>
      </c>
      <c r="AK64" s="164">
        <v>0</v>
      </c>
      <c r="AL64" s="169">
        <v>0</v>
      </c>
      <c r="AM64" s="164">
        <v>0</v>
      </c>
      <c r="AN64" s="169">
        <f>AN91</f>
        <v>1545.8</v>
      </c>
      <c r="AO64" s="164">
        <v>0</v>
      </c>
      <c r="AP64" s="169">
        <v>0</v>
      </c>
      <c r="AQ64" s="164">
        <f>AQ69+AQ81</f>
        <v>772.8</v>
      </c>
      <c r="AR64" s="169">
        <v>0</v>
      </c>
      <c r="AS64" s="204"/>
      <c r="AT64" s="297"/>
    </row>
    <row r="65" spans="1:47" ht="25.5">
      <c r="A65" s="298"/>
      <c r="B65" s="166"/>
      <c r="C65" s="166"/>
      <c r="D65" s="257"/>
      <c r="E65" s="163" t="s">
        <v>244</v>
      </c>
      <c r="F65" s="164">
        <v>215.5</v>
      </c>
      <c r="G65" s="164">
        <f>J65+M65+P65+S65+V65+Y65+AB65+AE65+AH65+AK65+AN65+AQ65</f>
        <v>215.5</v>
      </c>
      <c r="H65" s="296">
        <f t="shared" si="15"/>
        <v>100</v>
      </c>
      <c r="I65" s="164">
        <v>0</v>
      </c>
      <c r="J65" s="169">
        <v>0</v>
      </c>
      <c r="K65" s="164">
        <v>0</v>
      </c>
      <c r="L65" s="227">
        <v>0</v>
      </c>
      <c r="M65" s="164">
        <v>0</v>
      </c>
      <c r="N65" s="164">
        <v>0</v>
      </c>
      <c r="O65" s="164">
        <v>0</v>
      </c>
      <c r="P65" s="164">
        <v>0</v>
      </c>
      <c r="Q65" s="164">
        <v>0</v>
      </c>
      <c r="R65" s="164">
        <v>0</v>
      </c>
      <c r="S65" s="164">
        <v>0</v>
      </c>
      <c r="T65" s="164">
        <v>0</v>
      </c>
      <c r="U65" s="164">
        <v>0</v>
      </c>
      <c r="V65" s="164">
        <v>0</v>
      </c>
      <c r="W65" s="164">
        <v>0</v>
      </c>
      <c r="X65" s="164">
        <v>0</v>
      </c>
      <c r="Y65" s="164">
        <v>0</v>
      </c>
      <c r="Z65" s="164">
        <v>0</v>
      </c>
      <c r="AA65" s="164">
        <v>0</v>
      </c>
      <c r="AB65" s="164">
        <v>0</v>
      </c>
      <c r="AC65" s="164">
        <v>0</v>
      </c>
      <c r="AD65" s="164">
        <v>0</v>
      </c>
      <c r="AE65" s="164">
        <v>0</v>
      </c>
      <c r="AF65" s="164">
        <v>0</v>
      </c>
      <c r="AG65" s="164">
        <v>0</v>
      </c>
      <c r="AH65" s="164">
        <v>0</v>
      </c>
      <c r="AI65" s="164">
        <v>0</v>
      </c>
      <c r="AJ65" s="164">
        <v>0</v>
      </c>
      <c r="AK65" s="164">
        <v>0</v>
      </c>
      <c r="AL65" s="164">
        <v>0</v>
      </c>
      <c r="AM65" s="164">
        <v>0</v>
      </c>
      <c r="AN65" s="164">
        <v>0</v>
      </c>
      <c r="AO65" s="164">
        <v>0</v>
      </c>
      <c r="AP65" s="164">
        <f>AP83</f>
        <v>215.5</v>
      </c>
      <c r="AQ65" s="164">
        <f t="shared" ref="AQ65:AR65" si="17">AQ83</f>
        <v>215.5</v>
      </c>
      <c r="AR65" s="164">
        <f t="shared" si="17"/>
        <v>100</v>
      </c>
      <c r="AS65" s="299"/>
      <c r="AT65" s="295"/>
    </row>
    <row r="66" spans="1:47">
      <c r="A66" s="225" t="s">
        <v>27</v>
      </c>
      <c r="B66" s="185" t="s">
        <v>245</v>
      </c>
      <c r="C66" s="162" t="s">
        <v>246</v>
      </c>
      <c r="D66" s="300"/>
      <c r="E66" s="163" t="s">
        <v>196</v>
      </c>
      <c r="F66" s="301">
        <f>I66+L66+O66+R66+U66+X66+AA66+AD66+AG66+AJ66+AM66+AP66</f>
        <v>2635.9000000000005</v>
      </c>
      <c r="G66" s="302">
        <f>J66+M66+P66+S66+V66+Y66+AB66+AE66+AH66+AK66+AN66+AQ66</f>
        <v>2048.9</v>
      </c>
      <c r="H66" s="227">
        <f t="shared" si="15"/>
        <v>77.730566409954832</v>
      </c>
      <c r="I66" s="164">
        <f>I67+I68+I69</f>
        <v>0</v>
      </c>
      <c r="J66" s="164">
        <f>J67+J68+J69</f>
        <v>0</v>
      </c>
      <c r="K66" s="164">
        <f t="shared" ref="K66:T66" si="18">K84+K89+K93</f>
        <v>0</v>
      </c>
      <c r="L66" s="164">
        <f>L67+L68+L69</f>
        <v>0</v>
      </c>
      <c r="M66" s="164">
        <f>M67+M68+M69</f>
        <v>0</v>
      </c>
      <c r="N66" s="164">
        <f t="shared" si="18"/>
        <v>0</v>
      </c>
      <c r="O66" s="164">
        <f>O67+O68+O69</f>
        <v>0</v>
      </c>
      <c r="P66" s="164">
        <f>P67+P68+P69</f>
        <v>0</v>
      </c>
      <c r="Q66" s="164">
        <f t="shared" si="18"/>
        <v>0</v>
      </c>
      <c r="R66" s="164">
        <f>R67+R68+R69</f>
        <v>0</v>
      </c>
      <c r="S66" s="164">
        <f>S67+S68+S69</f>
        <v>0</v>
      </c>
      <c r="T66" s="164">
        <f t="shared" si="18"/>
        <v>0</v>
      </c>
      <c r="U66" s="164">
        <f>U67+U68+U69</f>
        <v>0</v>
      </c>
      <c r="V66" s="164">
        <f>V67+V68+V69</f>
        <v>0</v>
      </c>
      <c r="W66" s="227"/>
      <c r="X66" s="164">
        <f>X67+X68+X69</f>
        <v>26.1</v>
      </c>
      <c r="Y66" s="164">
        <f>Y67+Y68+Y69</f>
        <v>0</v>
      </c>
      <c r="Z66" s="302">
        <v>0</v>
      </c>
      <c r="AA66" s="164">
        <f>AA67+AA68+AA69</f>
        <v>0</v>
      </c>
      <c r="AB66" s="164">
        <f>AB67+AB68+AB69</f>
        <v>0</v>
      </c>
      <c r="AC66" s="227">
        <v>0</v>
      </c>
      <c r="AD66" s="164">
        <f>AD67+AD68+AD69</f>
        <v>0.7</v>
      </c>
      <c r="AE66" s="164">
        <f>AE67+AE68+AE69</f>
        <v>26.8</v>
      </c>
      <c r="AF66" s="302">
        <v>0</v>
      </c>
      <c r="AG66" s="164">
        <f>AG67+AG68+AG69</f>
        <v>0</v>
      </c>
      <c r="AH66" s="164">
        <f>AH67+AH68+AH69</f>
        <v>0</v>
      </c>
      <c r="AI66" s="227">
        <v>0</v>
      </c>
      <c r="AJ66" s="164">
        <f>AJ67+AJ68+AJ69</f>
        <v>0</v>
      </c>
      <c r="AK66" s="164">
        <f>AK67+AK68+AK69</f>
        <v>0</v>
      </c>
      <c r="AL66" s="302">
        <v>0</v>
      </c>
      <c r="AM66" s="164">
        <f>AM67+AM68+AM69</f>
        <v>0</v>
      </c>
      <c r="AN66" s="164">
        <f>AN67+AN68+AN69</f>
        <v>0</v>
      </c>
      <c r="AO66" s="227">
        <v>0</v>
      </c>
      <c r="AP66" s="164">
        <f>AP67+AP68+AP69</f>
        <v>2609.1000000000004</v>
      </c>
      <c r="AQ66" s="164">
        <f>AQ67+AQ68+AQ69</f>
        <v>2022.1000000000001</v>
      </c>
      <c r="AR66" s="302">
        <f>AQ66/AP66*100</f>
        <v>77.501820551147901</v>
      </c>
      <c r="AS66" s="299"/>
      <c r="AT66" s="303"/>
    </row>
    <row r="67" spans="1:47" ht="25.5">
      <c r="A67" s="229"/>
      <c r="B67" s="187"/>
      <c r="C67" s="165"/>
      <c r="D67" s="304"/>
      <c r="E67" s="163" t="s">
        <v>13</v>
      </c>
      <c r="F67" s="227">
        <v>0</v>
      </c>
      <c r="G67" s="302">
        <v>0</v>
      </c>
      <c r="H67" s="227">
        <v>0</v>
      </c>
      <c r="I67" s="302">
        <v>0</v>
      </c>
      <c r="J67" s="302">
        <v>0</v>
      </c>
      <c r="K67" s="227">
        <v>0</v>
      </c>
      <c r="L67" s="302">
        <v>0</v>
      </c>
      <c r="M67" s="227">
        <v>0</v>
      </c>
      <c r="N67" s="302">
        <v>0</v>
      </c>
      <c r="O67" s="227">
        <v>0</v>
      </c>
      <c r="P67" s="302">
        <v>0</v>
      </c>
      <c r="Q67" s="227">
        <v>0</v>
      </c>
      <c r="R67" s="302">
        <v>0</v>
      </c>
      <c r="S67" s="227">
        <v>0</v>
      </c>
      <c r="T67" s="302">
        <v>0</v>
      </c>
      <c r="U67" s="227">
        <v>0</v>
      </c>
      <c r="V67" s="302">
        <v>0</v>
      </c>
      <c r="W67" s="227">
        <v>0</v>
      </c>
      <c r="X67" s="302">
        <v>0</v>
      </c>
      <c r="Y67" s="227">
        <v>0</v>
      </c>
      <c r="Z67" s="302">
        <v>0</v>
      </c>
      <c r="AA67" s="227">
        <v>0</v>
      </c>
      <c r="AB67" s="164">
        <v>0</v>
      </c>
      <c r="AC67" s="227">
        <v>0</v>
      </c>
      <c r="AD67" s="302">
        <v>0</v>
      </c>
      <c r="AE67" s="227">
        <v>0</v>
      </c>
      <c r="AF67" s="302">
        <v>0</v>
      </c>
      <c r="AG67" s="227">
        <v>0</v>
      </c>
      <c r="AH67" s="302">
        <v>0</v>
      </c>
      <c r="AI67" s="227">
        <v>0</v>
      </c>
      <c r="AJ67" s="302">
        <v>0</v>
      </c>
      <c r="AK67" s="227">
        <v>0</v>
      </c>
      <c r="AL67" s="302">
        <v>0</v>
      </c>
      <c r="AM67" s="227">
        <v>0</v>
      </c>
      <c r="AN67" s="302">
        <v>0</v>
      </c>
      <c r="AO67" s="227">
        <v>0</v>
      </c>
      <c r="AP67" s="302">
        <v>0</v>
      </c>
      <c r="AQ67" s="227">
        <v>0</v>
      </c>
      <c r="AR67" s="302">
        <v>0</v>
      </c>
      <c r="AS67" s="299"/>
      <c r="AT67" s="303"/>
    </row>
    <row r="68" spans="1:47" ht="38.25">
      <c r="A68" s="229"/>
      <c r="B68" s="187"/>
      <c r="C68" s="165"/>
      <c r="D68" s="304"/>
      <c r="E68" s="163" t="s">
        <v>15</v>
      </c>
      <c r="F68" s="305">
        <f>I68+L68+O68+R68+U68+X68+AA68+AD68+AG68+AJ68+AM68+AP68</f>
        <v>2635.9000000000005</v>
      </c>
      <c r="G68" s="274">
        <f>J68+M68+P68+S68+V68+Y68+AB68+AE68+AH68+AK68+AN68+AQ68</f>
        <v>2048.9</v>
      </c>
      <c r="H68" s="227">
        <f>G68/F68*100</f>
        <v>77.730566409954832</v>
      </c>
      <c r="I68" s="302">
        <f>I71+I73+I77</f>
        <v>0</v>
      </c>
      <c r="J68" s="302">
        <f>J71+J73+J77</f>
        <v>0</v>
      </c>
      <c r="K68" s="227">
        <v>0</v>
      </c>
      <c r="L68" s="302">
        <f>L71+L73+L77</f>
        <v>0</v>
      </c>
      <c r="M68" s="302">
        <f>M71+M73+M77</f>
        <v>0</v>
      </c>
      <c r="N68" s="302">
        <v>0</v>
      </c>
      <c r="O68" s="302">
        <f>O71+O73+O77</f>
        <v>0</v>
      </c>
      <c r="P68" s="302">
        <f>P71+P73+P77</f>
        <v>0</v>
      </c>
      <c r="Q68" s="227">
        <v>0</v>
      </c>
      <c r="R68" s="302">
        <f>R71+R73+R77</f>
        <v>0</v>
      </c>
      <c r="S68" s="302">
        <f>S71+S73+S77</f>
        <v>0</v>
      </c>
      <c r="T68" s="302">
        <v>0</v>
      </c>
      <c r="U68" s="302">
        <f>U71+U73+U77</f>
        <v>0</v>
      </c>
      <c r="V68" s="302">
        <f>V71+V73+V77</f>
        <v>0</v>
      </c>
      <c r="W68" s="227">
        <v>0</v>
      </c>
      <c r="X68" s="302">
        <f>X71+X73+X77</f>
        <v>26.1</v>
      </c>
      <c r="Y68" s="302">
        <f>Y71+Y73+Y77</f>
        <v>0</v>
      </c>
      <c r="Z68" s="302">
        <v>0</v>
      </c>
      <c r="AA68" s="302">
        <f>AA71+AA73+AA77</f>
        <v>0</v>
      </c>
      <c r="AB68" s="302">
        <f>AB71+AB73+AB77</f>
        <v>0</v>
      </c>
      <c r="AC68" s="227">
        <v>0</v>
      </c>
      <c r="AD68" s="302">
        <f>AD71+AD73+AD77</f>
        <v>0.7</v>
      </c>
      <c r="AE68" s="302">
        <f>AE71+AE73+AE77</f>
        <v>26.8</v>
      </c>
      <c r="AF68" s="302">
        <v>0</v>
      </c>
      <c r="AG68" s="302">
        <f>AG71+AG73+AG77</f>
        <v>0</v>
      </c>
      <c r="AH68" s="302">
        <f>AH71+AH73+AH77</f>
        <v>0</v>
      </c>
      <c r="AI68" s="227">
        <v>0</v>
      </c>
      <c r="AJ68" s="302">
        <f>AJ71+AJ73+AJ77</f>
        <v>0</v>
      </c>
      <c r="AK68" s="302">
        <f>AK71+AK73+AK77</f>
        <v>0</v>
      </c>
      <c r="AL68" s="302">
        <v>0</v>
      </c>
      <c r="AM68" s="302">
        <f>AM71+AM73+AM77</f>
        <v>0</v>
      </c>
      <c r="AN68" s="302">
        <f>AN71+AN73+AN77</f>
        <v>0</v>
      </c>
      <c r="AO68" s="227">
        <v>0</v>
      </c>
      <c r="AP68" s="302">
        <f>AP71+AP73+AP77</f>
        <v>2609.1000000000004</v>
      </c>
      <c r="AQ68" s="302">
        <f>AQ71+AQ73+AQ77</f>
        <v>2022.1000000000001</v>
      </c>
      <c r="AR68" s="302">
        <f>AQ68/AP68*100</f>
        <v>77.501820551147901</v>
      </c>
      <c r="AS68" s="299"/>
      <c r="AT68" s="303"/>
    </row>
    <row r="69" spans="1:47" ht="25.5">
      <c r="A69" s="229"/>
      <c r="B69" s="193"/>
      <c r="C69" s="165"/>
      <c r="D69" s="304"/>
      <c r="E69" s="306" t="s">
        <v>16</v>
      </c>
      <c r="F69" s="227">
        <v>0</v>
      </c>
      <c r="G69" s="302">
        <v>0</v>
      </c>
      <c r="H69" s="227">
        <v>0</v>
      </c>
      <c r="I69" s="302">
        <v>0</v>
      </c>
      <c r="J69" s="302">
        <v>0</v>
      </c>
      <c r="K69" s="227">
        <v>0</v>
      </c>
      <c r="L69" s="302">
        <v>0</v>
      </c>
      <c r="M69" s="227">
        <v>0</v>
      </c>
      <c r="N69" s="302">
        <v>0</v>
      </c>
      <c r="O69" s="227">
        <v>0</v>
      </c>
      <c r="P69" s="302">
        <v>0</v>
      </c>
      <c r="Q69" s="227">
        <v>0</v>
      </c>
      <c r="R69" s="302">
        <v>0</v>
      </c>
      <c r="S69" s="227">
        <v>0</v>
      </c>
      <c r="T69" s="302">
        <v>0</v>
      </c>
      <c r="U69" s="227">
        <v>0</v>
      </c>
      <c r="V69" s="302">
        <v>0</v>
      </c>
      <c r="W69" s="227">
        <v>0</v>
      </c>
      <c r="X69" s="302">
        <v>0</v>
      </c>
      <c r="Y69" s="227">
        <v>0</v>
      </c>
      <c r="Z69" s="302">
        <v>0</v>
      </c>
      <c r="AA69" s="227">
        <v>0</v>
      </c>
      <c r="AB69" s="302">
        <v>0</v>
      </c>
      <c r="AC69" s="227">
        <v>0</v>
      </c>
      <c r="AD69" s="302">
        <v>0</v>
      </c>
      <c r="AE69" s="227">
        <v>0</v>
      </c>
      <c r="AF69" s="302">
        <v>0</v>
      </c>
      <c r="AG69" s="227">
        <v>0</v>
      </c>
      <c r="AH69" s="302">
        <v>0</v>
      </c>
      <c r="AI69" s="227">
        <v>0</v>
      </c>
      <c r="AJ69" s="302">
        <v>0</v>
      </c>
      <c r="AK69" s="227">
        <v>0</v>
      </c>
      <c r="AL69" s="302">
        <v>0</v>
      </c>
      <c r="AM69" s="227">
        <v>0</v>
      </c>
      <c r="AN69" s="302">
        <v>0</v>
      </c>
      <c r="AO69" s="227">
        <v>0</v>
      </c>
      <c r="AP69" s="302">
        <v>0</v>
      </c>
      <c r="AQ69" s="227">
        <v>0</v>
      </c>
      <c r="AR69" s="302">
        <v>0</v>
      </c>
      <c r="AS69" s="299"/>
      <c r="AT69" s="303"/>
    </row>
    <row r="70" spans="1:47">
      <c r="A70" s="162" t="s">
        <v>28</v>
      </c>
      <c r="B70" s="307" t="s">
        <v>247</v>
      </c>
      <c r="C70" s="308" t="s">
        <v>246</v>
      </c>
      <c r="D70" s="255"/>
      <c r="E70" s="163" t="s">
        <v>196</v>
      </c>
      <c r="F70" s="309">
        <f t="shared" ref="F70:F85" si="19">I70+L70+O70+R70+U70+X70+AA70+AD70+AG70+AJ70+AM70+AP70</f>
        <v>1922.6</v>
      </c>
      <c r="G70" s="164">
        <v>1459.4</v>
      </c>
      <c r="H70" s="227">
        <f>G70/F70*100</f>
        <v>75.907625091022581</v>
      </c>
      <c r="I70" s="164">
        <v>0</v>
      </c>
      <c r="J70" s="227">
        <v>0</v>
      </c>
      <c r="K70" s="164">
        <v>0</v>
      </c>
      <c r="L70" s="227">
        <v>0</v>
      </c>
      <c r="M70" s="164">
        <v>0</v>
      </c>
      <c r="N70" s="227">
        <v>0</v>
      </c>
      <c r="O70" s="164">
        <v>0</v>
      </c>
      <c r="P70" s="227">
        <v>0</v>
      </c>
      <c r="Q70" s="164">
        <v>0</v>
      </c>
      <c r="R70" s="227">
        <v>0</v>
      </c>
      <c r="S70" s="164">
        <v>0</v>
      </c>
      <c r="T70" s="227">
        <v>0</v>
      </c>
      <c r="U70" s="164">
        <v>0</v>
      </c>
      <c r="V70" s="227">
        <v>0</v>
      </c>
      <c r="W70" s="164">
        <v>0</v>
      </c>
      <c r="X70" s="227">
        <v>0</v>
      </c>
      <c r="Y70" s="164">
        <v>0</v>
      </c>
      <c r="Z70" s="227">
        <v>0</v>
      </c>
      <c r="AA70" s="164">
        <v>0</v>
      </c>
      <c r="AB70" s="227">
        <v>0</v>
      </c>
      <c r="AC70" s="164">
        <v>0</v>
      </c>
      <c r="AD70" s="227">
        <v>0</v>
      </c>
      <c r="AE70" s="164">
        <v>0</v>
      </c>
      <c r="AF70" s="227">
        <v>0</v>
      </c>
      <c r="AG70" s="164">
        <v>0</v>
      </c>
      <c r="AH70" s="227">
        <v>0</v>
      </c>
      <c r="AI70" s="164">
        <v>0</v>
      </c>
      <c r="AJ70" s="227">
        <v>0</v>
      </c>
      <c r="AK70" s="164">
        <v>0</v>
      </c>
      <c r="AL70" s="227">
        <v>0</v>
      </c>
      <c r="AM70" s="226">
        <v>0</v>
      </c>
      <c r="AN70" s="227">
        <v>0</v>
      </c>
      <c r="AO70" s="164">
        <v>0</v>
      </c>
      <c r="AP70" s="227">
        <v>1922.6</v>
      </c>
      <c r="AQ70" s="164">
        <v>1459.4</v>
      </c>
      <c r="AR70" s="164">
        <v>75.900000000000006</v>
      </c>
      <c r="AS70" s="204"/>
      <c r="AT70" s="310"/>
      <c r="AU70" s="311"/>
    </row>
    <row r="71" spans="1:47" ht="67.5">
      <c r="A71" s="166"/>
      <c r="B71" s="312"/>
      <c r="C71" s="313"/>
      <c r="D71" s="257"/>
      <c r="E71" s="163" t="s">
        <v>15</v>
      </c>
      <c r="F71" s="314">
        <f t="shared" si="19"/>
        <v>1922.6</v>
      </c>
      <c r="G71" s="164">
        <v>1459.4</v>
      </c>
      <c r="H71" s="164">
        <f>G71/F71*100</f>
        <v>75.907625091022581</v>
      </c>
      <c r="I71" s="315">
        <v>0</v>
      </c>
      <c r="J71" s="169">
        <v>0</v>
      </c>
      <c r="K71" s="164">
        <v>0</v>
      </c>
      <c r="L71" s="169">
        <v>0</v>
      </c>
      <c r="M71" s="164">
        <v>0</v>
      </c>
      <c r="N71" s="169">
        <v>0</v>
      </c>
      <c r="O71" s="228">
        <v>0</v>
      </c>
      <c r="P71" s="228">
        <v>0</v>
      </c>
      <c r="Q71" s="316">
        <v>0</v>
      </c>
      <c r="R71" s="228">
        <v>0</v>
      </c>
      <c r="S71" s="228">
        <v>0</v>
      </c>
      <c r="T71" s="316">
        <v>0</v>
      </c>
      <c r="U71" s="228">
        <v>0</v>
      </c>
      <c r="V71" s="316">
        <v>0</v>
      </c>
      <c r="W71" s="228">
        <v>0</v>
      </c>
      <c r="X71" s="316">
        <v>0</v>
      </c>
      <c r="Y71" s="228">
        <v>0</v>
      </c>
      <c r="Z71" s="316">
        <v>0</v>
      </c>
      <c r="AA71" s="228">
        <v>0</v>
      </c>
      <c r="AB71" s="316">
        <v>0</v>
      </c>
      <c r="AC71" s="228">
        <v>0</v>
      </c>
      <c r="AD71" s="316">
        <v>0</v>
      </c>
      <c r="AE71" s="228">
        <v>0</v>
      </c>
      <c r="AF71" s="316">
        <v>0</v>
      </c>
      <c r="AG71" s="228">
        <v>0</v>
      </c>
      <c r="AH71" s="316">
        <v>0</v>
      </c>
      <c r="AI71" s="228">
        <v>0</v>
      </c>
      <c r="AJ71" s="316">
        <v>0</v>
      </c>
      <c r="AK71" s="228">
        <v>0</v>
      </c>
      <c r="AL71" s="316">
        <v>0</v>
      </c>
      <c r="AM71" s="226">
        <v>0</v>
      </c>
      <c r="AN71" s="316">
        <v>0</v>
      </c>
      <c r="AO71" s="228">
        <v>0</v>
      </c>
      <c r="AP71" s="316">
        <v>1922.6</v>
      </c>
      <c r="AQ71" s="228">
        <v>1459.4</v>
      </c>
      <c r="AR71" s="228">
        <f>AQ71/AP71*100</f>
        <v>75.907625091022581</v>
      </c>
      <c r="AS71" s="317" t="s">
        <v>248</v>
      </c>
      <c r="AT71" s="318" t="s">
        <v>249</v>
      </c>
      <c r="AU71" s="311"/>
    </row>
    <row r="72" spans="1:47">
      <c r="A72" s="162" t="s">
        <v>250</v>
      </c>
      <c r="B72" s="307" t="s">
        <v>251</v>
      </c>
      <c r="C72" s="308" t="s">
        <v>246</v>
      </c>
      <c r="D72" s="255"/>
      <c r="E72" s="163" t="s">
        <v>196</v>
      </c>
      <c r="F72" s="319">
        <v>562.70000000000005</v>
      </c>
      <c r="G72" s="164">
        <v>562.70000000000005</v>
      </c>
      <c r="H72" s="164">
        <v>100</v>
      </c>
      <c r="I72" s="164">
        <v>0</v>
      </c>
      <c r="J72" s="169">
        <v>0</v>
      </c>
      <c r="K72" s="164">
        <v>0</v>
      </c>
      <c r="L72" s="169">
        <v>0</v>
      </c>
      <c r="M72" s="164">
        <v>0</v>
      </c>
      <c r="N72" s="169">
        <v>0</v>
      </c>
      <c r="O72" s="228">
        <v>0</v>
      </c>
      <c r="P72" s="316">
        <v>0</v>
      </c>
      <c r="Q72" s="228">
        <v>0</v>
      </c>
      <c r="R72" s="316">
        <v>0</v>
      </c>
      <c r="S72" s="228">
        <v>0</v>
      </c>
      <c r="T72" s="316">
        <v>0</v>
      </c>
      <c r="U72" s="228">
        <v>0</v>
      </c>
      <c r="V72" s="316">
        <v>0</v>
      </c>
      <c r="W72" s="228">
        <v>0</v>
      </c>
      <c r="X72" s="316">
        <v>0</v>
      </c>
      <c r="Y72" s="228">
        <v>0</v>
      </c>
      <c r="Z72" s="316">
        <v>0</v>
      </c>
      <c r="AA72" s="228">
        <v>0</v>
      </c>
      <c r="AB72" s="316">
        <v>0</v>
      </c>
      <c r="AC72" s="228">
        <v>0</v>
      </c>
      <c r="AD72" s="316">
        <v>0</v>
      </c>
      <c r="AE72" s="228">
        <v>0</v>
      </c>
      <c r="AF72" s="316">
        <v>0</v>
      </c>
      <c r="AG72" s="228">
        <v>0</v>
      </c>
      <c r="AH72" s="316">
        <v>0</v>
      </c>
      <c r="AI72" s="228">
        <v>0</v>
      </c>
      <c r="AJ72" s="316">
        <v>0</v>
      </c>
      <c r="AK72" s="228">
        <v>0</v>
      </c>
      <c r="AL72" s="316">
        <v>0</v>
      </c>
      <c r="AM72" s="226">
        <v>0</v>
      </c>
      <c r="AN72" s="316">
        <v>0</v>
      </c>
      <c r="AO72" s="228">
        <v>0</v>
      </c>
      <c r="AP72" s="316">
        <v>562.70000000000005</v>
      </c>
      <c r="AQ72" s="228">
        <v>562.70000000000005</v>
      </c>
      <c r="AR72" s="228">
        <v>100</v>
      </c>
      <c r="AS72" s="185" t="s">
        <v>252</v>
      </c>
      <c r="AT72" s="318"/>
      <c r="AU72" s="311"/>
    </row>
    <row r="73" spans="1:47" ht="38.25">
      <c r="A73" s="166"/>
      <c r="B73" s="312"/>
      <c r="C73" s="313"/>
      <c r="D73" s="257"/>
      <c r="E73" s="163" t="s">
        <v>15</v>
      </c>
      <c r="F73" s="314">
        <v>562.70000000000005</v>
      </c>
      <c r="G73" s="164">
        <v>562.70000000000005</v>
      </c>
      <c r="H73" s="169">
        <v>100</v>
      </c>
      <c r="I73" s="164">
        <v>0</v>
      </c>
      <c r="J73" s="169">
        <v>0</v>
      </c>
      <c r="K73" s="164">
        <v>0</v>
      </c>
      <c r="L73" s="169">
        <v>0</v>
      </c>
      <c r="M73" s="164">
        <v>0</v>
      </c>
      <c r="N73" s="169">
        <v>0</v>
      </c>
      <c r="O73" s="228">
        <v>0</v>
      </c>
      <c r="P73" s="316">
        <v>0</v>
      </c>
      <c r="Q73" s="228">
        <v>0</v>
      </c>
      <c r="R73" s="316">
        <v>0</v>
      </c>
      <c r="S73" s="228">
        <v>0</v>
      </c>
      <c r="T73" s="316">
        <v>0</v>
      </c>
      <c r="U73" s="228">
        <v>0</v>
      </c>
      <c r="V73" s="316">
        <v>0</v>
      </c>
      <c r="W73" s="228">
        <v>0</v>
      </c>
      <c r="X73" s="316">
        <v>0</v>
      </c>
      <c r="Y73" s="228">
        <v>0</v>
      </c>
      <c r="Z73" s="316">
        <v>0</v>
      </c>
      <c r="AA73" s="228">
        <v>0</v>
      </c>
      <c r="AB73" s="316">
        <v>0</v>
      </c>
      <c r="AC73" s="228">
        <v>0</v>
      </c>
      <c r="AD73" s="316">
        <v>0</v>
      </c>
      <c r="AE73" s="228">
        <v>0</v>
      </c>
      <c r="AF73" s="316">
        <v>0</v>
      </c>
      <c r="AG73" s="228">
        <v>0</v>
      </c>
      <c r="AH73" s="316">
        <v>0</v>
      </c>
      <c r="AI73" s="228">
        <v>0</v>
      </c>
      <c r="AJ73" s="316">
        <v>0</v>
      </c>
      <c r="AK73" s="228">
        <v>0</v>
      </c>
      <c r="AL73" s="316">
        <v>0</v>
      </c>
      <c r="AM73" s="226">
        <v>0</v>
      </c>
      <c r="AN73" s="316">
        <v>0</v>
      </c>
      <c r="AO73" s="228">
        <v>0</v>
      </c>
      <c r="AP73" s="316">
        <v>562.70000000000005</v>
      </c>
      <c r="AQ73" s="228">
        <v>562.70000000000005</v>
      </c>
      <c r="AR73" s="228">
        <v>100</v>
      </c>
      <c r="AS73" s="193"/>
      <c r="AT73" s="318"/>
      <c r="AU73" s="311"/>
    </row>
    <row r="74" spans="1:47" ht="76.5">
      <c r="A74" s="186" t="s">
        <v>253</v>
      </c>
      <c r="B74" s="320" t="s">
        <v>254</v>
      </c>
      <c r="C74" s="321" t="s">
        <v>246</v>
      </c>
      <c r="D74" s="322"/>
      <c r="E74" s="249" t="s">
        <v>255</v>
      </c>
      <c r="F74" s="323">
        <v>0</v>
      </c>
      <c r="G74" s="251">
        <v>99.9</v>
      </c>
      <c r="H74" s="174">
        <v>0</v>
      </c>
      <c r="I74" s="173">
        <v>0</v>
      </c>
      <c r="J74" s="174">
        <v>0</v>
      </c>
      <c r="K74" s="173">
        <v>0</v>
      </c>
      <c r="L74" s="174">
        <v>0</v>
      </c>
      <c r="M74" s="251">
        <v>99.9</v>
      </c>
      <c r="N74" s="174">
        <v>0</v>
      </c>
      <c r="O74" s="252">
        <v>0</v>
      </c>
      <c r="P74" s="324">
        <v>0</v>
      </c>
      <c r="Q74" s="252">
        <v>0</v>
      </c>
      <c r="R74" s="324">
        <v>0</v>
      </c>
      <c r="S74" s="252">
        <v>0</v>
      </c>
      <c r="T74" s="324">
        <v>0</v>
      </c>
      <c r="U74" s="252">
        <v>0</v>
      </c>
      <c r="V74" s="324">
        <v>0</v>
      </c>
      <c r="W74" s="252">
        <v>0</v>
      </c>
      <c r="X74" s="324">
        <v>0</v>
      </c>
      <c r="Y74" s="252">
        <v>0</v>
      </c>
      <c r="Z74" s="324">
        <v>0</v>
      </c>
      <c r="AA74" s="252">
        <v>0</v>
      </c>
      <c r="AB74" s="324">
        <v>0</v>
      </c>
      <c r="AC74" s="252">
        <v>0</v>
      </c>
      <c r="AD74" s="324">
        <v>0</v>
      </c>
      <c r="AE74" s="252">
        <v>0</v>
      </c>
      <c r="AF74" s="324">
        <v>0</v>
      </c>
      <c r="AG74" s="252">
        <v>0</v>
      </c>
      <c r="AH74" s="324">
        <v>0</v>
      </c>
      <c r="AI74" s="252">
        <v>0</v>
      </c>
      <c r="AJ74" s="324">
        <v>0</v>
      </c>
      <c r="AK74" s="252">
        <v>0</v>
      </c>
      <c r="AL74" s="324">
        <v>0</v>
      </c>
      <c r="AM74" s="250">
        <v>0</v>
      </c>
      <c r="AN74" s="324">
        <v>0</v>
      </c>
      <c r="AO74" s="252">
        <v>0</v>
      </c>
      <c r="AP74" s="324">
        <v>0</v>
      </c>
      <c r="AQ74" s="252">
        <v>0</v>
      </c>
      <c r="AR74" s="252">
        <v>0</v>
      </c>
      <c r="AS74" s="325"/>
      <c r="AT74" s="318"/>
      <c r="AU74" s="311"/>
    </row>
    <row r="75" spans="1:47" ht="76.5">
      <c r="A75" s="326" t="s">
        <v>256</v>
      </c>
      <c r="B75" s="327" t="s">
        <v>257</v>
      </c>
      <c r="C75" s="204" t="s">
        <v>12</v>
      </c>
      <c r="D75" s="171"/>
      <c r="E75" s="249" t="s">
        <v>255</v>
      </c>
      <c r="F75" s="323">
        <v>0</v>
      </c>
      <c r="G75" s="251">
        <v>12</v>
      </c>
      <c r="H75" s="174">
        <v>0</v>
      </c>
      <c r="I75" s="173">
        <v>0</v>
      </c>
      <c r="J75" s="174">
        <v>0</v>
      </c>
      <c r="K75" s="173">
        <v>0</v>
      </c>
      <c r="L75" s="174">
        <v>0</v>
      </c>
      <c r="M75" s="173">
        <v>0</v>
      </c>
      <c r="N75" s="174">
        <v>0</v>
      </c>
      <c r="O75" s="252">
        <v>0</v>
      </c>
      <c r="P75" s="324">
        <v>0</v>
      </c>
      <c r="Q75" s="252">
        <v>0</v>
      </c>
      <c r="R75" s="324">
        <v>0</v>
      </c>
      <c r="S75" s="252">
        <v>0</v>
      </c>
      <c r="T75" s="324">
        <v>0</v>
      </c>
      <c r="U75" s="252">
        <v>0</v>
      </c>
      <c r="V75" s="328">
        <v>12</v>
      </c>
      <c r="W75" s="252">
        <v>0</v>
      </c>
      <c r="X75" s="324">
        <v>0</v>
      </c>
      <c r="Y75" s="252">
        <v>0</v>
      </c>
      <c r="Z75" s="324">
        <v>0</v>
      </c>
      <c r="AA75" s="252">
        <v>0</v>
      </c>
      <c r="AB75" s="324">
        <v>0</v>
      </c>
      <c r="AC75" s="252">
        <v>0</v>
      </c>
      <c r="AD75" s="324">
        <v>0</v>
      </c>
      <c r="AE75" s="252">
        <v>0</v>
      </c>
      <c r="AF75" s="324">
        <v>0</v>
      </c>
      <c r="AG75" s="252">
        <v>0</v>
      </c>
      <c r="AH75" s="324">
        <v>0</v>
      </c>
      <c r="AI75" s="252">
        <v>0</v>
      </c>
      <c r="AJ75" s="324">
        <v>0</v>
      </c>
      <c r="AK75" s="252">
        <v>0</v>
      </c>
      <c r="AL75" s="324">
        <v>0</v>
      </c>
      <c r="AM75" s="250">
        <v>0</v>
      </c>
      <c r="AN75" s="324">
        <v>0</v>
      </c>
      <c r="AO75" s="252">
        <v>0</v>
      </c>
      <c r="AP75" s="324">
        <v>0</v>
      </c>
      <c r="AQ75" s="252">
        <v>0</v>
      </c>
      <c r="AR75" s="252">
        <v>0</v>
      </c>
      <c r="AS75" s="329"/>
      <c r="AT75" s="330"/>
      <c r="AU75" s="311"/>
    </row>
    <row r="76" spans="1:47">
      <c r="A76" s="162" t="s">
        <v>258</v>
      </c>
      <c r="B76" s="162" t="s">
        <v>259</v>
      </c>
      <c r="C76" s="162" t="s">
        <v>14</v>
      </c>
      <c r="D76" s="255" t="s">
        <v>27</v>
      </c>
      <c r="E76" s="163" t="s">
        <v>196</v>
      </c>
      <c r="F76" s="331">
        <f t="shared" ref="F76:G77" si="20">I76+L76+O76+R76+U76+X76+AA76+AD76+AG76+AJ76+AM76+AP76</f>
        <v>150.6</v>
      </c>
      <c r="G76" s="332">
        <f t="shared" si="20"/>
        <v>26.8</v>
      </c>
      <c r="H76" s="333">
        <f t="shared" ref="H76:H77" si="21">G76/F76*100</f>
        <v>17.795484727755646</v>
      </c>
      <c r="I76" s="332">
        <v>0</v>
      </c>
      <c r="J76" s="226">
        <v>0</v>
      </c>
      <c r="K76" s="332">
        <v>0</v>
      </c>
      <c r="L76" s="226">
        <v>0</v>
      </c>
      <c r="M76" s="332">
        <v>0</v>
      </c>
      <c r="N76" s="226">
        <v>0</v>
      </c>
      <c r="O76" s="332">
        <v>0</v>
      </c>
      <c r="P76" s="226">
        <v>0</v>
      </c>
      <c r="Q76" s="332">
        <v>0</v>
      </c>
      <c r="R76" s="226">
        <v>0</v>
      </c>
      <c r="S76" s="332">
        <v>0</v>
      </c>
      <c r="T76" s="226">
        <v>0</v>
      </c>
      <c r="U76" s="226">
        <v>0</v>
      </c>
      <c r="V76" s="226">
        <v>0</v>
      </c>
      <c r="W76" s="332">
        <v>0</v>
      </c>
      <c r="X76" s="226">
        <v>26.1</v>
      </c>
      <c r="Y76" s="332">
        <v>0</v>
      </c>
      <c r="Z76" s="226">
        <v>0</v>
      </c>
      <c r="AA76" s="226">
        <v>0</v>
      </c>
      <c r="AB76" s="226">
        <v>0</v>
      </c>
      <c r="AC76" s="332">
        <v>0</v>
      </c>
      <c r="AD76" s="226">
        <v>0.7</v>
      </c>
      <c r="AE76" s="332">
        <v>26.8</v>
      </c>
      <c r="AF76" s="226">
        <f>AE76/AD76*100</f>
        <v>3828.5714285714294</v>
      </c>
      <c r="AG76" s="226">
        <v>0</v>
      </c>
      <c r="AH76" s="226">
        <v>0</v>
      </c>
      <c r="AI76" s="332">
        <v>0</v>
      </c>
      <c r="AJ76" s="226">
        <v>0</v>
      </c>
      <c r="AK76" s="332">
        <v>0</v>
      </c>
      <c r="AL76" s="226">
        <v>0</v>
      </c>
      <c r="AM76" s="226">
        <v>0</v>
      </c>
      <c r="AN76" s="226">
        <v>0</v>
      </c>
      <c r="AO76" s="332">
        <v>0</v>
      </c>
      <c r="AP76" s="226">
        <v>123.8</v>
      </c>
      <c r="AQ76" s="332">
        <v>0</v>
      </c>
      <c r="AR76" s="226">
        <v>0</v>
      </c>
      <c r="AS76" s="204" t="s">
        <v>228</v>
      </c>
      <c r="AT76" s="203"/>
    </row>
    <row r="77" spans="1:47" ht="73.5">
      <c r="A77" s="165"/>
      <c r="B77" s="165"/>
      <c r="C77" s="165"/>
      <c r="D77" s="294"/>
      <c r="E77" s="163" t="s">
        <v>15</v>
      </c>
      <c r="F77" s="226">
        <f t="shared" si="20"/>
        <v>150.6</v>
      </c>
      <c r="G77" s="332">
        <f t="shared" si="20"/>
        <v>26.8</v>
      </c>
      <c r="H77" s="333">
        <f t="shared" si="21"/>
        <v>17.795484727755646</v>
      </c>
      <c r="I77" s="332">
        <v>0</v>
      </c>
      <c r="J77" s="226">
        <v>0</v>
      </c>
      <c r="K77" s="332">
        <v>0</v>
      </c>
      <c r="L77" s="226">
        <v>0</v>
      </c>
      <c r="M77" s="332">
        <v>0</v>
      </c>
      <c r="N77" s="226">
        <v>0</v>
      </c>
      <c r="O77" s="332">
        <v>0</v>
      </c>
      <c r="P77" s="226">
        <v>0</v>
      </c>
      <c r="Q77" s="332">
        <v>0</v>
      </c>
      <c r="R77" s="226">
        <v>0</v>
      </c>
      <c r="S77" s="332">
        <v>0</v>
      </c>
      <c r="T77" s="226">
        <v>0</v>
      </c>
      <c r="U77" s="226">
        <v>0</v>
      </c>
      <c r="V77" s="226">
        <v>0</v>
      </c>
      <c r="W77" s="332">
        <v>0</v>
      </c>
      <c r="X77" s="226">
        <v>26.1</v>
      </c>
      <c r="Y77" s="332">
        <v>0</v>
      </c>
      <c r="Z77" s="226">
        <v>0</v>
      </c>
      <c r="AA77" s="226">
        <v>0</v>
      </c>
      <c r="AB77" s="226">
        <v>0</v>
      </c>
      <c r="AC77" s="332">
        <v>0</v>
      </c>
      <c r="AD77" s="226">
        <v>0.7</v>
      </c>
      <c r="AE77" s="332">
        <v>26.8</v>
      </c>
      <c r="AF77" s="226">
        <f>AE77/AD77*100</f>
        <v>3828.5714285714294</v>
      </c>
      <c r="AG77" s="226">
        <v>0</v>
      </c>
      <c r="AH77" s="226">
        <v>0</v>
      </c>
      <c r="AI77" s="332">
        <v>0</v>
      </c>
      <c r="AJ77" s="226">
        <v>0</v>
      </c>
      <c r="AK77" s="332">
        <v>0</v>
      </c>
      <c r="AL77" s="226">
        <v>0</v>
      </c>
      <c r="AM77" s="226">
        <v>0</v>
      </c>
      <c r="AN77" s="226">
        <v>0</v>
      </c>
      <c r="AO77" s="332">
        <v>0</v>
      </c>
      <c r="AP77" s="226">
        <v>123.8</v>
      </c>
      <c r="AQ77" s="332">
        <v>0</v>
      </c>
      <c r="AR77" s="226">
        <v>0</v>
      </c>
      <c r="AS77" s="204"/>
      <c r="AT77" s="334" t="s">
        <v>260</v>
      </c>
    </row>
    <row r="78" spans="1:47" ht="76.5">
      <c r="A78" s="166"/>
      <c r="B78" s="166"/>
      <c r="C78" s="166"/>
      <c r="D78" s="257"/>
      <c r="E78" s="249" t="s">
        <v>255</v>
      </c>
      <c r="F78" s="250">
        <v>0</v>
      </c>
      <c r="G78" s="335">
        <f>S78+Y78+AE78</f>
        <v>304.39999999999998</v>
      </c>
      <c r="H78" s="336">
        <v>0</v>
      </c>
      <c r="I78" s="262">
        <v>0</v>
      </c>
      <c r="J78" s="250">
        <v>0</v>
      </c>
      <c r="K78" s="262">
        <v>0</v>
      </c>
      <c r="L78" s="250">
        <v>0</v>
      </c>
      <c r="M78" s="262">
        <v>0</v>
      </c>
      <c r="N78" s="250">
        <v>0</v>
      </c>
      <c r="O78" s="262">
        <v>0</v>
      </c>
      <c r="P78" s="250">
        <v>0</v>
      </c>
      <c r="Q78" s="262">
        <v>0</v>
      </c>
      <c r="R78" s="250">
        <v>0</v>
      </c>
      <c r="S78" s="335">
        <v>98.7</v>
      </c>
      <c r="T78" s="250">
        <v>0</v>
      </c>
      <c r="U78" s="250">
        <v>0</v>
      </c>
      <c r="V78" s="250">
        <v>0</v>
      </c>
      <c r="W78" s="262">
        <v>0</v>
      </c>
      <c r="X78" s="250">
        <v>0</v>
      </c>
      <c r="Y78" s="335">
        <v>180.5</v>
      </c>
      <c r="Z78" s="250">
        <v>0</v>
      </c>
      <c r="AA78" s="250">
        <v>0</v>
      </c>
      <c r="AB78" s="250">
        <v>0</v>
      </c>
      <c r="AC78" s="262">
        <v>0</v>
      </c>
      <c r="AD78" s="250">
        <v>0</v>
      </c>
      <c r="AE78" s="335">
        <v>25.2</v>
      </c>
      <c r="AF78" s="250">
        <v>0</v>
      </c>
      <c r="AG78" s="250">
        <v>0</v>
      </c>
      <c r="AH78" s="262">
        <v>0</v>
      </c>
      <c r="AI78" s="250">
        <v>0</v>
      </c>
      <c r="AJ78" s="262">
        <v>0</v>
      </c>
      <c r="AK78" s="250">
        <v>0</v>
      </c>
      <c r="AL78" s="262">
        <v>0</v>
      </c>
      <c r="AM78" s="250">
        <v>0</v>
      </c>
      <c r="AN78" s="262">
        <v>0</v>
      </c>
      <c r="AO78" s="250">
        <v>0</v>
      </c>
      <c r="AP78" s="262">
        <v>0</v>
      </c>
      <c r="AQ78" s="250">
        <v>0</v>
      </c>
      <c r="AR78" s="262">
        <v>0</v>
      </c>
      <c r="AS78" s="218"/>
      <c r="AT78" s="337"/>
    </row>
    <row r="79" spans="1:47">
      <c r="A79" s="162" t="s">
        <v>261</v>
      </c>
      <c r="B79" s="308" t="s">
        <v>262</v>
      </c>
      <c r="C79" s="308" t="s">
        <v>263</v>
      </c>
      <c r="D79" s="255"/>
      <c r="E79" s="163" t="s">
        <v>196</v>
      </c>
      <c r="F79" s="314">
        <f>I79+L79+O79+R79+U79+X79+AA79+AD79+AG79+AJ79+AM79+AP79</f>
        <v>44855.8</v>
      </c>
      <c r="G79" s="164">
        <f>J79+M79+P79+S79+V79+Y79+AB79+AE79+AH79+AK79+AN79+AQ79</f>
        <v>42200.3</v>
      </c>
      <c r="H79" s="169">
        <f>G79/F79*100</f>
        <v>94.079918316026024</v>
      </c>
      <c r="I79" s="164">
        <v>0</v>
      </c>
      <c r="J79" s="169">
        <v>0</v>
      </c>
      <c r="K79" s="164">
        <v>0</v>
      </c>
      <c r="L79" s="169">
        <v>0</v>
      </c>
      <c r="M79" s="164">
        <v>0</v>
      </c>
      <c r="N79" s="169">
        <v>0</v>
      </c>
      <c r="O79" s="228">
        <v>0</v>
      </c>
      <c r="P79" s="316">
        <v>0</v>
      </c>
      <c r="Q79" s="228">
        <v>0</v>
      </c>
      <c r="R79" s="316">
        <v>0</v>
      </c>
      <c r="S79" s="228">
        <v>0</v>
      </c>
      <c r="T79" s="316">
        <v>0</v>
      </c>
      <c r="U79" s="228">
        <f>U84+U89+U93</f>
        <v>99</v>
      </c>
      <c r="V79" s="316">
        <f>V84+V89+V93</f>
        <v>99</v>
      </c>
      <c r="W79" s="228">
        <v>100</v>
      </c>
      <c r="X79" s="316">
        <f>X87+X89+X93</f>
        <v>25</v>
      </c>
      <c r="Y79" s="228">
        <f>Y84+Y89+Y93</f>
        <v>25</v>
      </c>
      <c r="Z79" s="316">
        <f>Y79/X79*100</f>
        <v>100</v>
      </c>
      <c r="AA79" s="228">
        <f>AA84+AA89+AA93</f>
        <v>1655.2</v>
      </c>
      <c r="AB79" s="316">
        <f>AB84+AB89+AB93</f>
        <v>1655.2</v>
      </c>
      <c r="AC79" s="228">
        <v>100</v>
      </c>
      <c r="AD79" s="316">
        <f>AD84+AD89+AD93</f>
        <v>2199.1999999999998</v>
      </c>
      <c r="AE79" s="228">
        <f>AE84+AE89+AE93</f>
        <v>2199.1999999999998</v>
      </c>
      <c r="AF79" s="316">
        <f>AE79/AD79*100</f>
        <v>100</v>
      </c>
      <c r="AG79" s="228">
        <f>AG84+AG89</f>
        <v>29916.400000000001</v>
      </c>
      <c r="AH79" s="316">
        <f>AH84+AH89+AH93</f>
        <v>5405.7</v>
      </c>
      <c r="AI79" s="228">
        <f>AH79/AG79*100</f>
        <v>18.069353264430209</v>
      </c>
      <c r="AJ79" s="316">
        <f>AJ84+AJ89+AJ93</f>
        <v>7630.1</v>
      </c>
      <c r="AK79" s="228">
        <f>AK82</f>
        <v>17299.099999999999</v>
      </c>
      <c r="AL79" s="316">
        <f>AK79/AJ79*100</f>
        <v>226.72179919004992</v>
      </c>
      <c r="AM79" s="226">
        <f>AM84+AM89+AM93</f>
        <v>2499.9</v>
      </c>
      <c r="AN79" s="316">
        <f>AN89+AN84</f>
        <v>7860.2999999999993</v>
      </c>
      <c r="AO79" s="228">
        <v>0</v>
      </c>
      <c r="AP79" s="316">
        <f>AP84+AP89+AP93</f>
        <v>831</v>
      </c>
      <c r="AQ79" s="228">
        <f>AQ80+AQ81+AQ82+AQ83</f>
        <v>7656.7999999999993</v>
      </c>
      <c r="AR79" s="228">
        <v>0</v>
      </c>
      <c r="AS79" s="338"/>
      <c r="AT79" s="203"/>
    </row>
    <row r="80" spans="1:47" ht="25.5">
      <c r="A80" s="165"/>
      <c r="B80" s="339"/>
      <c r="C80" s="339"/>
      <c r="D80" s="294"/>
      <c r="E80" s="163" t="s">
        <v>13</v>
      </c>
      <c r="F80" s="314">
        <f t="shared" si="19"/>
        <v>9884.7999999999993</v>
      </c>
      <c r="G80" s="164">
        <f>J80+M80+P80+S80+V80+Y80+AB80+AE80+AH80+AK80+AN80+AQ80</f>
        <v>9884.7999999999993</v>
      </c>
      <c r="H80" s="169">
        <f>G80/F80*100</f>
        <v>100</v>
      </c>
      <c r="I80" s="164">
        <v>0</v>
      </c>
      <c r="J80" s="169">
        <v>0</v>
      </c>
      <c r="K80" s="164">
        <v>0</v>
      </c>
      <c r="L80" s="169">
        <v>0</v>
      </c>
      <c r="M80" s="164">
        <v>0</v>
      </c>
      <c r="N80" s="169">
        <v>0</v>
      </c>
      <c r="O80" s="228">
        <v>0</v>
      </c>
      <c r="P80" s="316">
        <v>0</v>
      </c>
      <c r="Q80" s="228">
        <v>0</v>
      </c>
      <c r="R80" s="316">
        <v>0</v>
      </c>
      <c r="S80" s="228">
        <v>0</v>
      </c>
      <c r="T80" s="316">
        <v>0</v>
      </c>
      <c r="U80" s="228">
        <v>0</v>
      </c>
      <c r="V80" s="316">
        <v>0</v>
      </c>
      <c r="W80" s="228">
        <v>0</v>
      </c>
      <c r="X80" s="316">
        <v>0</v>
      </c>
      <c r="Y80" s="228">
        <v>0</v>
      </c>
      <c r="Z80" s="316">
        <v>0</v>
      </c>
      <c r="AA80" s="228">
        <v>0</v>
      </c>
      <c r="AB80" s="316">
        <v>0</v>
      </c>
      <c r="AC80" s="228">
        <v>0</v>
      </c>
      <c r="AD80" s="316">
        <f>AD85+AD90</f>
        <v>0</v>
      </c>
      <c r="AE80" s="228">
        <f>AE85+AE90</f>
        <v>0</v>
      </c>
      <c r="AF80" s="316">
        <v>0</v>
      </c>
      <c r="AG80" s="228">
        <f>AG85+AG90</f>
        <v>9884.7999999999993</v>
      </c>
      <c r="AH80" s="316">
        <v>0</v>
      </c>
      <c r="AI80" s="228">
        <v>0</v>
      </c>
      <c r="AJ80" s="316">
        <v>0</v>
      </c>
      <c r="AK80" s="228">
        <v>0</v>
      </c>
      <c r="AL80" s="316">
        <v>0</v>
      </c>
      <c r="AM80" s="226">
        <v>0</v>
      </c>
      <c r="AN80" s="316">
        <f>AN90</f>
        <v>6589.9</v>
      </c>
      <c r="AO80" s="228">
        <v>0</v>
      </c>
      <c r="AP80" s="316">
        <v>0</v>
      </c>
      <c r="AQ80" s="228">
        <f>AQ85+AQ90</f>
        <v>3294.9</v>
      </c>
      <c r="AR80" s="228">
        <v>0</v>
      </c>
      <c r="AS80" s="338"/>
      <c r="AT80" s="203"/>
    </row>
    <row r="81" spans="1:446" ht="24" customHeight="1">
      <c r="A81" s="165"/>
      <c r="B81" s="339"/>
      <c r="C81" s="339"/>
      <c r="D81" s="294"/>
      <c r="E81" s="163" t="s">
        <v>16</v>
      </c>
      <c r="F81" s="314">
        <f t="shared" si="19"/>
        <v>2318.6</v>
      </c>
      <c r="G81" s="164">
        <f>J81+M81+P81+S81+V81+Y81+AB81+AE81+AH81+AK81+AN81+AQ81</f>
        <v>2318.6</v>
      </c>
      <c r="H81" s="169">
        <f>G81/F81*100</f>
        <v>100</v>
      </c>
      <c r="I81" s="164">
        <v>0</v>
      </c>
      <c r="J81" s="169">
        <v>0</v>
      </c>
      <c r="K81" s="164">
        <v>0</v>
      </c>
      <c r="L81" s="169">
        <v>0</v>
      </c>
      <c r="M81" s="164">
        <v>0</v>
      </c>
      <c r="N81" s="169">
        <v>0</v>
      </c>
      <c r="O81" s="228">
        <v>0</v>
      </c>
      <c r="P81" s="316">
        <v>0</v>
      </c>
      <c r="Q81" s="228">
        <v>0</v>
      </c>
      <c r="R81" s="316">
        <v>0</v>
      </c>
      <c r="S81" s="228">
        <v>0</v>
      </c>
      <c r="T81" s="316">
        <v>0</v>
      </c>
      <c r="U81" s="228">
        <v>0</v>
      </c>
      <c r="V81" s="316">
        <v>0</v>
      </c>
      <c r="W81" s="228">
        <v>0</v>
      </c>
      <c r="X81" s="316">
        <v>0</v>
      </c>
      <c r="Y81" s="228">
        <v>0</v>
      </c>
      <c r="Z81" s="316">
        <v>0</v>
      </c>
      <c r="AA81" s="228">
        <v>0</v>
      </c>
      <c r="AB81" s="316">
        <v>0</v>
      </c>
      <c r="AC81" s="228">
        <v>0</v>
      </c>
      <c r="AD81" s="316">
        <v>0</v>
      </c>
      <c r="AE81" s="228">
        <v>0</v>
      </c>
      <c r="AF81" s="316">
        <v>0</v>
      </c>
      <c r="AG81" s="228">
        <f>AG86+AG91</f>
        <v>2318.6</v>
      </c>
      <c r="AH81" s="316">
        <v>0</v>
      </c>
      <c r="AI81" s="228">
        <v>0</v>
      </c>
      <c r="AJ81" s="316">
        <v>0</v>
      </c>
      <c r="AK81" s="228">
        <v>0</v>
      </c>
      <c r="AL81" s="316">
        <v>0</v>
      </c>
      <c r="AM81" s="226">
        <v>0</v>
      </c>
      <c r="AN81" s="316">
        <f>AN91</f>
        <v>1545.8</v>
      </c>
      <c r="AO81" s="228">
        <v>0</v>
      </c>
      <c r="AP81" s="316">
        <v>0</v>
      </c>
      <c r="AQ81" s="228">
        <f t="shared" ref="AQ81" si="22">AQ86+AQ91+AQ93</f>
        <v>772.8</v>
      </c>
      <c r="AR81" s="228">
        <v>0</v>
      </c>
      <c r="AS81" s="338"/>
      <c r="AT81" s="203"/>
    </row>
    <row r="82" spans="1:446" ht="39.75" customHeight="1">
      <c r="A82" s="165"/>
      <c r="B82" s="339"/>
      <c r="C82" s="339"/>
      <c r="D82" s="294"/>
      <c r="E82" s="163" t="s">
        <v>15</v>
      </c>
      <c r="F82" s="314">
        <f>I82+L82+O82+R82+U82+X82+AA82+AD82+AG82+AJ82+AM82+AP82</f>
        <v>32436.9</v>
      </c>
      <c r="G82" s="164">
        <f>J82+M82+P82+S82+V82+Y82+AB82+AE82+AH82+AK82+AN82+AQ82</f>
        <v>29781.399999999994</v>
      </c>
      <c r="H82" s="169">
        <f>G82/F82*100</f>
        <v>91.813336046292932</v>
      </c>
      <c r="I82" s="164">
        <v>0</v>
      </c>
      <c r="J82" s="169">
        <v>0</v>
      </c>
      <c r="K82" s="164">
        <v>0</v>
      </c>
      <c r="L82" s="169">
        <v>0</v>
      </c>
      <c r="M82" s="164">
        <v>0</v>
      </c>
      <c r="N82" s="169">
        <v>0</v>
      </c>
      <c r="O82" s="228">
        <v>0</v>
      </c>
      <c r="P82" s="316">
        <v>0</v>
      </c>
      <c r="Q82" s="228">
        <v>0</v>
      </c>
      <c r="R82" s="316">
        <v>0</v>
      </c>
      <c r="S82" s="228">
        <v>0</v>
      </c>
      <c r="T82" s="316">
        <v>0</v>
      </c>
      <c r="U82" s="228">
        <f>U87+U92+U94</f>
        <v>99</v>
      </c>
      <c r="V82" s="316">
        <f>V87+V92+V94</f>
        <v>99</v>
      </c>
      <c r="W82" s="228">
        <v>100</v>
      </c>
      <c r="X82" s="316">
        <f>X87+X92+X94</f>
        <v>25</v>
      </c>
      <c r="Y82" s="228">
        <f>Y87+Y92+Y94</f>
        <v>25</v>
      </c>
      <c r="Z82" s="316">
        <f>Y82/X82*100</f>
        <v>100</v>
      </c>
      <c r="AA82" s="228">
        <f>AA87+AA92+AA94</f>
        <v>1655.2</v>
      </c>
      <c r="AB82" s="316">
        <f>AB87+AB92+AB94</f>
        <v>1655.2</v>
      </c>
      <c r="AC82" s="228">
        <v>100</v>
      </c>
      <c r="AD82" s="316">
        <f>AD87+AD92+AD94</f>
        <v>2199.1999999999998</v>
      </c>
      <c r="AE82" s="228">
        <f>AE87+AE92+AE94</f>
        <v>2199.1999999999998</v>
      </c>
      <c r="AF82" s="316">
        <f>AE82/AD82*100</f>
        <v>100</v>
      </c>
      <c r="AG82" s="228">
        <f>AG87+AG92+AG94</f>
        <v>17713</v>
      </c>
      <c r="AH82" s="316">
        <f>AH92</f>
        <v>5405.7</v>
      </c>
      <c r="AI82" s="228">
        <f>AH82/AG82*100</f>
        <v>30.518263422345171</v>
      </c>
      <c r="AJ82" s="316">
        <f>AJ87+AJ92+AJ94</f>
        <v>7630.1</v>
      </c>
      <c r="AK82" s="228">
        <f>AK87+AK92</f>
        <v>17299.099999999999</v>
      </c>
      <c r="AL82" s="316">
        <f>AK82/AJ82*100</f>
        <v>226.72179919004992</v>
      </c>
      <c r="AM82" s="226">
        <f>AM87+AM92+AM94</f>
        <v>2499.9</v>
      </c>
      <c r="AN82" s="316">
        <f>AN92+AN87</f>
        <v>-275.39999999999998</v>
      </c>
      <c r="AO82" s="228">
        <v>0</v>
      </c>
      <c r="AP82" s="316">
        <f>AP92+AP94+AP87</f>
        <v>615.5</v>
      </c>
      <c r="AQ82" s="228">
        <f>AQ87+AQ92+AQ94</f>
        <v>3373.6</v>
      </c>
      <c r="AR82" s="316">
        <v>0</v>
      </c>
      <c r="AS82" s="204" t="s">
        <v>264</v>
      </c>
      <c r="AT82" s="340"/>
    </row>
    <row r="83" spans="1:446" ht="39.75" customHeight="1">
      <c r="A83" s="166"/>
      <c r="B83" s="313"/>
      <c r="C83" s="313"/>
      <c r="D83" s="257"/>
      <c r="E83" s="163" t="s">
        <v>62</v>
      </c>
      <c r="F83" s="233">
        <f>F88</f>
        <v>215.5</v>
      </c>
      <c r="G83" s="233">
        <f t="shared" ref="G83:AR83" si="23">G88</f>
        <v>215.5</v>
      </c>
      <c r="H83" s="233">
        <f t="shared" si="23"/>
        <v>100</v>
      </c>
      <c r="I83" s="233">
        <f t="shared" si="23"/>
        <v>0</v>
      </c>
      <c r="J83" s="233">
        <f t="shared" si="23"/>
        <v>0</v>
      </c>
      <c r="K83" s="233">
        <f t="shared" si="23"/>
        <v>0</v>
      </c>
      <c r="L83" s="233">
        <f t="shared" si="23"/>
        <v>0</v>
      </c>
      <c r="M83" s="233">
        <f t="shared" si="23"/>
        <v>0</v>
      </c>
      <c r="N83" s="233">
        <f t="shared" si="23"/>
        <v>0</v>
      </c>
      <c r="O83" s="233">
        <f t="shared" si="23"/>
        <v>0</v>
      </c>
      <c r="P83" s="233">
        <f t="shared" si="23"/>
        <v>0</v>
      </c>
      <c r="Q83" s="233">
        <f t="shared" si="23"/>
        <v>0</v>
      </c>
      <c r="R83" s="233">
        <f t="shared" si="23"/>
        <v>0</v>
      </c>
      <c r="S83" s="233">
        <f t="shared" si="23"/>
        <v>0</v>
      </c>
      <c r="T83" s="233">
        <f t="shared" si="23"/>
        <v>0</v>
      </c>
      <c r="U83" s="233">
        <f t="shared" si="23"/>
        <v>0</v>
      </c>
      <c r="V83" s="233">
        <f t="shared" si="23"/>
        <v>0</v>
      </c>
      <c r="W83" s="233">
        <f t="shared" si="23"/>
        <v>0</v>
      </c>
      <c r="X83" s="233">
        <f t="shared" si="23"/>
        <v>0</v>
      </c>
      <c r="Y83" s="233">
        <f t="shared" si="23"/>
        <v>0</v>
      </c>
      <c r="Z83" s="233">
        <f t="shared" si="23"/>
        <v>0</v>
      </c>
      <c r="AA83" s="233">
        <f t="shared" si="23"/>
        <v>0</v>
      </c>
      <c r="AB83" s="233">
        <f t="shared" si="23"/>
        <v>0</v>
      </c>
      <c r="AC83" s="233">
        <f t="shared" si="23"/>
        <v>0</v>
      </c>
      <c r="AD83" s="233">
        <f t="shared" si="23"/>
        <v>0</v>
      </c>
      <c r="AE83" s="233">
        <f t="shared" si="23"/>
        <v>0</v>
      </c>
      <c r="AF83" s="233">
        <f t="shared" si="23"/>
        <v>0</v>
      </c>
      <c r="AG83" s="233">
        <f t="shared" si="23"/>
        <v>0</v>
      </c>
      <c r="AH83" s="233">
        <f t="shared" si="23"/>
        <v>0</v>
      </c>
      <c r="AI83" s="233">
        <f t="shared" si="23"/>
        <v>0</v>
      </c>
      <c r="AJ83" s="233">
        <f t="shared" si="23"/>
        <v>0</v>
      </c>
      <c r="AK83" s="233">
        <f t="shared" si="23"/>
        <v>0</v>
      </c>
      <c r="AL83" s="233">
        <f t="shared" si="23"/>
        <v>0</v>
      </c>
      <c r="AM83" s="233">
        <f t="shared" si="23"/>
        <v>0</v>
      </c>
      <c r="AN83" s="233">
        <f t="shared" si="23"/>
        <v>0</v>
      </c>
      <c r="AO83" s="233">
        <f t="shared" si="23"/>
        <v>0</v>
      </c>
      <c r="AP83" s="233">
        <f t="shared" si="23"/>
        <v>215.5</v>
      </c>
      <c r="AQ83" s="233">
        <f t="shared" si="23"/>
        <v>215.5</v>
      </c>
      <c r="AR83" s="233">
        <f t="shared" si="23"/>
        <v>100</v>
      </c>
      <c r="AS83" s="204"/>
      <c r="AT83" s="340"/>
    </row>
    <row r="84" spans="1:446" ht="19.5" customHeight="1">
      <c r="A84" s="162" t="s">
        <v>265</v>
      </c>
      <c r="B84" s="162" t="s">
        <v>266</v>
      </c>
      <c r="C84" s="162" t="s">
        <v>14</v>
      </c>
      <c r="D84" s="255" t="s">
        <v>27</v>
      </c>
      <c r="E84" s="163" t="s">
        <v>196</v>
      </c>
      <c r="F84" s="164">
        <f>I84+L84+O84+R84+U84+X84+AA84+AD84+AG84+AJ84+AM84+AP84</f>
        <v>24733.100000000002</v>
      </c>
      <c r="G84" s="164">
        <f>Y84+AE84+V84+AK84+AN84+AQ84+AB84</f>
        <v>23246.800000000003</v>
      </c>
      <c r="H84" s="164">
        <f>G84/F84*100</f>
        <v>93.990644116588712</v>
      </c>
      <c r="I84" s="296">
        <v>0</v>
      </c>
      <c r="J84" s="164">
        <v>0</v>
      </c>
      <c r="K84" s="169">
        <v>0</v>
      </c>
      <c r="L84" s="164">
        <v>0</v>
      </c>
      <c r="M84" s="169">
        <v>0</v>
      </c>
      <c r="N84" s="164">
        <v>0</v>
      </c>
      <c r="O84" s="169">
        <v>0</v>
      </c>
      <c r="P84" s="164">
        <v>0</v>
      </c>
      <c r="Q84" s="169">
        <v>0</v>
      </c>
      <c r="R84" s="164">
        <v>0</v>
      </c>
      <c r="S84" s="169">
        <v>0</v>
      </c>
      <c r="T84" s="164">
        <v>0</v>
      </c>
      <c r="U84" s="169">
        <v>99</v>
      </c>
      <c r="V84" s="164">
        <v>99</v>
      </c>
      <c r="W84" s="169">
        <f>V84/U84*100</f>
        <v>100</v>
      </c>
      <c r="X84" s="161">
        <v>0</v>
      </c>
      <c r="Y84" s="169">
        <v>0</v>
      </c>
      <c r="Z84" s="164">
        <v>0</v>
      </c>
      <c r="AA84" s="169">
        <v>0</v>
      </c>
      <c r="AB84" s="164">
        <f>AB87</f>
        <v>0</v>
      </c>
      <c r="AC84" s="169">
        <v>0</v>
      </c>
      <c r="AD84" s="228">
        <v>0</v>
      </c>
      <c r="AE84" s="169">
        <v>0</v>
      </c>
      <c r="AF84" s="164">
        <v>0</v>
      </c>
      <c r="AG84" s="169">
        <f>AG85+AG86+AG87</f>
        <v>14418.7</v>
      </c>
      <c r="AH84" s="164">
        <v>0</v>
      </c>
      <c r="AI84" s="169">
        <v>0</v>
      </c>
      <c r="AJ84" s="164">
        <v>7500</v>
      </c>
      <c r="AK84" s="169">
        <f>AK87</f>
        <v>15508.1</v>
      </c>
      <c r="AL84" s="164">
        <f>AK84/AJ84*100</f>
        <v>206.77466666666669</v>
      </c>
      <c r="AM84" s="169">
        <f>AM85+AM86+AM87+AM88</f>
        <v>2499.9</v>
      </c>
      <c r="AN84" s="164">
        <v>0</v>
      </c>
      <c r="AO84" s="169">
        <v>0</v>
      </c>
      <c r="AP84" s="164">
        <v>215.5</v>
      </c>
      <c r="AQ84" s="169">
        <f>AQ86+AQ87+AQ85+AQ88</f>
        <v>7639.7000000000007</v>
      </c>
      <c r="AR84" s="164">
        <f>AQ84/AP84*100</f>
        <v>3545.1044083526681</v>
      </c>
      <c r="AS84" s="204" t="s">
        <v>228</v>
      </c>
      <c r="AT84" s="203"/>
    </row>
    <row r="85" spans="1:446" ht="25.5" customHeight="1">
      <c r="A85" s="165"/>
      <c r="B85" s="165"/>
      <c r="C85" s="165"/>
      <c r="D85" s="294"/>
      <c r="E85" s="163" t="s">
        <v>13</v>
      </c>
      <c r="F85" s="164">
        <f t="shared" si="19"/>
        <v>3294.9</v>
      </c>
      <c r="G85" s="296">
        <v>3294.9</v>
      </c>
      <c r="H85" s="164">
        <v>100</v>
      </c>
      <c r="I85" s="169">
        <v>0</v>
      </c>
      <c r="J85" s="164">
        <v>0</v>
      </c>
      <c r="K85" s="169">
        <v>0</v>
      </c>
      <c r="L85" s="164">
        <v>0</v>
      </c>
      <c r="M85" s="169">
        <v>0</v>
      </c>
      <c r="N85" s="164">
        <v>0</v>
      </c>
      <c r="O85" s="169">
        <v>0</v>
      </c>
      <c r="P85" s="164">
        <v>0</v>
      </c>
      <c r="Q85" s="169">
        <v>0</v>
      </c>
      <c r="R85" s="164">
        <v>0</v>
      </c>
      <c r="S85" s="169">
        <v>0</v>
      </c>
      <c r="T85" s="164">
        <v>0</v>
      </c>
      <c r="U85" s="169">
        <v>0</v>
      </c>
      <c r="V85" s="164">
        <v>0</v>
      </c>
      <c r="W85" s="169">
        <v>0</v>
      </c>
      <c r="X85" s="164">
        <v>0</v>
      </c>
      <c r="Y85" s="169">
        <v>0</v>
      </c>
      <c r="Z85" s="164">
        <v>0</v>
      </c>
      <c r="AA85" s="169">
        <v>0</v>
      </c>
      <c r="AB85" s="164">
        <v>0</v>
      </c>
      <c r="AC85" s="169">
        <v>0</v>
      </c>
      <c r="AD85" s="164">
        <v>0</v>
      </c>
      <c r="AE85" s="169">
        <v>0</v>
      </c>
      <c r="AF85" s="164">
        <v>0</v>
      </c>
      <c r="AG85" s="169">
        <v>3294.9</v>
      </c>
      <c r="AH85" s="164">
        <v>0</v>
      </c>
      <c r="AI85" s="169">
        <v>0</v>
      </c>
      <c r="AJ85" s="164">
        <v>0</v>
      </c>
      <c r="AK85" s="169">
        <v>0</v>
      </c>
      <c r="AL85" s="164">
        <v>0</v>
      </c>
      <c r="AM85" s="169">
        <v>0</v>
      </c>
      <c r="AN85" s="164">
        <v>0</v>
      </c>
      <c r="AO85" s="169">
        <v>0</v>
      </c>
      <c r="AP85" s="164">
        <v>0</v>
      </c>
      <c r="AQ85" s="169">
        <v>3294.9</v>
      </c>
      <c r="AR85" s="164">
        <v>0</v>
      </c>
      <c r="AS85" s="338"/>
      <c r="AT85" s="203"/>
    </row>
    <row r="86" spans="1:446" ht="25.5" customHeight="1">
      <c r="A86" s="165"/>
      <c r="B86" s="165"/>
      <c r="C86" s="165"/>
      <c r="D86" s="294"/>
      <c r="E86" s="163" t="s">
        <v>16</v>
      </c>
      <c r="F86" s="164">
        <f>I86+L86+O86+R86+U86+X86+AA86+AD86+AG86</f>
        <v>772.8</v>
      </c>
      <c r="G86" s="201">
        <v>772.8</v>
      </c>
      <c r="H86" s="341">
        <v>100</v>
      </c>
      <c r="I86" s="201">
        <v>0</v>
      </c>
      <c r="J86" s="341">
        <v>0</v>
      </c>
      <c r="K86" s="201">
        <v>0</v>
      </c>
      <c r="L86" s="341">
        <v>0</v>
      </c>
      <c r="M86" s="201">
        <v>0</v>
      </c>
      <c r="N86" s="341">
        <v>0</v>
      </c>
      <c r="O86" s="201">
        <v>0</v>
      </c>
      <c r="P86" s="341">
        <v>0</v>
      </c>
      <c r="Q86" s="201">
        <v>0</v>
      </c>
      <c r="R86" s="341">
        <v>0</v>
      </c>
      <c r="S86" s="201">
        <v>0</v>
      </c>
      <c r="T86" s="341">
        <v>0</v>
      </c>
      <c r="U86" s="201">
        <v>0</v>
      </c>
      <c r="V86" s="341">
        <v>0</v>
      </c>
      <c r="W86" s="201">
        <v>0</v>
      </c>
      <c r="X86" s="341">
        <v>0</v>
      </c>
      <c r="Y86" s="201">
        <v>0</v>
      </c>
      <c r="Z86" s="341">
        <v>0</v>
      </c>
      <c r="AA86" s="201">
        <v>0</v>
      </c>
      <c r="AB86" s="341">
        <v>0</v>
      </c>
      <c r="AC86" s="201">
        <v>0</v>
      </c>
      <c r="AD86" s="341">
        <v>0</v>
      </c>
      <c r="AE86" s="201">
        <v>0</v>
      </c>
      <c r="AF86" s="341">
        <v>0</v>
      </c>
      <c r="AG86" s="201">
        <v>772.8</v>
      </c>
      <c r="AH86" s="342">
        <v>0</v>
      </c>
      <c r="AI86" s="201">
        <v>0</v>
      </c>
      <c r="AJ86" s="341">
        <v>0</v>
      </c>
      <c r="AK86" s="201">
        <v>0</v>
      </c>
      <c r="AL86" s="341">
        <v>0</v>
      </c>
      <c r="AM86" s="201">
        <v>0</v>
      </c>
      <c r="AN86" s="341">
        <v>0</v>
      </c>
      <c r="AO86" s="201">
        <v>0</v>
      </c>
      <c r="AP86" s="341">
        <v>0</v>
      </c>
      <c r="AQ86" s="201">
        <v>772.8</v>
      </c>
      <c r="AR86" s="341">
        <v>0</v>
      </c>
      <c r="AS86" s="343"/>
      <c r="AT86" s="272"/>
    </row>
    <row r="87" spans="1:446" ht="42.75" customHeight="1">
      <c r="A87" s="165"/>
      <c r="B87" s="165"/>
      <c r="C87" s="165"/>
      <c r="D87" s="294"/>
      <c r="E87" s="163" t="s">
        <v>15</v>
      </c>
      <c r="F87" s="226">
        <f>I87+L87+O87+R87+U87+X87+AA87+AD87+AG87+AJ87+AM87+AP87</f>
        <v>20449.900000000001</v>
      </c>
      <c r="G87" s="344">
        <f>J87+M87+P87+S87+V87+Y87+AB87+AE87+AH87+AK87+AN87+AQ87</f>
        <v>18963.599999999999</v>
      </c>
      <c r="H87" s="226">
        <f t="shared" ref="H87:H92" si="24">G87/F87*100</f>
        <v>92.731993799480676</v>
      </c>
      <c r="I87" s="332">
        <v>0</v>
      </c>
      <c r="J87" s="226">
        <v>0</v>
      </c>
      <c r="K87" s="332">
        <v>0</v>
      </c>
      <c r="L87" s="226">
        <v>0</v>
      </c>
      <c r="M87" s="332">
        <v>0</v>
      </c>
      <c r="N87" s="226">
        <v>0</v>
      </c>
      <c r="O87" s="332">
        <v>0</v>
      </c>
      <c r="P87" s="226">
        <v>0</v>
      </c>
      <c r="Q87" s="332">
        <v>0</v>
      </c>
      <c r="R87" s="226">
        <v>0</v>
      </c>
      <c r="S87" s="332">
        <v>0</v>
      </c>
      <c r="T87" s="226">
        <v>0</v>
      </c>
      <c r="U87" s="332">
        <v>99</v>
      </c>
      <c r="V87" s="226">
        <v>99</v>
      </c>
      <c r="W87" s="332">
        <f>V87/U87*100</f>
        <v>100</v>
      </c>
      <c r="X87" s="226">
        <v>0</v>
      </c>
      <c r="Y87" s="332">
        <v>0</v>
      </c>
      <c r="Z87" s="226">
        <v>0</v>
      </c>
      <c r="AA87" s="332">
        <v>0</v>
      </c>
      <c r="AB87" s="226">
        <v>0</v>
      </c>
      <c r="AC87" s="332">
        <v>0</v>
      </c>
      <c r="AD87" s="226">
        <v>0</v>
      </c>
      <c r="AE87" s="332">
        <v>0</v>
      </c>
      <c r="AF87" s="226">
        <v>0</v>
      </c>
      <c r="AG87" s="332">
        <v>10351</v>
      </c>
      <c r="AH87" s="226">
        <v>0</v>
      </c>
      <c r="AI87" s="332">
        <v>0</v>
      </c>
      <c r="AJ87" s="226">
        <v>7500</v>
      </c>
      <c r="AK87" s="332">
        <v>15508.1</v>
      </c>
      <c r="AL87" s="226">
        <f>AK87/AJ87*100</f>
        <v>206.77466666666669</v>
      </c>
      <c r="AM87" s="332">
        <f>2500-0.1</f>
        <v>2499.9</v>
      </c>
      <c r="AN87" s="226">
        <v>0</v>
      </c>
      <c r="AO87" s="332">
        <v>0</v>
      </c>
      <c r="AP87" s="226">
        <f>215.5-215.5</f>
        <v>0</v>
      </c>
      <c r="AQ87" s="332">
        <f>3572-215.5</f>
        <v>3356.5</v>
      </c>
      <c r="AR87" s="226">
        <v>0</v>
      </c>
      <c r="AS87" s="204" t="s">
        <v>228</v>
      </c>
      <c r="AT87" s="334" t="s">
        <v>267</v>
      </c>
    </row>
    <row r="88" spans="1:446" ht="42.75" customHeight="1">
      <c r="A88" s="166"/>
      <c r="B88" s="166"/>
      <c r="C88" s="166"/>
      <c r="D88" s="257"/>
      <c r="E88" s="163" t="s">
        <v>62</v>
      </c>
      <c r="F88" s="226">
        <f>I88+L88+O88+R88+U88+X88+AA88+AD88+AG88+AJ88+AM88+AP88</f>
        <v>215.5</v>
      </c>
      <c r="G88" s="344">
        <f>J88+M88+P88+S88+V88+Y88+AB88+AE88+AH88+AK88+AN88+AQ88</f>
        <v>215.5</v>
      </c>
      <c r="H88" s="226">
        <f t="shared" si="24"/>
        <v>100</v>
      </c>
      <c r="I88" s="332">
        <v>0</v>
      </c>
      <c r="J88" s="226">
        <v>0</v>
      </c>
      <c r="K88" s="332">
        <v>0</v>
      </c>
      <c r="L88" s="226">
        <v>0</v>
      </c>
      <c r="M88" s="332">
        <v>0</v>
      </c>
      <c r="N88" s="226">
        <v>0</v>
      </c>
      <c r="O88" s="332">
        <v>0</v>
      </c>
      <c r="P88" s="226">
        <v>0</v>
      </c>
      <c r="Q88" s="332">
        <v>0</v>
      </c>
      <c r="R88" s="226">
        <v>0</v>
      </c>
      <c r="S88" s="332">
        <v>0</v>
      </c>
      <c r="T88" s="226">
        <v>0</v>
      </c>
      <c r="U88" s="332">
        <v>0</v>
      </c>
      <c r="V88" s="226">
        <v>0</v>
      </c>
      <c r="W88" s="332">
        <v>0</v>
      </c>
      <c r="X88" s="226">
        <v>0</v>
      </c>
      <c r="Y88" s="332">
        <v>0</v>
      </c>
      <c r="Z88" s="226">
        <v>0</v>
      </c>
      <c r="AA88" s="332">
        <v>0</v>
      </c>
      <c r="AB88" s="226">
        <v>0</v>
      </c>
      <c r="AC88" s="332">
        <v>0</v>
      </c>
      <c r="AD88" s="226">
        <v>0</v>
      </c>
      <c r="AE88" s="332">
        <v>0</v>
      </c>
      <c r="AF88" s="226">
        <v>0</v>
      </c>
      <c r="AG88" s="332">
        <v>0</v>
      </c>
      <c r="AH88" s="226">
        <v>0</v>
      </c>
      <c r="AI88" s="332">
        <v>0</v>
      </c>
      <c r="AJ88" s="226">
        <v>0</v>
      </c>
      <c r="AK88" s="332">
        <v>0</v>
      </c>
      <c r="AL88" s="226">
        <v>0</v>
      </c>
      <c r="AM88" s="332">
        <v>0</v>
      </c>
      <c r="AN88" s="226">
        <v>0</v>
      </c>
      <c r="AO88" s="332">
        <v>0</v>
      </c>
      <c r="AP88" s="226">
        <v>215.5</v>
      </c>
      <c r="AQ88" s="332">
        <v>215.5</v>
      </c>
      <c r="AR88" s="226">
        <f>AQ88/AP88*100</f>
        <v>100</v>
      </c>
      <c r="AS88" s="188"/>
      <c r="AT88" s="345"/>
    </row>
    <row r="89" spans="1:446" ht="11.25" customHeight="1">
      <c r="A89" s="162" t="s">
        <v>268</v>
      </c>
      <c r="B89" s="185" t="s">
        <v>269</v>
      </c>
      <c r="C89" s="162" t="s">
        <v>14</v>
      </c>
      <c r="D89" s="255" t="s">
        <v>261</v>
      </c>
      <c r="E89" s="163" t="s">
        <v>196</v>
      </c>
      <c r="F89" s="226">
        <f>U89+X89+AA89+AD89+AG89+AJ89+AM89+AP89</f>
        <v>20122.699999999997</v>
      </c>
      <c r="G89" s="332">
        <f>J89+M89+P89+S89+V89+Y89+AB89+AE89+AH89+AK89+AN89+AQ89</f>
        <v>18953.399999999998</v>
      </c>
      <c r="H89" s="226">
        <f t="shared" si="24"/>
        <v>94.189149567403987</v>
      </c>
      <c r="I89" s="332">
        <v>0</v>
      </c>
      <c r="J89" s="226">
        <v>0</v>
      </c>
      <c r="K89" s="332">
        <v>0</v>
      </c>
      <c r="L89" s="226">
        <v>0</v>
      </c>
      <c r="M89" s="332">
        <v>0</v>
      </c>
      <c r="N89" s="226">
        <v>0</v>
      </c>
      <c r="O89" s="332">
        <v>0</v>
      </c>
      <c r="P89" s="226">
        <v>0</v>
      </c>
      <c r="Q89" s="332">
        <v>0</v>
      </c>
      <c r="R89" s="226">
        <v>0</v>
      </c>
      <c r="S89" s="332">
        <v>0</v>
      </c>
      <c r="T89" s="226">
        <v>0</v>
      </c>
      <c r="U89" s="332">
        <v>0</v>
      </c>
      <c r="V89" s="226">
        <v>0</v>
      </c>
      <c r="W89" s="332">
        <v>0</v>
      </c>
      <c r="X89" s="226">
        <v>25</v>
      </c>
      <c r="Y89" s="332">
        <v>25</v>
      </c>
      <c r="Z89" s="226">
        <v>100</v>
      </c>
      <c r="AA89" s="332">
        <f>AA92</f>
        <v>1655.2</v>
      </c>
      <c r="AB89" s="226">
        <f>AB92</f>
        <v>1655.2</v>
      </c>
      <c r="AC89" s="332">
        <v>100</v>
      </c>
      <c r="AD89" s="226">
        <f>AD92+AD90</f>
        <v>2199.1999999999998</v>
      </c>
      <c r="AE89" s="332">
        <f>AE91+AE92</f>
        <v>2199.1999999999998</v>
      </c>
      <c r="AF89" s="226">
        <v>100</v>
      </c>
      <c r="AG89" s="332">
        <f>AG92+AG91+AG90</f>
        <v>15497.699999999999</v>
      </c>
      <c r="AH89" s="226">
        <f>AH92</f>
        <v>5405.7</v>
      </c>
      <c r="AI89" s="332">
        <f>AH89/AG89*100</f>
        <v>34.880659710795797</v>
      </c>
      <c r="AJ89" s="226">
        <f>AJ92</f>
        <v>130.1</v>
      </c>
      <c r="AK89" s="332">
        <f>AK92</f>
        <v>1791</v>
      </c>
      <c r="AL89" s="226">
        <f>AL92</f>
        <v>1376.6333589546502</v>
      </c>
      <c r="AM89" s="332">
        <v>0</v>
      </c>
      <c r="AN89" s="226">
        <f>AN91+AN92+AN90</f>
        <v>7860.2999999999993</v>
      </c>
      <c r="AO89" s="332">
        <v>0</v>
      </c>
      <c r="AP89" s="226">
        <f>AP92</f>
        <v>615.5</v>
      </c>
      <c r="AQ89" s="332">
        <v>17</v>
      </c>
      <c r="AR89" s="226">
        <v>0</v>
      </c>
      <c r="AS89" s="185" t="s">
        <v>228</v>
      </c>
      <c r="AT89" s="185" t="s">
        <v>270</v>
      </c>
    </row>
    <row r="90" spans="1:446" ht="24.75" customHeight="1">
      <c r="A90" s="165"/>
      <c r="B90" s="187"/>
      <c r="C90" s="165"/>
      <c r="D90" s="294"/>
      <c r="E90" s="163" t="s">
        <v>13</v>
      </c>
      <c r="F90" s="226">
        <f>I90+L90+O90+R90+U90+X90+AA90+AD90+AG90+AJ90+AM90+AP90</f>
        <v>6589.9</v>
      </c>
      <c r="G90" s="332">
        <f>J90+M90+P90+S90+V90+Y90+AB90+AE90+AH90+AK90+AN90+AQ90</f>
        <v>6589.9</v>
      </c>
      <c r="H90" s="226">
        <f t="shared" si="24"/>
        <v>100</v>
      </c>
      <c r="I90" s="332">
        <v>0</v>
      </c>
      <c r="J90" s="226">
        <v>0</v>
      </c>
      <c r="K90" s="332">
        <v>0</v>
      </c>
      <c r="L90" s="226">
        <v>0</v>
      </c>
      <c r="M90" s="332">
        <v>0</v>
      </c>
      <c r="N90" s="226">
        <v>0</v>
      </c>
      <c r="O90" s="332">
        <v>0</v>
      </c>
      <c r="P90" s="226">
        <v>0</v>
      </c>
      <c r="Q90" s="332">
        <v>0</v>
      </c>
      <c r="R90" s="226">
        <v>0</v>
      </c>
      <c r="S90" s="332">
        <v>0</v>
      </c>
      <c r="T90" s="226">
        <v>0</v>
      </c>
      <c r="U90" s="332">
        <v>0</v>
      </c>
      <c r="V90" s="226">
        <v>0</v>
      </c>
      <c r="W90" s="332">
        <v>0</v>
      </c>
      <c r="X90" s="226">
        <v>0</v>
      </c>
      <c r="Y90" s="332">
        <v>0</v>
      </c>
      <c r="Z90" s="226">
        <v>0</v>
      </c>
      <c r="AA90" s="332">
        <v>0</v>
      </c>
      <c r="AB90" s="226">
        <v>0</v>
      </c>
      <c r="AC90" s="332">
        <v>0</v>
      </c>
      <c r="AD90" s="226">
        <v>0</v>
      </c>
      <c r="AE90" s="332">
        <v>0</v>
      </c>
      <c r="AF90" s="226">
        <v>0</v>
      </c>
      <c r="AG90" s="332">
        <v>6589.9</v>
      </c>
      <c r="AH90" s="226">
        <v>0</v>
      </c>
      <c r="AI90" s="332">
        <v>0</v>
      </c>
      <c r="AJ90" s="226">
        <v>0</v>
      </c>
      <c r="AK90" s="332">
        <v>0</v>
      </c>
      <c r="AL90" s="226">
        <v>0</v>
      </c>
      <c r="AM90" s="332">
        <v>0</v>
      </c>
      <c r="AN90" s="226">
        <v>6589.9</v>
      </c>
      <c r="AO90" s="332">
        <v>0</v>
      </c>
      <c r="AP90" s="226">
        <v>0</v>
      </c>
      <c r="AQ90" s="332">
        <v>0</v>
      </c>
      <c r="AR90" s="226">
        <v>0</v>
      </c>
      <c r="AS90" s="187"/>
      <c r="AT90" s="187"/>
    </row>
    <row r="91" spans="1:446" ht="25.5" customHeight="1">
      <c r="A91" s="165"/>
      <c r="B91" s="187"/>
      <c r="C91" s="165"/>
      <c r="D91" s="294"/>
      <c r="E91" s="163" t="s">
        <v>16</v>
      </c>
      <c r="F91" s="226">
        <f>I91+L91+O91+R91+U91+X91+AA91+AD91+AG91</f>
        <v>1545.8</v>
      </c>
      <c r="G91" s="332">
        <f>J91+M91+P91+S91+V91+Y91+AB91+AE91+AH91+AK91+AN91+AQ91</f>
        <v>1545.8</v>
      </c>
      <c r="H91" s="226">
        <f t="shared" si="24"/>
        <v>100</v>
      </c>
      <c r="I91" s="332">
        <v>0</v>
      </c>
      <c r="J91" s="226">
        <v>0</v>
      </c>
      <c r="K91" s="332">
        <v>0</v>
      </c>
      <c r="L91" s="226">
        <v>0</v>
      </c>
      <c r="M91" s="332">
        <v>0</v>
      </c>
      <c r="N91" s="226">
        <v>0</v>
      </c>
      <c r="O91" s="332">
        <v>0</v>
      </c>
      <c r="P91" s="226">
        <v>0</v>
      </c>
      <c r="Q91" s="332">
        <v>0</v>
      </c>
      <c r="R91" s="226">
        <v>0</v>
      </c>
      <c r="S91" s="332">
        <v>0</v>
      </c>
      <c r="T91" s="226">
        <v>0</v>
      </c>
      <c r="U91" s="332">
        <v>0</v>
      </c>
      <c r="V91" s="226">
        <v>0</v>
      </c>
      <c r="W91" s="332">
        <v>0</v>
      </c>
      <c r="X91" s="226">
        <v>0</v>
      </c>
      <c r="Y91" s="332">
        <v>0</v>
      </c>
      <c r="Z91" s="226">
        <v>0</v>
      </c>
      <c r="AA91" s="332">
        <v>0</v>
      </c>
      <c r="AB91" s="226">
        <v>0</v>
      </c>
      <c r="AC91" s="332">
        <v>0</v>
      </c>
      <c r="AD91" s="226">
        <v>0</v>
      </c>
      <c r="AE91" s="332">
        <v>0</v>
      </c>
      <c r="AF91" s="226">
        <v>0</v>
      </c>
      <c r="AG91" s="332">
        <v>1545.8</v>
      </c>
      <c r="AH91" s="226">
        <v>0</v>
      </c>
      <c r="AI91" s="332">
        <v>0</v>
      </c>
      <c r="AJ91" s="226">
        <v>0</v>
      </c>
      <c r="AK91" s="332">
        <v>0</v>
      </c>
      <c r="AL91" s="226">
        <v>0</v>
      </c>
      <c r="AM91" s="332">
        <v>0</v>
      </c>
      <c r="AN91" s="226">
        <v>1545.8</v>
      </c>
      <c r="AO91" s="332">
        <v>0</v>
      </c>
      <c r="AP91" s="226">
        <v>0</v>
      </c>
      <c r="AQ91" s="332">
        <v>0</v>
      </c>
      <c r="AR91" s="226">
        <v>0</v>
      </c>
      <c r="AS91" s="187"/>
      <c r="AT91" s="187"/>
    </row>
    <row r="92" spans="1:446" s="346" customFormat="1" ht="38.25" customHeight="1">
      <c r="A92" s="166"/>
      <c r="B92" s="193"/>
      <c r="C92" s="166"/>
      <c r="D92" s="257"/>
      <c r="E92" s="163" t="s">
        <v>15</v>
      </c>
      <c r="F92" s="226">
        <f>I92+L92+O92+R92+U92+X92+AA92+AD92+AG92+AJ92+AM92+AP92</f>
        <v>11987</v>
      </c>
      <c r="G92" s="332">
        <f>J92+M92+P92+S92+V92+Y92+AB92+AE92+AH92+AK92+AN92+AQ92</f>
        <v>10817.8</v>
      </c>
      <c r="H92" s="226">
        <f t="shared" si="24"/>
        <v>90.246099941603404</v>
      </c>
      <c r="I92" s="332">
        <v>0</v>
      </c>
      <c r="J92" s="226">
        <v>0</v>
      </c>
      <c r="K92" s="332">
        <v>0</v>
      </c>
      <c r="L92" s="226">
        <v>0</v>
      </c>
      <c r="M92" s="332">
        <v>0</v>
      </c>
      <c r="N92" s="226">
        <v>0</v>
      </c>
      <c r="O92" s="332">
        <v>0</v>
      </c>
      <c r="P92" s="226">
        <v>0</v>
      </c>
      <c r="Q92" s="332">
        <v>0</v>
      </c>
      <c r="R92" s="226">
        <v>0</v>
      </c>
      <c r="S92" s="332">
        <v>0</v>
      </c>
      <c r="T92" s="226">
        <v>0</v>
      </c>
      <c r="U92" s="332">
        <v>0</v>
      </c>
      <c r="V92" s="226">
        <v>0</v>
      </c>
      <c r="W92" s="332">
        <v>0</v>
      </c>
      <c r="X92" s="226">
        <v>25</v>
      </c>
      <c r="Y92" s="332">
        <v>25</v>
      </c>
      <c r="Z92" s="226">
        <v>100</v>
      </c>
      <c r="AA92" s="332">
        <v>1655.2</v>
      </c>
      <c r="AB92" s="226">
        <v>1655.2</v>
      </c>
      <c r="AC92" s="332">
        <v>100</v>
      </c>
      <c r="AD92" s="226">
        <v>2199.1999999999998</v>
      </c>
      <c r="AE92" s="332">
        <v>2199.1999999999998</v>
      </c>
      <c r="AF92" s="226">
        <v>100</v>
      </c>
      <c r="AG92" s="332">
        <v>7362</v>
      </c>
      <c r="AH92" s="226">
        <v>5405.7</v>
      </c>
      <c r="AI92" s="332">
        <f>AH92/AG92*100</f>
        <v>73.427057864710676</v>
      </c>
      <c r="AJ92" s="226">
        <v>130.1</v>
      </c>
      <c r="AK92" s="332">
        <v>1791</v>
      </c>
      <c r="AL92" s="226">
        <f>AK92/AJ92*100</f>
        <v>1376.6333589546502</v>
      </c>
      <c r="AM92" s="332">
        <v>0</v>
      </c>
      <c r="AN92" s="226">
        <v>-275.39999999999998</v>
      </c>
      <c r="AO92" s="332">
        <v>0</v>
      </c>
      <c r="AP92" s="226">
        <v>615.5</v>
      </c>
      <c r="AQ92" s="332">
        <f>17+0.1</f>
        <v>17.100000000000001</v>
      </c>
      <c r="AR92" s="226">
        <v>0</v>
      </c>
      <c r="AS92" s="193"/>
      <c r="AT92" s="193"/>
      <c r="AU92" s="311"/>
      <c r="AV92" s="311"/>
      <c r="AW92" s="311"/>
      <c r="AX92" s="311"/>
      <c r="AY92" s="311"/>
      <c r="AZ92" s="311"/>
      <c r="BA92" s="311"/>
      <c r="BB92" s="311"/>
      <c r="BC92" s="311"/>
      <c r="BD92" s="311"/>
      <c r="BE92" s="311"/>
      <c r="BF92" s="311"/>
      <c r="BG92" s="311"/>
      <c r="BH92" s="311"/>
      <c r="BI92" s="311"/>
      <c r="BJ92" s="311"/>
      <c r="BK92" s="311"/>
      <c r="BL92" s="311"/>
      <c r="BM92" s="311"/>
      <c r="BN92" s="311"/>
      <c r="BO92" s="311"/>
      <c r="BP92" s="311"/>
      <c r="BQ92" s="311"/>
      <c r="BR92" s="311"/>
      <c r="BS92" s="311"/>
      <c r="BT92" s="311"/>
      <c r="BU92" s="311"/>
      <c r="BV92" s="311"/>
      <c r="BW92" s="311"/>
      <c r="BX92" s="311"/>
      <c r="BY92" s="311"/>
      <c r="BZ92" s="311"/>
      <c r="CA92" s="311"/>
      <c r="CB92" s="311"/>
      <c r="CC92" s="311"/>
      <c r="CD92" s="311"/>
      <c r="CE92" s="311"/>
      <c r="CF92" s="311"/>
      <c r="CG92" s="311"/>
      <c r="CH92" s="311"/>
      <c r="CI92" s="311"/>
      <c r="CJ92" s="311"/>
      <c r="CK92" s="311"/>
      <c r="CL92" s="311"/>
      <c r="CM92" s="311"/>
      <c r="CN92" s="311"/>
      <c r="CO92" s="311"/>
      <c r="CP92" s="311"/>
      <c r="CQ92" s="311"/>
      <c r="CR92" s="311"/>
      <c r="CS92" s="311"/>
      <c r="CT92" s="311"/>
      <c r="CU92" s="311"/>
      <c r="CV92" s="311"/>
      <c r="CW92" s="311"/>
      <c r="CX92" s="311"/>
      <c r="CY92" s="311"/>
      <c r="CZ92" s="311"/>
      <c r="DA92" s="311"/>
      <c r="DB92" s="311"/>
      <c r="DC92" s="311"/>
      <c r="DD92" s="311"/>
      <c r="DE92" s="311"/>
      <c r="DF92" s="311"/>
      <c r="DG92" s="311"/>
      <c r="DH92" s="311"/>
      <c r="DI92" s="311"/>
      <c r="DJ92" s="311"/>
      <c r="DK92" s="311"/>
      <c r="DL92" s="311"/>
      <c r="DM92" s="311"/>
      <c r="DN92" s="311"/>
      <c r="DO92" s="311"/>
      <c r="DP92" s="311"/>
      <c r="DQ92" s="311"/>
      <c r="DR92" s="311"/>
      <c r="DS92" s="311"/>
      <c r="DT92" s="311"/>
      <c r="DU92" s="311"/>
      <c r="DV92" s="311"/>
      <c r="DW92" s="311"/>
      <c r="DX92" s="311"/>
      <c r="DY92" s="311"/>
      <c r="DZ92" s="311"/>
      <c r="EA92" s="311"/>
      <c r="EB92" s="311"/>
      <c r="EC92" s="311"/>
      <c r="ED92" s="311"/>
      <c r="EE92" s="311"/>
      <c r="EF92" s="311"/>
      <c r="EG92" s="311"/>
      <c r="EH92" s="311"/>
      <c r="EI92" s="311"/>
      <c r="EJ92" s="311"/>
      <c r="EK92" s="311"/>
      <c r="EL92" s="311"/>
      <c r="EM92" s="311"/>
      <c r="EN92" s="311"/>
      <c r="EO92" s="311"/>
      <c r="EP92" s="311"/>
      <c r="EQ92" s="311"/>
      <c r="ER92" s="311"/>
      <c r="ES92" s="311"/>
      <c r="ET92" s="311"/>
      <c r="EU92" s="311"/>
      <c r="EV92" s="311"/>
      <c r="EW92" s="311"/>
      <c r="EX92" s="311"/>
      <c r="EY92" s="311"/>
      <c r="EZ92" s="311"/>
      <c r="FA92" s="311"/>
      <c r="FB92" s="311"/>
      <c r="FC92" s="311"/>
      <c r="FD92" s="311"/>
      <c r="FE92" s="311"/>
      <c r="FF92" s="311"/>
      <c r="FG92" s="311"/>
      <c r="FH92" s="311"/>
      <c r="FI92" s="311"/>
      <c r="FJ92" s="311"/>
      <c r="FK92" s="311"/>
      <c r="FL92" s="311"/>
      <c r="FM92" s="311"/>
      <c r="FN92" s="311"/>
      <c r="FO92" s="311"/>
      <c r="FP92" s="311"/>
      <c r="FQ92" s="311"/>
      <c r="FR92" s="311"/>
      <c r="FS92" s="311"/>
      <c r="FT92" s="311"/>
      <c r="FU92" s="311"/>
      <c r="FV92" s="311"/>
      <c r="FW92" s="311"/>
      <c r="FX92" s="311"/>
      <c r="FY92" s="311"/>
      <c r="FZ92" s="311"/>
      <c r="GA92" s="311"/>
      <c r="GB92" s="311"/>
      <c r="GC92" s="311"/>
      <c r="GD92" s="311"/>
      <c r="GE92" s="311"/>
      <c r="GF92" s="311"/>
      <c r="GG92" s="311"/>
      <c r="GH92" s="311"/>
      <c r="GI92" s="311"/>
      <c r="GJ92" s="311"/>
      <c r="GK92" s="311"/>
      <c r="GL92" s="311"/>
      <c r="GM92" s="311"/>
      <c r="GN92" s="311"/>
      <c r="GO92" s="311"/>
      <c r="GP92" s="311"/>
      <c r="GQ92" s="311"/>
      <c r="GR92" s="311"/>
      <c r="GS92" s="311"/>
      <c r="GT92" s="311"/>
      <c r="GU92" s="311"/>
      <c r="GV92" s="311"/>
      <c r="GW92" s="311"/>
      <c r="GX92" s="311"/>
      <c r="GY92" s="311"/>
      <c r="GZ92" s="311"/>
      <c r="HA92" s="311"/>
      <c r="HB92" s="311"/>
      <c r="HC92" s="311"/>
      <c r="HD92" s="311"/>
      <c r="HE92" s="311"/>
      <c r="HF92" s="311"/>
      <c r="HG92" s="311"/>
      <c r="HH92" s="311"/>
      <c r="HI92" s="311"/>
      <c r="HJ92" s="311"/>
      <c r="HK92" s="311"/>
      <c r="HL92" s="311"/>
      <c r="HM92" s="311"/>
      <c r="HN92" s="311"/>
      <c r="HO92" s="311"/>
      <c r="HP92" s="311"/>
      <c r="HQ92" s="311"/>
      <c r="HR92" s="311"/>
      <c r="HS92" s="311"/>
      <c r="HT92" s="311"/>
      <c r="HU92" s="311"/>
      <c r="HV92" s="311"/>
      <c r="HW92" s="311"/>
      <c r="HX92" s="311"/>
      <c r="HY92" s="311"/>
      <c r="HZ92" s="311"/>
      <c r="IA92" s="311"/>
      <c r="IB92" s="311"/>
      <c r="IC92" s="311"/>
      <c r="ID92" s="311"/>
      <c r="IE92" s="311"/>
      <c r="IF92" s="311"/>
      <c r="IG92" s="311"/>
      <c r="IH92" s="311"/>
      <c r="II92" s="311"/>
      <c r="IJ92" s="311"/>
      <c r="IK92" s="311"/>
      <c r="IL92" s="311"/>
      <c r="IM92" s="311"/>
      <c r="IN92" s="311"/>
      <c r="IO92" s="311"/>
      <c r="IP92" s="311"/>
      <c r="IQ92" s="311"/>
      <c r="IR92" s="311"/>
      <c r="IS92" s="311"/>
      <c r="IT92" s="311"/>
      <c r="IU92" s="311"/>
      <c r="IV92" s="311"/>
      <c r="IW92" s="311"/>
      <c r="IX92" s="311"/>
      <c r="IY92" s="311"/>
      <c r="IZ92" s="311"/>
      <c r="JA92" s="311"/>
      <c r="JB92" s="311"/>
      <c r="JC92" s="311"/>
      <c r="JD92" s="311"/>
      <c r="JE92" s="311"/>
      <c r="JF92" s="311"/>
      <c r="JG92" s="311"/>
      <c r="JH92" s="311"/>
      <c r="JI92" s="311"/>
      <c r="JJ92" s="311"/>
      <c r="JK92" s="311"/>
      <c r="JL92" s="311"/>
      <c r="JM92" s="311"/>
      <c r="JN92" s="311"/>
      <c r="JO92" s="311"/>
      <c r="JP92" s="311"/>
      <c r="JQ92" s="311"/>
      <c r="JR92" s="311"/>
      <c r="JS92" s="311"/>
      <c r="JT92" s="311"/>
      <c r="JU92" s="311"/>
      <c r="JV92" s="311"/>
      <c r="JW92" s="311"/>
      <c r="JX92" s="311"/>
      <c r="JY92" s="311"/>
      <c r="JZ92" s="311"/>
      <c r="KA92" s="311"/>
      <c r="KB92" s="311"/>
      <c r="KC92" s="311"/>
      <c r="KD92" s="311"/>
      <c r="KE92" s="311"/>
      <c r="KF92" s="311"/>
      <c r="KG92" s="311"/>
      <c r="KH92" s="311"/>
      <c r="KI92" s="311"/>
      <c r="KJ92" s="311"/>
      <c r="KK92" s="311"/>
      <c r="KL92" s="311"/>
      <c r="KM92" s="311"/>
      <c r="KN92" s="311"/>
      <c r="KO92" s="311"/>
      <c r="KP92" s="311"/>
      <c r="KQ92" s="311"/>
      <c r="KR92" s="311"/>
      <c r="KS92" s="311"/>
      <c r="KT92" s="311"/>
      <c r="KU92" s="311"/>
      <c r="KV92" s="311"/>
      <c r="KW92" s="311"/>
      <c r="KX92" s="311"/>
      <c r="KY92" s="311"/>
      <c r="KZ92" s="311"/>
      <c r="LA92" s="311"/>
      <c r="LB92" s="311"/>
      <c r="LC92" s="311"/>
      <c r="LD92" s="311"/>
      <c r="LE92" s="311"/>
      <c r="LF92" s="311"/>
      <c r="LG92" s="311"/>
      <c r="LH92" s="311"/>
      <c r="LI92" s="311"/>
      <c r="LJ92" s="311"/>
      <c r="LK92" s="311"/>
      <c r="LL92" s="311"/>
      <c r="LM92" s="311"/>
      <c r="LN92" s="311"/>
      <c r="LO92" s="311"/>
      <c r="LP92" s="311"/>
      <c r="LQ92" s="311"/>
      <c r="LR92" s="311"/>
      <c r="LS92" s="311"/>
      <c r="LT92" s="311"/>
      <c r="LU92" s="311"/>
      <c r="LV92" s="311"/>
      <c r="LW92" s="311"/>
      <c r="LX92" s="311"/>
      <c r="LY92" s="311"/>
      <c r="LZ92" s="311"/>
      <c r="MA92" s="311"/>
      <c r="MB92" s="311"/>
      <c r="MC92" s="311"/>
      <c r="MD92" s="311"/>
      <c r="ME92" s="311"/>
      <c r="MF92" s="311"/>
      <c r="MG92" s="311"/>
      <c r="MH92" s="311"/>
      <c r="MI92" s="311"/>
      <c r="MJ92" s="311"/>
      <c r="MK92" s="311"/>
      <c r="ML92" s="311"/>
      <c r="MM92" s="311"/>
      <c r="MN92" s="311"/>
      <c r="MO92" s="311"/>
      <c r="MP92" s="311"/>
      <c r="MQ92" s="311"/>
      <c r="MR92" s="311"/>
      <c r="MS92" s="311"/>
      <c r="MT92" s="311"/>
      <c r="MU92" s="311"/>
      <c r="MV92" s="311"/>
      <c r="MW92" s="311"/>
      <c r="MX92" s="311"/>
      <c r="MY92" s="311"/>
      <c r="MZ92" s="311"/>
      <c r="NA92" s="311"/>
      <c r="NB92" s="311"/>
      <c r="NC92" s="311"/>
      <c r="ND92" s="311"/>
      <c r="NE92" s="311"/>
      <c r="NF92" s="311"/>
      <c r="NG92" s="311"/>
      <c r="NH92" s="311"/>
      <c r="NI92" s="311"/>
      <c r="NJ92" s="311"/>
      <c r="NK92" s="311"/>
      <c r="NL92" s="311"/>
      <c r="NM92" s="311"/>
      <c r="NN92" s="311"/>
      <c r="NO92" s="311"/>
      <c r="NP92" s="311"/>
      <c r="NQ92" s="311"/>
      <c r="NR92" s="311"/>
      <c r="NS92" s="311"/>
      <c r="NT92" s="311"/>
      <c r="NU92" s="311"/>
      <c r="NV92" s="311"/>
      <c r="NW92" s="311"/>
      <c r="NX92" s="311"/>
      <c r="NY92" s="311"/>
      <c r="NZ92" s="311"/>
      <c r="OA92" s="311"/>
      <c r="OB92" s="311"/>
      <c r="OC92" s="311"/>
      <c r="OD92" s="311"/>
      <c r="OE92" s="311"/>
      <c r="OF92" s="311"/>
      <c r="OG92" s="311"/>
      <c r="OH92" s="311"/>
      <c r="OI92" s="311"/>
      <c r="OJ92" s="311"/>
      <c r="OK92" s="311"/>
      <c r="OL92" s="311"/>
      <c r="OM92" s="311"/>
      <c r="ON92" s="311"/>
      <c r="OO92" s="311"/>
      <c r="OP92" s="311"/>
      <c r="OQ92" s="311"/>
      <c r="OR92" s="311"/>
      <c r="OS92" s="311"/>
      <c r="OT92" s="311"/>
      <c r="OU92" s="311"/>
      <c r="OV92" s="311"/>
      <c r="OW92" s="311"/>
      <c r="OX92" s="311"/>
      <c r="OY92" s="311"/>
      <c r="OZ92" s="311"/>
      <c r="PA92" s="311"/>
      <c r="PB92" s="311"/>
      <c r="PC92" s="311"/>
      <c r="PD92" s="311"/>
      <c r="PE92" s="311"/>
      <c r="PF92" s="311"/>
      <c r="PG92" s="311"/>
      <c r="PH92" s="311"/>
      <c r="PI92" s="311"/>
      <c r="PJ92" s="311"/>
      <c r="PK92" s="311"/>
      <c r="PL92" s="311"/>
      <c r="PM92" s="311"/>
      <c r="PN92" s="311"/>
      <c r="PO92" s="311"/>
      <c r="PP92" s="311"/>
      <c r="PQ92" s="311"/>
      <c r="PR92" s="311"/>
      <c r="PS92" s="311"/>
      <c r="PT92" s="311"/>
      <c r="PU92" s="311"/>
      <c r="PV92" s="311"/>
      <c r="PW92" s="311"/>
      <c r="PX92" s="311"/>
      <c r="PY92" s="311"/>
      <c r="PZ92" s="311"/>
      <c r="QA92" s="311"/>
      <c r="QB92" s="311"/>
      <c r="QC92" s="311"/>
      <c r="QD92" s="311"/>
    </row>
    <row r="93" spans="1:446" ht="12.75" hidden="1" customHeight="1">
      <c r="A93" s="347" t="s">
        <v>271</v>
      </c>
      <c r="B93" s="347" t="s">
        <v>259</v>
      </c>
      <c r="C93" s="347" t="s">
        <v>14</v>
      </c>
      <c r="D93" s="348" t="s">
        <v>27</v>
      </c>
      <c r="E93" s="349" t="s">
        <v>196</v>
      </c>
      <c r="F93" s="266">
        <f t="shared" ref="F93:G94" si="25">I93+L93+O93+R93+U93+X93+AA93+AD93+AG93+AJ93+AM93+AP93</f>
        <v>0</v>
      </c>
      <c r="G93" s="350">
        <f t="shared" si="25"/>
        <v>0</v>
      </c>
      <c r="H93" s="351">
        <v>0</v>
      </c>
      <c r="I93" s="350">
        <v>0</v>
      </c>
      <c r="J93" s="266">
        <v>0</v>
      </c>
      <c r="K93" s="350">
        <v>0</v>
      </c>
      <c r="L93" s="266">
        <v>0</v>
      </c>
      <c r="M93" s="350">
        <v>0</v>
      </c>
      <c r="N93" s="266">
        <v>0</v>
      </c>
      <c r="O93" s="350">
        <v>0</v>
      </c>
      <c r="P93" s="266">
        <v>0</v>
      </c>
      <c r="Q93" s="350">
        <v>0</v>
      </c>
      <c r="R93" s="266">
        <v>0</v>
      </c>
      <c r="S93" s="350">
        <v>0</v>
      </c>
      <c r="T93" s="266">
        <v>0</v>
      </c>
      <c r="U93" s="266">
        <v>0</v>
      </c>
      <c r="V93" s="266">
        <v>0</v>
      </c>
      <c r="W93" s="350">
        <v>0</v>
      </c>
      <c r="X93" s="266">
        <v>0</v>
      </c>
      <c r="Y93" s="350">
        <v>0</v>
      </c>
      <c r="Z93" s="266">
        <v>0</v>
      </c>
      <c r="AA93" s="266">
        <v>0</v>
      </c>
      <c r="AB93" s="266">
        <v>0</v>
      </c>
      <c r="AC93" s="350">
        <v>0</v>
      </c>
      <c r="AD93" s="266">
        <v>0</v>
      </c>
      <c r="AE93" s="350">
        <v>0</v>
      </c>
      <c r="AF93" s="266">
        <v>0</v>
      </c>
      <c r="AG93" s="266">
        <v>0</v>
      </c>
      <c r="AH93" s="266">
        <v>0</v>
      </c>
      <c r="AI93" s="350">
        <v>0</v>
      </c>
      <c r="AJ93" s="266">
        <v>0</v>
      </c>
      <c r="AK93" s="350">
        <v>0</v>
      </c>
      <c r="AL93" s="266">
        <v>0</v>
      </c>
      <c r="AM93" s="266">
        <v>0</v>
      </c>
      <c r="AN93" s="266">
        <v>0</v>
      </c>
      <c r="AO93" s="350">
        <v>0</v>
      </c>
      <c r="AP93" s="266">
        <v>0</v>
      </c>
      <c r="AQ93" s="350">
        <v>0</v>
      </c>
      <c r="AR93" s="266">
        <v>0</v>
      </c>
      <c r="AS93" s="223" t="s">
        <v>228</v>
      </c>
      <c r="AT93" s="352"/>
    </row>
    <row r="94" spans="1:446" ht="75" hidden="1" customHeight="1">
      <c r="A94" s="353"/>
      <c r="B94" s="353"/>
      <c r="C94" s="353"/>
      <c r="D94" s="354"/>
      <c r="E94" s="349" t="s">
        <v>15</v>
      </c>
      <c r="F94" s="266">
        <f t="shared" si="25"/>
        <v>0</v>
      </c>
      <c r="G94" s="350">
        <f t="shared" si="25"/>
        <v>0</v>
      </c>
      <c r="H94" s="351">
        <v>0</v>
      </c>
      <c r="I94" s="350">
        <v>0</v>
      </c>
      <c r="J94" s="266">
        <v>0</v>
      </c>
      <c r="K94" s="350">
        <v>0</v>
      </c>
      <c r="L94" s="266">
        <v>0</v>
      </c>
      <c r="M94" s="350">
        <v>0</v>
      </c>
      <c r="N94" s="266">
        <v>0</v>
      </c>
      <c r="O94" s="350">
        <v>0</v>
      </c>
      <c r="P94" s="266">
        <v>0</v>
      </c>
      <c r="Q94" s="350">
        <v>0</v>
      </c>
      <c r="R94" s="266">
        <v>0</v>
      </c>
      <c r="S94" s="350">
        <v>0</v>
      </c>
      <c r="T94" s="266">
        <v>0</v>
      </c>
      <c r="U94" s="266">
        <v>0</v>
      </c>
      <c r="V94" s="266">
        <v>0</v>
      </c>
      <c r="W94" s="350">
        <v>0</v>
      </c>
      <c r="X94" s="266">
        <v>0</v>
      </c>
      <c r="Y94" s="350">
        <v>0</v>
      </c>
      <c r="Z94" s="266">
        <v>0</v>
      </c>
      <c r="AA94" s="266">
        <v>0</v>
      </c>
      <c r="AB94" s="266">
        <v>0</v>
      </c>
      <c r="AC94" s="350">
        <v>0</v>
      </c>
      <c r="AD94" s="266">
        <v>0</v>
      </c>
      <c r="AE94" s="350">
        <v>0</v>
      </c>
      <c r="AF94" s="266">
        <v>0</v>
      </c>
      <c r="AG94" s="266">
        <v>0</v>
      </c>
      <c r="AH94" s="266">
        <v>0</v>
      </c>
      <c r="AI94" s="350">
        <v>0</v>
      </c>
      <c r="AJ94" s="266">
        <v>0</v>
      </c>
      <c r="AK94" s="350">
        <v>0</v>
      </c>
      <c r="AL94" s="266">
        <v>0</v>
      </c>
      <c r="AM94" s="266">
        <v>0</v>
      </c>
      <c r="AN94" s="266">
        <v>0</v>
      </c>
      <c r="AO94" s="350">
        <v>0</v>
      </c>
      <c r="AP94" s="266">
        <v>0</v>
      </c>
      <c r="AQ94" s="350">
        <v>0</v>
      </c>
      <c r="AR94" s="266">
        <v>0</v>
      </c>
      <c r="AS94" s="223"/>
      <c r="AT94" s="355" t="s">
        <v>260</v>
      </c>
    </row>
    <row r="95" spans="1:446" ht="67.5" hidden="1" customHeight="1">
      <c r="A95" s="356"/>
      <c r="B95" s="356"/>
      <c r="C95" s="356"/>
      <c r="D95" s="357"/>
      <c r="E95" s="349" t="s">
        <v>255</v>
      </c>
      <c r="F95" s="266">
        <v>0</v>
      </c>
      <c r="G95" s="350">
        <f>S95+Y95+AE95</f>
        <v>0</v>
      </c>
      <c r="H95" s="351">
        <v>0</v>
      </c>
      <c r="I95" s="350">
        <v>0</v>
      </c>
      <c r="J95" s="266">
        <v>0</v>
      </c>
      <c r="K95" s="350">
        <v>0</v>
      </c>
      <c r="L95" s="266">
        <v>0</v>
      </c>
      <c r="M95" s="350">
        <v>0</v>
      </c>
      <c r="N95" s="266">
        <v>0</v>
      </c>
      <c r="O95" s="350">
        <v>0</v>
      </c>
      <c r="P95" s="266">
        <v>0</v>
      </c>
      <c r="Q95" s="350">
        <v>0</v>
      </c>
      <c r="R95" s="266">
        <v>0</v>
      </c>
      <c r="S95" s="350"/>
      <c r="T95" s="266">
        <v>0</v>
      </c>
      <c r="U95" s="266">
        <v>0</v>
      </c>
      <c r="V95" s="266">
        <v>0</v>
      </c>
      <c r="W95" s="350">
        <v>0</v>
      </c>
      <c r="X95" s="266">
        <v>0</v>
      </c>
      <c r="Y95" s="350"/>
      <c r="Z95" s="266">
        <v>0</v>
      </c>
      <c r="AA95" s="266">
        <v>0</v>
      </c>
      <c r="AB95" s="266">
        <v>0</v>
      </c>
      <c r="AC95" s="350">
        <v>0</v>
      </c>
      <c r="AD95" s="266">
        <v>0</v>
      </c>
      <c r="AE95" s="350"/>
      <c r="AF95" s="266">
        <v>0</v>
      </c>
      <c r="AG95" s="266">
        <v>0</v>
      </c>
      <c r="AH95" s="350">
        <v>0</v>
      </c>
      <c r="AI95" s="266">
        <v>0</v>
      </c>
      <c r="AJ95" s="350">
        <v>0</v>
      </c>
      <c r="AK95" s="266">
        <v>0</v>
      </c>
      <c r="AL95" s="350">
        <v>0</v>
      </c>
      <c r="AM95" s="266">
        <v>0</v>
      </c>
      <c r="AN95" s="350">
        <v>0</v>
      </c>
      <c r="AO95" s="266">
        <v>0</v>
      </c>
      <c r="AP95" s="350">
        <v>0</v>
      </c>
      <c r="AQ95" s="266">
        <v>0</v>
      </c>
      <c r="AR95" s="350">
        <v>0</v>
      </c>
      <c r="AS95" s="223"/>
      <c r="AT95" s="355"/>
    </row>
    <row r="96" spans="1:446" ht="67.5" customHeight="1">
      <c r="A96" s="167" t="s">
        <v>271</v>
      </c>
      <c r="B96" s="200" t="s">
        <v>272</v>
      </c>
      <c r="C96" s="358" t="s">
        <v>273</v>
      </c>
      <c r="D96" s="359" t="s">
        <v>27</v>
      </c>
      <c r="E96" s="249" t="s">
        <v>255</v>
      </c>
      <c r="F96" s="250">
        <v>0</v>
      </c>
      <c r="G96" s="335">
        <v>255.5</v>
      </c>
      <c r="H96" s="336">
        <v>0</v>
      </c>
      <c r="I96" s="262">
        <v>0</v>
      </c>
      <c r="J96" s="250">
        <v>0</v>
      </c>
      <c r="K96" s="262">
        <v>0</v>
      </c>
      <c r="L96" s="250">
        <v>0</v>
      </c>
      <c r="M96" s="262">
        <v>0</v>
      </c>
      <c r="N96" s="250">
        <v>0</v>
      </c>
      <c r="O96" s="262">
        <v>0</v>
      </c>
      <c r="P96" s="250">
        <v>0</v>
      </c>
      <c r="Q96" s="262">
        <v>0</v>
      </c>
      <c r="R96" s="250">
        <v>0</v>
      </c>
      <c r="S96" s="262">
        <v>0</v>
      </c>
      <c r="T96" s="250">
        <v>0</v>
      </c>
      <c r="U96" s="250">
        <v>0</v>
      </c>
      <c r="V96" s="285">
        <v>255.5</v>
      </c>
      <c r="W96" s="262">
        <v>0</v>
      </c>
      <c r="X96" s="250">
        <v>0</v>
      </c>
      <c r="Y96" s="262">
        <v>0</v>
      </c>
      <c r="Z96" s="250">
        <v>0</v>
      </c>
      <c r="AA96" s="250">
        <v>0</v>
      </c>
      <c r="AB96" s="250">
        <v>0</v>
      </c>
      <c r="AC96" s="262">
        <v>0</v>
      </c>
      <c r="AD96" s="250">
        <v>0</v>
      </c>
      <c r="AE96" s="262">
        <v>0</v>
      </c>
      <c r="AF96" s="250">
        <v>0</v>
      </c>
      <c r="AG96" s="250">
        <v>0</v>
      </c>
      <c r="AH96" s="262">
        <v>0</v>
      </c>
      <c r="AI96" s="250">
        <v>0</v>
      </c>
      <c r="AJ96" s="262">
        <v>0</v>
      </c>
      <c r="AK96" s="250">
        <v>0</v>
      </c>
      <c r="AL96" s="262">
        <v>0</v>
      </c>
      <c r="AM96" s="250">
        <v>0</v>
      </c>
      <c r="AN96" s="262">
        <v>0</v>
      </c>
      <c r="AO96" s="250">
        <v>0</v>
      </c>
      <c r="AP96" s="262">
        <v>0</v>
      </c>
      <c r="AQ96" s="250">
        <v>0</v>
      </c>
      <c r="AR96" s="262">
        <v>0</v>
      </c>
      <c r="AS96" s="218"/>
      <c r="AT96" s="337"/>
    </row>
    <row r="97" spans="1:46" ht="76.5">
      <c r="A97" s="186" t="s">
        <v>274</v>
      </c>
      <c r="B97" s="360" t="s">
        <v>275</v>
      </c>
      <c r="C97" s="358" t="s">
        <v>273</v>
      </c>
      <c r="D97" s="359" t="s">
        <v>27</v>
      </c>
      <c r="E97" s="249" t="s">
        <v>255</v>
      </c>
      <c r="F97" s="250">
        <v>0</v>
      </c>
      <c r="G97" s="335">
        <v>769.7</v>
      </c>
      <c r="H97" s="336">
        <v>0</v>
      </c>
      <c r="I97" s="262">
        <v>0</v>
      </c>
      <c r="J97" s="250">
        <v>0</v>
      </c>
      <c r="K97" s="262">
        <v>0</v>
      </c>
      <c r="L97" s="250">
        <v>0</v>
      </c>
      <c r="M97" s="262">
        <v>0</v>
      </c>
      <c r="N97" s="250">
        <v>0</v>
      </c>
      <c r="O97" s="262">
        <v>0</v>
      </c>
      <c r="P97" s="250">
        <v>0</v>
      </c>
      <c r="Q97" s="262">
        <v>0</v>
      </c>
      <c r="R97" s="250">
        <v>0</v>
      </c>
      <c r="S97" s="335">
        <v>769.7</v>
      </c>
      <c r="T97" s="250">
        <v>0</v>
      </c>
      <c r="U97" s="250">
        <v>0</v>
      </c>
      <c r="V97" s="250">
        <v>0</v>
      </c>
      <c r="W97" s="262">
        <v>0</v>
      </c>
      <c r="X97" s="250">
        <v>0</v>
      </c>
      <c r="Y97" s="262">
        <v>0</v>
      </c>
      <c r="Z97" s="250">
        <v>0</v>
      </c>
      <c r="AA97" s="250">
        <v>0</v>
      </c>
      <c r="AB97" s="250">
        <v>0</v>
      </c>
      <c r="AC97" s="262">
        <v>0</v>
      </c>
      <c r="AD97" s="250">
        <v>0</v>
      </c>
      <c r="AE97" s="262">
        <v>0</v>
      </c>
      <c r="AF97" s="250">
        <v>0</v>
      </c>
      <c r="AG97" s="250">
        <v>0</v>
      </c>
      <c r="AH97" s="262">
        <v>0</v>
      </c>
      <c r="AI97" s="250">
        <v>0</v>
      </c>
      <c r="AJ97" s="262">
        <v>0</v>
      </c>
      <c r="AK97" s="250">
        <v>0</v>
      </c>
      <c r="AL97" s="262">
        <v>0</v>
      </c>
      <c r="AM97" s="250">
        <v>0</v>
      </c>
      <c r="AN97" s="262">
        <v>0</v>
      </c>
      <c r="AO97" s="250">
        <v>0</v>
      </c>
      <c r="AP97" s="262">
        <v>0</v>
      </c>
      <c r="AQ97" s="250">
        <v>0</v>
      </c>
      <c r="AR97" s="262">
        <v>0</v>
      </c>
      <c r="AS97" s="218"/>
      <c r="AT97" s="337"/>
    </row>
    <row r="98" spans="1:46" ht="76.5">
      <c r="A98" s="361" t="s">
        <v>276</v>
      </c>
      <c r="B98" s="362" t="s">
        <v>277</v>
      </c>
      <c r="C98" s="358" t="s">
        <v>273</v>
      </c>
      <c r="D98" s="359" t="s">
        <v>27</v>
      </c>
      <c r="E98" s="249" t="s">
        <v>255</v>
      </c>
      <c r="F98" s="250">
        <v>0</v>
      </c>
      <c r="G98" s="335">
        <f>P98+AB98+AE98+AH98</f>
        <v>2961.8</v>
      </c>
      <c r="H98" s="336">
        <v>0</v>
      </c>
      <c r="I98" s="262">
        <v>0</v>
      </c>
      <c r="J98" s="250">
        <v>0</v>
      </c>
      <c r="K98" s="262">
        <v>0</v>
      </c>
      <c r="L98" s="250">
        <v>0</v>
      </c>
      <c r="M98" s="262">
        <v>0</v>
      </c>
      <c r="N98" s="250">
        <v>0</v>
      </c>
      <c r="O98" s="262">
        <v>0</v>
      </c>
      <c r="P98" s="285">
        <v>1435.9</v>
      </c>
      <c r="Q98" s="262">
        <v>0</v>
      </c>
      <c r="R98" s="250">
        <v>0</v>
      </c>
      <c r="S98" s="262">
        <v>0</v>
      </c>
      <c r="T98" s="250">
        <v>0</v>
      </c>
      <c r="U98" s="250">
        <v>0</v>
      </c>
      <c r="V98" s="250">
        <v>0</v>
      </c>
      <c r="W98" s="262">
        <v>0</v>
      </c>
      <c r="X98" s="250">
        <v>0</v>
      </c>
      <c r="Y98" s="262">
        <v>0</v>
      </c>
      <c r="Z98" s="250">
        <v>0</v>
      </c>
      <c r="AA98" s="250">
        <v>0</v>
      </c>
      <c r="AB98" s="285">
        <v>539</v>
      </c>
      <c r="AC98" s="262">
        <v>0</v>
      </c>
      <c r="AD98" s="250">
        <v>0</v>
      </c>
      <c r="AE98" s="335">
        <v>896.9</v>
      </c>
      <c r="AF98" s="250">
        <v>0</v>
      </c>
      <c r="AG98" s="250">
        <v>0</v>
      </c>
      <c r="AH98" s="335">
        <v>90</v>
      </c>
      <c r="AI98" s="250">
        <v>0</v>
      </c>
      <c r="AJ98" s="262">
        <v>0</v>
      </c>
      <c r="AK98" s="250">
        <v>0</v>
      </c>
      <c r="AL98" s="262">
        <v>0</v>
      </c>
      <c r="AM98" s="250">
        <v>0</v>
      </c>
      <c r="AN98" s="262">
        <v>0</v>
      </c>
      <c r="AO98" s="250">
        <v>0</v>
      </c>
      <c r="AP98" s="262">
        <v>0</v>
      </c>
      <c r="AQ98" s="250">
        <v>0</v>
      </c>
      <c r="AR98" s="262">
        <v>0</v>
      </c>
      <c r="AS98" s="218"/>
      <c r="AT98" s="337"/>
    </row>
    <row r="99" spans="1:46">
      <c r="A99" s="308" t="s">
        <v>278</v>
      </c>
      <c r="B99" s="308" t="s">
        <v>279</v>
      </c>
      <c r="C99" s="308" t="s">
        <v>29</v>
      </c>
      <c r="D99" s="363"/>
      <c r="E99" s="163" t="s">
        <v>196</v>
      </c>
      <c r="F99" s="226">
        <f t="shared" ref="F99:G104" si="26">I99+L99+O99+R99+U99+X99+AA99+AD99+AG99+AJ99+AM99+AP99</f>
        <v>251.1</v>
      </c>
      <c r="G99" s="226">
        <f t="shared" si="26"/>
        <v>231.1</v>
      </c>
      <c r="H99" s="333">
        <f t="shared" ref="H99:H104" si="27">G99/F99*100</f>
        <v>92.035045798486664</v>
      </c>
      <c r="I99" s="226">
        <v>0</v>
      </c>
      <c r="J99" s="226">
        <v>0</v>
      </c>
      <c r="K99" s="226">
        <v>0</v>
      </c>
      <c r="L99" s="226">
        <v>0</v>
      </c>
      <c r="M99" s="226">
        <v>0</v>
      </c>
      <c r="N99" s="226">
        <v>0</v>
      </c>
      <c r="O99" s="226">
        <v>0</v>
      </c>
      <c r="P99" s="226">
        <v>0</v>
      </c>
      <c r="Q99" s="226">
        <v>0</v>
      </c>
      <c r="R99" s="226">
        <v>0</v>
      </c>
      <c r="S99" s="226">
        <v>0</v>
      </c>
      <c r="T99" s="332">
        <v>0</v>
      </c>
      <c r="U99" s="226">
        <v>0</v>
      </c>
      <c r="V99" s="226">
        <v>0</v>
      </c>
      <c r="W99" s="226">
        <v>0</v>
      </c>
      <c r="X99" s="226">
        <v>0</v>
      </c>
      <c r="Y99" s="226">
        <v>0</v>
      </c>
      <c r="Z99" s="332">
        <v>0</v>
      </c>
      <c r="AA99" s="226">
        <v>0</v>
      </c>
      <c r="AB99" s="226">
        <v>0</v>
      </c>
      <c r="AC99" s="226">
        <v>0</v>
      </c>
      <c r="AD99" s="332">
        <v>0</v>
      </c>
      <c r="AE99" s="226">
        <v>0</v>
      </c>
      <c r="AF99" s="332">
        <v>0</v>
      </c>
      <c r="AG99" s="226">
        <v>151.1</v>
      </c>
      <c r="AH99" s="332">
        <f>AH101+AH103</f>
        <v>151.1</v>
      </c>
      <c r="AI99" s="226">
        <f>AH99/AG99*100</f>
        <v>100</v>
      </c>
      <c r="AJ99" s="332">
        <v>0</v>
      </c>
      <c r="AK99" s="226">
        <v>0</v>
      </c>
      <c r="AL99" s="332">
        <v>0</v>
      </c>
      <c r="AM99" s="226">
        <v>0</v>
      </c>
      <c r="AN99" s="332">
        <v>0</v>
      </c>
      <c r="AO99" s="226">
        <v>0</v>
      </c>
      <c r="AP99" s="332">
        <f>AP101+AP103</f>
        <v>100</v>
      </c>
      <c r="AQ99" s="226">
        <v>80</v>
      </c>
      <c r="AR99" s="332">
        <v>80</v>
      </c>
      <c r="AS99" s="204"/>
      <c r="AT99" s="203"/>
    </row>
    <row r="100" spans="1:46" ht="38.25">
      <c r="A100" s="313"/>
      <c r="B100" s="313"/>
      <c r="C100" s="313"/>
      <c r="D100" s="363"/>
      <c r="E100" s="163" t="s">
        <v>15</v>
      </c>
      <c r="F100" s="226">
        <f t="shared" si="26"/>
        <v>251.1</v>
      </c>
      <c r="G100" s="226">
        <f t="shared" si="26"/>
        <v>231.1</v>
      </c>
      <c r="H100" s="333">
        <f t="shared" si="27"/>
        <v>92.035045798486664</v>
      </c>
      <c r="I100" s="226">
        <v>0</v>
      </c>
      <c r="J100" s="226">
        <v>0</v>
      </c>
      <c r="K100" s="226">
        <v>0</v>
      </c>
      <c r="L100" s="226">
        <v>0</v>
      </c>
      <c r="M100" s="226">
        <v>0</v>
      </c>
      <c r="N100" s="226">
        <v>0</v>
      </c>
      <c r="O100" s="226">
        <v>0</v>
      </c>
      <c r="P100" s="226">
        <v>0</v>
      </c>
      <c r="Q100" s="226">
        <v>0</v>
      </c>
      <c r="R100" s="226">
        <v>0</v>
      </c>
      <c r="S100" s="226">
        <v>0</v>
      </c>
      <c r="T100" s="332">
        <v>0</v>
      </c>
      <c r="U100" s="226">
        <v>0</v>
      </c>
      <c r="V100" s="226">
        <v>0</v>
      </c>
      <c r="W100" s="332">
        <v>0</v>
      </c>
      <c r="X100" s="226">
        <v>0</v>
      </c>
      <c r="Y100" s="332">
        <v>0</v>
      </c>
      <c r="Z100" s="226">
        <v>0</v>
      </c>
      <c r="AA100" s="226">
        <v>0</v>
      </c>
      <c r="AB100" s="332">
        <v>0</v>
      </c>
      <c r="AC100" s="226">
        <v>0</v>
      </c>
      <c r="AD100" s="332">
        <v>0</v>
      </c>
      <c r="AE100" s="226">
        <v>0</v>
      </c>
      <c r="AF100" s="332">
        <v>0</v>
      </c>
      <c r="AG100" s="226">
        <v>151.1</v>
      </c>
      <c r="AH100" s="332">
        <f>AH102+AH104</f>
        <v>151.1</v>
      </c>
      <c r="AI100" s="226">
        <f>AH100/AG100*100</f>
        <v>100</v>
      </c>
      <c r="AJ100" s="332">
        <v>0</v>
      </c>
      <c r="AK100" s="226">
        <v>0</v>
      </c>
      <c r="AL100" s="332">
        <v>0</v>
      </c>
      <c r="AM100" s="226">
        <v>0</v>
      </c>
      <c r="AN100" s="332">
        <v>0</v>
      </c>
      <c r="AO100" s="226">
        <v>0</v>
      </c>
      <c r="AP100" s="332">
        <f>AP102+AP104</f>
        <v>100</v>
      </c>
      <c r="AQ100" s="226">
        <v>80</v>
      </c>
      <c r="AR100" s="332">
        <v>80</v>
      </c>
      <c r="AS100" s="204"/>
      <c r="AT100" s="203"/>
    </row>
    <row r="101" spans="1:46">
      <c r="A101" s="308" t="s">
        <v>280</v>
      </c>
      <c r="B101" s="307" t="s">
        <v>281</v>
      </c>
      <c r="C101" s="308" t="s">
        <v>246</v>
      </c>
      <c r="D101" s="364"/>
      <c r="E101" s="163" t="s">
        <v>196</v>
      </c>
      <c r="F101" s="344">
        <f t="shared" si="26"/>
        <v>91.1</v>
      </c>
      <c r="G101" s="226">
        <f t="shared" si="26"/>
        <v>91.1</v>
      </c>
      <c r="H101" s="365">
        <f t="shared" si="27"/>
        <v>100</v>
      </c>
      <c r="I101" s="226">
        <v>0</v>
      </c>
      <c r="J101" s="332">
        <v>0</v>
      </c>
      <c r="K101" s="226">
        <v>0</v>
      </c>
      <c r="L101" s="332">
        <v>0</v>
      </c>
      <c r="M101" s="226">
        <v>0</v>
      </c>
      <c r="N101" s="332">
        <v>0</v>
      </c>
      <c r="O101" s="226">
        <v>0</v>
      </c>
      <c r="P101" s="332">
        <v>0</v>
      </c>
      <c r="Q101" s="226">
        <v>0</v>
      </c>
      <c r="R101" s="332">
        <v>0</v>
      </c>
      <c r="S101" s="226">
        <v>0</v>
      </c>
      <c r="T101" s="332">
        <v>0</v>
      </c>
      <c r="U101" s="226">
        <v>0</v>
      </c>
      <c r="V101" s="332">
        <v>0</v>
      </c>
      <c r="W101" s="226">
        <v>0</v>
      </c>
      <c r="X101" s="332">
        <v>0</v>
      </c>
      <c r="Y101" s="226">
        <v>0</v>
      </c>
      <c r="Z101" s="332">
        <v>0</v>
      </c>
      <c r="AA101" s="226">
        <v>0</v>
      </c>
      <c r="AB101" s="332">
        <v>0</v>
      </c>
      <c r="AC101" s="226">
        <v>0</v>
      </c>
      <c r="AD101" s="332">
        <v>0</v>
      </c>
      <c r="AE101" s="226">
        <v>0</v>
      </c>
      <c r="AF101" s="332">
        <v>0</v>
      </c>
      <c r="AG101" s="226">
        <v>91.1</v>
      </c>
      <c r="AH101" s="332">
        <v>91.1</v>
      </c>
      <c r="AI101" s="226">
        <v>0</v>
      </c>
      <c r="AJ101" s="332">
        <v>0</v>
      </c>
      <c r="AK101" s="226">
        <v>0</v>
      </c>
      <c r="AL101" s="332">
        <v>0</v>
      </c>
      <c r="AM101" s="226">
        <v>0</v>
      </c>
      <c r="AN101" s="332">
        <v>0</v>
      </c>
      <c r="AO101" s="226">
        <v>0</v>
      </c>
      <c r="AP101" s="332">
        <v>0</v>
      </c>
      <c r="AQ101" s="226">
        <v>0</v>
      </c>
      <c r="AR101" s="332">
        <v>0</v>
      </c>
      <c r="AS101" s="204"/>
      <c r="AT101" s="203"/>
    </row>
    <row r="102" spans="1:46" ht="56.25">
      <c r="A102" s="313"/>
      <c r="B102" s="312"/>
      <c r="C102" s="313"/>
      <c r="D102" s="366"/>
      <c r="E102" s="163" t="s">
        <v>15</v>
      </c>
      <c r="F102" s="344">
        <f t="shared" si="26"/>
        <v>91.1</v>
      </c>
      <c r="G102" s="226">
        <f t="shared" si="26"/>
        <v>91.1</v>
      </c>
      <c r="H102" s="365">
        <f t="shared" si="27"/>
        <v>100</v>
      </c>
      <c r="I102" s="226">
        <v>0</v>
      </c>
      <c r="J102" s="332">
        <v>0</v>
      </c>
      <c r="K102" s="226">
        <v>0</v>
      </c>
      <c r="L102" s="332">
        <v>0</v>
      </c>
      <c r="M102" s="226">
        <v>0</v>
      </c>
      <c r="N102" s="332">
        <v>0</v>
      </c>
      <c r="O102" s="226">
        <v>0</v>
      </c>
      <c r="P102" s="332">
        <v>0</v>
      </c>
      <c r="Q102" s="226">
        <v>0</v>
      </c>
      <c r="R102" s="332">
        <v>0</v>
      </c>
      <c r="S102" s="226">
        <v>0</v>
      </c>
      <c r="T102" s="332">
        <v>0</v>
      </c>
      <c r="U102" s="226">
        <v>0</v>
      </c>
      <c r="V102" s="332">
        <v>0</v>
      </c>
      <c r="W102" s="226">
        <v>0</v>
      </c>
      <c r="X102" s="332">
        <v>0</v>
      </c>
      <c r="Y102" s="226">
        <v>0</v>
      </c>
      <c r="Z102" s="332">
        <v>0</v>
      </c>
      <c r="AA102" s="226">
        <v>0</v>
      </c>
      <c r="AB102" s="332">
        <v>0</v>
      </c>
      <c r="AC102" s="226">
        <v>0</v>
      </c>
      <c r="AD102" s="332">
        <v>0</v>
      </c>
      <c r="AE102" s="226">
        <v>0</v>
      </c>
      <c r="AF102" s="332">
        <v>0</v>
      </c>
      <c r="AG102" s="226">
        <v>91.1</v>
      </c>
      <c r="AH102" s="332">
        <v>91.1</v>
      </c>
      <c r="AI102" s="226">
        <v>0</v>
      </c>
      <c r="AJ102" s="332">
        <v>0</v>
      </c>
      <c r="AK102" s="226">
        <v>0</v>
      </c>
      <c r="AL102" s="332">
        <v>0</v>
      </c>
      <c r="AM102" s="226">
        <v>0</v>
      </c>
      <c r="AN102" s="332">
        <v>0</v>
      </c>
      <c r="AO102" s="226">
        <v>0</v>
      </c>
      <c r="AP102" s="332">
        <v>0</v>
      </c>
      <c r="AQ102" s="226">
        <v>0</v>
      </c>
      <c r="AR102" s="332">
        <v>0</v>
      </c>
      <c r="AS102" s="204" t="s">
        <v>282</v>
      </c>
      <c r="AT102" s="203"/>
    </row>
    <row r="103" spans="1:46">
      <c r="A103" s="308" t="s">
        <v>283</v>
      </c>
      <c r="B103" s="307" t="s">
        <v>284</v>
      </c>
      <c r="C103" s="162" t="s">
        <v>12</v>
      </c>
      <c r="D103" s="363"/>
      <c r="E103" s="163" t="s">
        <v>196</v>
      </c>
      <c r="F103" s="344">
        <f t="shared" si="26"/>
        <v>160</v>
      </c>
      <c r="G103" s="226">
        <f t="shared" si="26"/>
        <v>140</v>
      </c>
      <c r="H103" s="365">
        <f t="shared" si="27"/>
        <v>87.5</v>
      </c>
      <c r="I103" s="226">
        <v>0</v>
      </c>
      <c r="J103" s="332">
        <v>0</v>
      </c>
      <c r="K103" s="226">
        <v>0</v>
      </c>
      <c r="L103" s="332">
        <v>0</v>
      </c>
      <c r="M103" s="226">
        <v>0</v>
      </c>
      <c r="N103" s="332">
        <v>0</v>
      </c>
      <c r="O103" s="226">
        <v>0</v>
      </c>
      <c r="P103" s="332">
        <v>0</v>
      </c>
      <c r="Q103" s="226">
        <v>0</v>
      </c>
      <c r="R103" s="332">
        <v>0</v>
      </c>
      <c r="S103" s="226">
        <v>0</v>
      </c>
      <c r="T103" s="332">
        <v>0</v>
      </c>
      <c r="U103" s="226">
        <v>0</v>
      </c>
      <c r="V103" s="332">
        <v>0</v>
      </c>
      <c r="W103" s="226">
        <v>0</v>
      </c>
      <c r="X103" s="332">
        <v>0</v>
      </c>
      <c r="Y103" s="226">
        <v>0</v>
      </c>
      <c r="Z103" s="332">
        <v>0</v>
      </c>
      <c r="AA103" s="226">
        <v>0</v>
      </c>
      <c r="AB103" s="332">
        <v>0</v>
      </c>
      <c r="AC103" s="226">
        <v>0</v>
      </c>
      <c r="AD103" s="332">
        <v>0</v>
      </c>
      <c r="AE103" s="226">
        <v>0</v>
      </c>
      <c r="AF103" s="332">
        <v>0</v>
      </c>
      <c r="AG103" s="226">
        <v>60</v>
      </c>
      <c r="AH103" s="332">
        <v>60</v>
      </c>
      <c r="AI103" s="226">
        <f>AH103/AG103*100</f>
        <v>100</v>
      </c>
      <c r="AJ103" s="332">
        <v>0</v>
      </c>
      <c r="AK103" s="226">
        <v>0</v>
      </c>
      <c r="AL103" s="332">
        <v>0</v>
      </c>
      <c r="AM103" s="226">
        <v>0</v>
      </c>
      <c r="AN103" s="332">
        <v>0</v>
      </c>
      <c r="AO103" s="226">
        <v>0</v>
      </c>
      <c r="AP103" s="332">
        <v>100</v>
      </c>
      <c r="AQ103" s="226">
        <v>80</v>
      </c>
      <c r="AR103" s="332">
        <f>AQ103/AP103*100</f>
        <v>80</v>
      </c>
      <c r="AS103" s="204"/>
      <c r="AT103" s="203"/>
    </row>
    <row r="104" spans="1:46" ht="38.25">
      <c r="A104" s="313"/>
      <c r="B104" s="312"/>
      <c r="C104" s="165"/>
      <c r="D104" s="363"/>
      <c r="E104" s="306" t="s">
        <v>15</v>
      </c>
      <c r="F104" s="293">
        <f t="shared" si="26"/>
        <v>160</v>
      </c>
      <c r="G104" s="274">
        <f t="shared" si="26"/>
        <v>140</v>
      </c>
      <c r="H104" s="292">
        <f t="shared" si="27"/>
        <v>87.5</v>
      </c>
      <c r="I104" s="274">
        <v>0</v>
      </c>
      <c r="J104" s="273">
        <v>0</v>
      </c>
      <c r="K104" s="274">
        <v>0</v>
      </c>
      <c r="L104" s="273">
        <v>0</v>
      </c>
      <c r="M104" s="274">
        <v>0</v>
      </c>
      <c r="N104" s="273">
        <v>0</v>
      </c>
      <c r="O104" s="274">
        <v>0</v>
      </c>
      <c r="P104" s="273">
        <v>0</v>
      </c>
      <c r="Q104" s="274">
        <v>0</v>
      </c>
      <c r="R104" s="273">
        <v>0</v>
      </c>
      <c r="S104" s="274">
        <v>0</v>
      </c>
      <c r="T104" s="273">
        <v>0</v>
      </c>
      <c r="U104" s="274">
        <v>0</v>
      </c>
      <c r="V104" s="273">
        <v>0</v>
      </c>
      <c r="W104" s="274">
        <v>0</v>
      </c>
      <c r="X104" s="273">
        <v>0</v>
      </c>
      <c r="Y104" s="226">
        <v>0</v>
      </c>
      <c r="Z104" s="332">
        <v>0</v>
      </c>
      <c r="AA104" s="226">
        <v>0</v>
      </c>
      <c r="AB104" s="332">
        <v>0</v>
      </c>
      <c r="AC104" s="226">
        <v>0</v>
      </c>
      <c r="AD104" s="332">
        <v>0</v>
      </c>
      <c r="AE104" s="226">
        <v>0</v>
      </c>
      <c r="AF104" s="332">
        <v>0</v>
      </c>
      <c r="AG104" s="226">
        <v>60</v>
      </c>
      <c r="AH104" s="332">
        <v>60</v>
      </c>
      <c r="AI104" s="226">
        <f>AH104/AG104*100</f>
        <v>100</v>
      </c>
      <c r="AJ104" s="332">
        <v>0</v>
      </c>
      <c r="AK104" s="226">
        <v>0</v>
      </c>
      <c r="AL104" s="332">
        <v>0</v>
      </c>
      <c r="AM104" s="226">
        <v>0</v>
      </c>
      <c r="AN104" s="332">
        <v>0</v>
      </c>
      <c r="AO104" s="226">
        <v>0</v>
      </c>
      <c r="AP104" s="332">
        <v>100</v>
      </c>
      <c r="AQ104" s="226">
        <v>80</v>
      </c>
      <c r="AR104" s="332">
        <f>AQ104/AP104*100</f>
        <v>80</v>
      </c>
      <c r="AS104" s="204" t="s">
        <v>285</v>
      </c>
      <c r="AT104" s="334" t="s">
        <v>286</v>
      </c>
    </row>
    <row r="105" spans="1:46">
      <c r="A105" s="358"/>
      <c r="B105" s="320" t="s">
        <v>287</v>
      </c>
      <c r="C105" s="367" t="s">
        <v>288</v>
      </c>
      <c r="D105" s="368"/>
      <c r="E105" s="368"/>
      <c r="F105" s="368"/>
      <c r="G105" s="368"/>
      <c r="H105" s="368"/>
      <c r="I105" s="368"/>
      <c r="J105" s="368"/>
      <c r="K105" s="368"/>
      <c r="L105" s="368"/>
      <c r="M105" s="368"/>
      <c r="N105" s="368"/>
      <c r="O105" s="368"/>
      <c r="P105" s="368"/>
      <c r="Q105" s="368"/>
      <c r="R105" s="368"/>
      <c r="S105" s="368"/>
      <c r="T105" s="368"/>
      <c r="U105" s="368"/>
      <c r="V105" s="368"/>
      <c r="W105" s="368"/>
      <c r="X105" s="369"/>
      <c r="Y105" s="226"/>
      <c r="Z105" s="332"/>
      <c r="AA105" s="226"/>
      <c r="AB105" s="332"/>
      <c r="AC105" s="226"/>
      <c r="AD105" s="332"/>
      <c r="AE105" s="226"/>
      <c r="AF105" s="332"/>
      <c r="AG105" s="226"/>
      <c r="AH105" s="332"/>
      <c r="AI105" s="226"/>
      <c r="AJ105" s="332"/>
      <c r="AK105" s="226"/>
      <c r="AL105" s="332"/>
      <c r="AM105" s="226"/>
      <c r="AN105" s="332"/>
      <c r="AO105" s="226"/>
      <c r="AP105" s="332"/>
      <c r="AQ105" s="226"/>
      <c r="AR105" s="332"/>
      <c r="AS105" s="204"/>
      <c r="AT105" s="203"/>
    </row>
    <row r="106" spans="1:46">
      <c r="A106" s="370"/>
      <c r="B106" s="371" t="s">
        <v>289</v>
      </c>
      <c r="C106" s="367" t="s">
        <v>290</v>
      </c>
      <c r="D106" s="368"/>
      <c r="E106" s="368"/>
      <c r="F106" s="368"/>
      <c r="G106" s="368"/>
      <c r="H106" s="368"/>
      <c r="I106" s="368"/>
      <c r="J106" s="368"/>
      <c r="K106" s="368"/>
      <c r="L106" s="368"/>
      <c r="M106" s="368"/>
      <c r="N106" s="368"/>
      <c r="O106" s="368"/>
      <c r="P106" s="368"/>
      <c r="Q106" s="368"/>
      <c r="R106" s="368"/>
      <c r="S106" s="368"/>
      <c r="T106" s="368"/>
      <c r="U106" s="368"/>
      <c r="V106" s="368"/>
      <c r="W106" s="368"/>
      <c r="X106" s="369"/>
      <c r="Y106" s="226"/>
      <c r="Z106" s="332"/>
      <c r="AA106" s="226"/>
      <c r="AB106" s="332"/>
      <c r="AC106" s="226"/>
      <c r="AD106" s="332"/>
      <c r="AE106" s="226"/>
      <c r="AF106" s="332"/>
      <c r="AG106" s="226"/>
      <c r="AH106" s="332"/>
      <c r="AI106" s="226"/>
      <c r="AJ106" s="332"/>
      <c r="AK106" s="226"/>
      <c r="AL106" s="332"/>
      <c r="AM106" s="226"/>
      <c r="AN106" s="332"/>
      <c r="AO106" s="226"/>
      <c r="AP106" s="332"/>
      <c r="AQ106" s="226"/>
      <c r="AR106" s="332"/>
      <c r="AS106" s="204"/>
      <c r="AT106" s="203"/>
    </row>
    <row r="107" spans="1:46">
      <c r="A107" s="162" t="s">
        <v>30</v>
      </c>
      <c r="B107" s="185" t="s">
        <v>291</v>
      </c>
      <c r="C107" s="162" t="s">
        <v>12</v>
      </c>
      <c r="D107" s="255" t="s">
        <v>31</v>
      </c>
      <c r="E107" s="163" t="s">
        <v>196</v>
      </c>
      <c r="F107" s="344">
        <v>31.4</v>
      </c>
      <c r="G107" s="226">
        <v>31.4</v>
      </c>
      <c r="H107" s="332">
        <v>100</v>
      </c>
      <c r="I107" s="226">
        <v>0</v>
      </c>
      <c r="J107" s="332">
        <v>0</v>
      </c>
      <c r="K107" s="226">
        <v>0</v>
      </c>
      <c r="L107" s="332">
        <v>0</v>
      </c>
      <c r="M107" s="226">
        <v>0</v>
      </c>
      <c r="N107" s="332">
        <v>0</v>
      </c>
      <c r="O107" s="226">
        <v>0</v>
      </c>
      <c r="P107" s="332">
        <v>0</v>
      </c>
      <c r="Q107" s="226">
        <v>0</v>
      </c>
      <c r="R107" s="332">
        <v>0</v>
      </c>
      <c r="S107" s="226">
        <v>0</v>
      </c>
      <c r="T107" s="332">
        <v>0</v>
      </c>
      <c r="U107" s="226">
        <v>0</v>
      </c>
      <c r="V107" s="332">
        <v>0</v>
      </c>
      <c r="W107" s="226">
        <v>0</v>
      </c>
      <c r="X107" s="332">
        <v>0</v>
      </c>
      <c r="Y107" s="226">
        <v>0</v>
      </c>
      <c r="Z107" s="332">
        <v>0</v>
      </c>
      <c r="AA107" s="226">
        <v>0</v>
      </c>
      <c r="AB107" s="332">
        <v>0</v>
      </c>
      <c r="AC107" s="226">
        <v>0</v>
      </c>
      <c r="AD107" s="332">
        <v>0</v>
      </c>
      <c r="AE107" s="226">
        <v>0</v>
      </c>
      <c r="AF107" s="332">
        <v>0</v>
      </c>
      <c r="AG107" s="226">
        <v>0</v>
      </c>
      <c r="AH107" s="332">
        <v>0</v>
      </c>
      <c r="AI107" s="226">
        <v>0</v>
      </c>
      <c r="AJ107" s="332">
        <v>0</v>
      </c>
      <c r="AK107" s="226">
        <v>0</v>
      </c>
      <c r="AL107" s="332">
        <v>0</v>
      </c>
      <c r="AM107" s="226">
        <v>0</v>
      </c>
      <c r="AN107" s="332">
        <v>0</v>
      </c>
      <c r="AO107" s="226">
        <v>0</v>
      </c>
      <c r="AP107" s="332">
        <v>31.4</v>
      </c>
      <c r="AQ107" s="226">
        <v>31.4</v>
      </c>
      <c r="AR107" s="332">
        <v>100</v>
      </c>
      <c r="AS107" s="195"/>
      <c r="AT107" s="208"/>
    </row>
    <row r="108" spans="1:46" ht="38.25">
      <c r="A108" s="166"/>
      <c r="B108" s="193"/>
      <c r="C108" s="166"/>
      <c r="D108" s="257"/>
      <c r="E108" s="163" t="s">
        <v>15</v>
      </c>
      <c r="F108" s="372">
        <v>31.4</v>
      </c>
      <c r="G108" s="373">
        <v>31.4</v>
      </c>
      <c r="H108" s="372">
        <v>100</v>
      </c>
      <c r="I108" s="373">
        <v>0</v>
      </c>
      <c r="J108" s="372">
        <v>0</v>
      </c>
      <c r="K108" s="373">
        <v>0</v>
      </c>
      <c r="L108" s="372">
        <v>0</v>
      </c>
      <c r="M108" s="373">
        <v>0</v>
      </c>
      <c r="N108" s="372">
        <v>0</v>
      </c>
      <c r="O108" s="373">
        <v>0</v>
      </c>
      <c r="P108" s="372">
        <v>0</v>
      </c>
      <c r="Q108" s="373">
        <v>0</v>
      </c>
      <c r="R108" s="372">
        <v>0</v>
      </c>
      <c r="S108" s="373">
        <v>0</v>
      </c>
      <c r="T108" s="372">
        <v>0</v>
      </c>
      <c r="U108" s="373">
        <v>0</v>
      </c>
      <c r="V108" s="372">
        <v>0</v>
      </c>
      <c r="W108" s="373">
        <v>0</v>
      </c>
      <c r="X108" s="372">
        <v>0</v>
      </c>
      <c r="Y108" s="373">
        <v>0</v>
      </c>
      <c r="Z108" s="372">
        <v>0</v>
      </c>
      <c r="AA108" s="373">
        <v>0</v>
      </c>
      <c r="AB108" s="372">
        <v>0</v>
      </c>
      <c r="AC108" s="373">
        <v>0</v>
      </c>
      <c r="AD108" s="372">
        <v>0</v>
      </c>
      <c r="AE108" s="373">
        <v>0</v>
      </c>
      <c r="AF108" s="372">
        <v>0</v>
      </c>
      <c r="AG108" s="373">
        <v>0</v>
      </c>
      <c r="AH108" s="372">
        <v>0</v>
      </c>
      <c r="AI108" s="373">
        <v>0</v>
      </c>
      <c r="AJ108" s="372">
        <v>0</v>
      </c>
      <c r="AK108" s="373">
        <v>0</v>
      </c>
      <c r="AL108" s="372">
        <v>0</v>
      </c>
      <c r="AM108" s="373">
        <v>0</v>
      </c>
      <c r="AN108" s="372">
        <v>0</v>
      </c>
      <c r="AO108" s="373">
        <v>0</v>
      </c>
      <c r="AP108" s="372">
        <v>31.4</v>
      </c>
      <c r="AQ108" s="373">
        <v>31.4</v>
      </c>
      <c r="AR108" s="372">
        <v>100</v>
      </c>
      <c r="AS108" s="374"/>
      <c r="AT108" s="375"/>
    </row>
    <row r="109" spans="1:46">
      <c r="A109" s="162" t="s">
        <v>32</v>
      </c>
      <c r="B109" s="185" t="s">
        <v>292</v>
      </c>
      <c r="C109" s="162" t="s">
        <v>12</v>
      </c>
      <c r="D109" s="255" t="s">
        <v>293</v>
      </c>
      <c r="E109" s="163" t="s">
        <v>196</v>
      </c>
      <c r="F109" s="344">
        <v>31.4</v>
      </c>
      <c r="G109" s="226">
        <v>31.4</v>
      </c>
      <c r="H109" s="332">
        <v>100</v>
      </c>
      <c r="I109" s="226">
        <v>0</v>
      </c>
      <c r="J109" s="332">
        <v>0</v>
      </c>
      <c r="K109" s="226">
        <v>0</v>
      </c>
      <c r="L109" s="332">
        <v>0</v>
      </c>
      <c r="M109" s="226">
        <v>0</v>
      </c>
      <c r="N109" s="332">
        <v>0</v>
      </c>
      <c r="O109" s="226">
        <v>0</v>
      </c>
      <c r="P109" s="332">
        <v>0</v>
      </c>
      <c r="Q109" s="226">
        <v>0</v>
      </c>
      <c r="R109" s="332">
        <v>0</v>
      </c>
      <c r="S109" s="226">
        <v>0</v>
      </c>
      <c r="T109" s="332">
        <v>0</v>
      </c>
      <c r="U109" s="226">
        <v>0</v>
      </c>
      <c r="V109" s="332">
        <v>0</v>
      </c>
      <c r="W109" s="226">
        <v>0</v>
      </c>
      <c r="X109" s="332">
        <v>0</v>
      </c>
      <c r="Y109" s="226">
        <v>0</v>
      </c>
      <c r="Z109" s="332">
        <v>0</v>
      </c>
      <c r="AA109" s="226">
        <v>0</v>
      </c>
      <c r="AB109" s="332">
        <v>0</v>
      </c>
      <c r="AC109" s="226">
        <v>0</v>
      </c>
      <c r="AD109" s="332">
        <v>0</v>
      </c>
      <c r="AE109" s="226">
        <v>0</v>
      </c>
      <c r="AF109" s="282">
        <v>0</v>
      </c>
      <c r="AG109" s="226">
        <v>0</v>
      </c>
      <c r="AH109" s="332">
        <v>0</v>
      </c>
      <c r="AI109" s="226">
        <v>0</v>
      </c>
      <c r="AJ109" s="332">
        <v>0</v>
      </c>
      <c r="AK109" s="226">
        <v>0</v>
      </c>
      <c r="AL109" s="332">
        <v>0</v>
      </c>
      <c r="AM109" s="226">
        <v>0</v>
      </c>
      <c r="AN109" s="332">
        <v>0</v>
      </c>
      <c r="AO109" s="226">
        <v>0</v>
      </c>
      <c r="AP109" s="332">
        <v>31.4</v>
      </c>
      <c r="AQ109" s="226">
        <v>31.4</v>
      </c>
      <c r="AR109" s="282">
        <v>100</v>
      </c>
      <c r="AS109" s="195"/>
      <c r="AT109" s="208"/>
    </row>
    <row r="110" spans="1:46" ht="38.25">
      <c r="A110" s="166"/>
      <c r="B110" s="193"/>
      <c r="C110" s="166"/>
      <c r="D110" s="257"/>
      <c r="E110" s="163" t="s">
        <v>15</v>
      </c>
      <c r="F110" s="344">
        <v>31.4</v>
      </c>
      <c r="G110" s="226">
        <v>31.4</v>
      </c>
      <c r="H110" s="332">
        <v>100</v>
      </c>
      <c r="I110" s="226">
        <v>0</v>
      </c>
      <c r="J110" s="332">
        <v>0</v>
      </c>
      <c r="K110" s="226">
        <v>0</v>
      </c>
      <c r="L110" s="332">
        <v>0</v>
      </c>
      <c r="M110" s="226">
        <v>0</v>
      </c>
      <c r="N110" s="332">
        <v>0</v>
      </c>
      <c r="O110" s="226">
        <v>0</v>
      </c>
      <c r="P110" s="332">
        <v>0</v>
      </c>
      <c r="Q110" s="226">
        <v>0</v>
      </c>
      <c r="R110" s="332">
        <v>0</v>
      </c>
      <c r="S110" s="226">
        <v>0</v>
      </c>
      <c r="T110" s="332">
        <v>0</v>
      </c>
      <c r="U110" s="226">
        <v>0</v>
      </c>
      <c r="V110" s="332">
        <v>0</v>
      </c>
      <c r="W110" s="226">
        <v>0</v>
      </c>
      <c r="X110" s="332">
        <v>0</v>
      </c>
      <c r="Y110" s="226">
        <v>0</v>
      </c>
      <c r="Z110" s="332">
        <v>0</v>
      </c>
      <c r="AA110" s="226">
        <v>0</v>
      </c>
      <c r="AB110" s="332">
        <v>0</v>
      </c>
      <c r="AC110" s="226">
        <v>0</v>
      </c>
      <c r="AD110" s="332">
        <v>0</v>
      </c>
      <c r="AE110" s="226">
        <v>0</v>
      </c>
      <c r="AF110" s="282">
        <v>0</v>
      </c>
      <c r="AG110" s="226">
        <v>0</v>
      </c>
      <c r="AH110" s="332">
        <v>0</v>
      </c>
      <c r="AI110" s="226">
        <v>0</v>
      </c>
      <c r="AJ110" s="332">
        <v>0</v>
      </c>
      <c r="AK110" s="226">
        <v>0</v>
      </c>
      <c r="AL110" s="332">
        <v>0</v>
      </c>
      <c r="AM110" s="226">
        <v>0</v>
      </c>
      <c r="AN110" s="332">
        <v>0</v>
      </c>
      <c r="AO110" s="226">
        <v>0</v>
      </c>
      <c r="AP110" s="332">
        <v>31.4</v>
      </c>
      <c r="AQ110" s="226">
        <v>31.4</v>
      </c>
      <c r="AR110" s="282">
        <v>100</v>
      </c>
      <c r="AS110" s="196" t="s">
        <v>294</v>
      </c>
      <c r="AT110" s="208"/>
    </row>
    <row r="111" spans="1:46">
      <c r="A111" s="376" t="s">
        <v>295</v>
      </c>
      <c r="B111" s="377"/>
      <c r="C111" s="377"/>
      <c r="D111" s="377"/>
      <c r="E111" s="377"/>
      <c r="F111" s="377"/>
      <c r="G111" s="311"/>
      <c r="H111" s="311"/>
      <c r="I111" s="311"/>
      <c r="J111" s="311"/>
      <c r="K111" s="311"/>
      <c r="L111" s="311"/>
      <c r="M111" s="311"/>
      <c r="N111" s="311"/>
      <c r="O111" s="311"/>
      <c r="P111" s="311"/>
      <c r="Q111" s="311"/>
      <c r="R111" s="311"/>
      <c r="S111" s="311"/>
      <c r="T111" s="311"/>
      <c r="U111" s="311"/>
      <c r="V111" s="311"/>
      <c r="W111" s="311"/>
      <c r="X111" s="311"/>
      <c r="Y111" s="311"/>
      <c r="Z111" s="311"/>
      <c r="AA111" s="311"/>
      <c r="AB111" s="311"/>
      <c r="AC111" s="311"/>
      <c r="AD111" s="311"/>
      <c r="AE111" s="311"/>
      <c r="AG111" s="311"/>
      <c r="AH111" s="311"/>
      <c r="AI111" s="311"/>
      <c r="AJ111" s="311"/>
      <c r="AK111" s="311"/>
      <c r="AL111" s="311"/>
      <c r="AM111" s="311"/>
      <c r="AN111" s="311"/>
      <c r="AO111" s="311"/>
      <c r="AP111" s="311"/>
      <c r="AQ111" s="311"/>
      <c r="AS111" s="378"/>
    </row>
    <row r="112" spans="1:46">
      <c r="A112" s="379" t="s">
        <v>296</v>
      </c>
      <c r="B112" s="380"/>
      <c r="C112" s="380"/>
      <c r="D112" s="380"/>
      <c r="E112" s="380"/>
      <c r="F112" s="380"/>
      <c r="G112" s="380"/>
      <c r="H112" s="380"/>
      <c r="I112" s="380"/>
      <c r="J112" s="380"/>
      <c r="K112" s="380"/>
      <c r="L112" s="380"/>
      <c r="M112" s="380"/>
      <c r="N112" s="380"/>
      <c r="O112" s="380"/>
      <c r="P112" s="380"/>
      <c r="Q112" s="380"/>
      <c r="R112" s="380"/>
      <c r="S112" s="380"/>
      <c r="T112" s="380"/>
      <c r="U112" s="380"/>
      <c r="V112" s="311"/>
      <c r="W112" s="311"/>
      <c r="X112" s="311"/>
      <c r="Y112" s="311"/>
      <c r="Z112" s="311"/>
      <c r="AA112" s="311"/>
      <c r="AB112" s="311"/>
      <c r="AC112" s="311"/>
      <c r="AD112" s="311"/>
      <c r="AE112" s="311"/>
      <c r="AG112" s="311"/>
      <c r="AH112" s="311"/>
      <c r="AI112" s="311"/>
      <c r="AJ112" s="311"/>
      <c r="AK112" s="311"/>
      <c r="AL112" s="311"/>
      <c r="AM112" s="311"/>
      <c r="AN112" s="311"/>
      <c r="AO112" s="311"/>
      <c r="AP112" s="311"/>
      <c r="AQ112" s="311"/>
      <c r="AS112" s="378"/>
    </row>
    <row r="113" spans="1:46">
      <c r="A113" s="379" t="s">
        <v>297</v>
      </c>
      <c r="B113" s="380"/>
      <c r="C113" s="380"/>
      <c r="D113" s="380"/>
      <c r="E113" s="380"/>
      <c r="F113" s="380"/>
      <c r="G113" s="380"/>
      <c r="H113" s="380"/>
      <c r="I113" s="380"/>
      <c r="J113" s="380"/>
      <c r="K113" s="380"/>
      <c r="L113" s="380"/>
      <c r="M113" s="380"/>
      <c r="N113" s="380"/>
      <c r="O113" s="380"/>
      <c r="P113" s="380"/>
      <c r="Q113" s="311"/>
      <c r="R113" s="311"/>
      <c r="S113" s="311"/>
      <c r="T113" s="311"/>
      <c r="U113" s="311"/>
      <c r="V113" s="311"/>
      <c r="W113" s="311"/>
      <c r="X113" s="311"/>
      <c r="Y113" s="311"/>
      <c r="Z113" s="311"/>
      <c r="AA113" s="311"/>
      <c r="AB113" s="311"/>
      <c r="AC113" s="311"/>
      <c r="AD113" s="311"/>
      <c r="AE113" s="311"/>
      <c r="AG113" s="311"/>
      <c r="AH113" s="311"/>
      <c r="AI113" s="311"/>
      <c r="AJ113" s="311"/>
      <c r="AK113" s="311"/>
      <c r="AL113" s="311"/>
      <c r="AM113" s="311"/>
      <c r="AN113" s="311"/>
      <c r="AO113" s="311"/>
      <c r="AP113" s="311"/>
      <c r="AQ113" s="311"/>
      <c r="AS113" s="378"/>
    </row>
    <row r="114" spans="1:46">
      <c r="A114" s="379" t="s">
        <v>298</v>
      </c>
      <c r="B114" s="380"/>
      <c r="C114" s="380"/>
      <c r="D114" s="380"/>
      <c r="E114" s="380"/>
      <c r="F114" s="380"/>
      <c r="G114" s="380"/>
      <c r="H114" s="380"/>
      <c r="I114" s="380"/>
      <c r="J114" s="380"/>
      <c r="K114" s="380"/>
      <c r="L114" s="380"/>
      <c r="M114" s="380"/>
      <c r="N114" s="380"/>
      <c r="O114" s="380"/>
      <c r="P114" s="380"/>
      <c r="Q114" s="380"/>
      <c r="R114" s="380"/>
      <c r="S114" s="380"/>
      <c r="T114" s="380"/>
      <c r="U114" s="380"/>
      <c r="V114" s="311"/>
      <c r="W114" s="311"/>
      <c r="X114" s="311"/>
      <c r="Y114" s="311"/>
      <c r="Z114" s="311"/>
      <c r="AA114" s="311"/>
      <c r="AB114" s="311"/>
      <c r="AC114" s="311"/>
      <c r="AD114" s="311"/>
      <c r="AE114" s="311"/>
      <c r="AG114" s="311"/>
      <c r="AH114" s="311"/>
      <c r="AI114" s="311"/>
      <c r="AJ114" s="311"/>
      <c r="AK114" s="311"/>
      <c r="AL114" s="311"/>
      <c r="AM114" s="311"/>
      <c r="AN114" s="311"/>
      <c r="AO114" s="311"/>
      <c r="AP114" s="311"/>
      <c r="AQ114" s="311"/>
      <c r="AS114" s="378"/>
    </row>
    <row r="115" spans="1:46">
      <c r="A115" s="379" t="s">
        <v>299</v>
      </c>
      <c r="B115" s="380"/>
      <c r="C115" s="380"/>
      <c r="D115" s="380"/>
      <c r="E115" s="380"/>
      <c r="F115" s="380"/>
      <c r="G115" s="380"/>
      <c r="H115" s="380"/>
      <c r="I115" s="380"/>
      <c r="J115" s="380"/>
      <c r="K115" s="380"/>
      <c r="L115" s="380"/>
      <c r="M115" s="380"/>
      <c r="N115" s="380"/>
      <c r="O115" s="380"/>
      <c r="P115" s="380"/>
      <c r="Q115" s="380"/>
      <c r="R115" s="380"/>
      <c r="S115" s="311"/>
      <c r="T115" s="311"/>
      <c r="U115" s="311"/>
      <c r="V115" s="311"/>
      <c r="W115" s="311"/>
      <c r="X115" s="311"/>
      <c r="Y115" s="311"/>
      <c r="Z115" s="311"/>
      <c r="AA115" s="311"/>
      <c r="AB115" s="311"/>
      <c r="AC115" s="311"/>
      <c r="AD115" s="311"/>
      <c r="AE115" s="311"/>
      <c r="AG115" s="311"/>
      <c r="AH115" s="311"/>
      <c r="AI115" s="311"/>
      <c r="AJ115" s="311"/>
      <c r="AK115" s="311"/>
      <c r="AL115" s="311"/>
      <c r="AM115" s="311"/>
      <c r="AN115" s="311"/>
      <c r="AO115" s="311"/>
      <c r="AP115" s="311"/>
      <c r="AQ115" s="311"/>
      <c r="AS115" s="378"/>
    </row>
    <row r="116" spans="1:46" ht="78.75">
      <c r="A116" s="204" t="s">
        <v>33</v>
      </c>
      <c r="B116" s="204" t="s">
        <v>300</v>
      </c>
      <c r="C116" s="204" t="s">
        <v>12</v>
      </c>
      <c r="D116" s="32" t="s">
        <v>32</v>
      </c>
      <c r="E116" s="163" t="s">
        <v>34</v>
      </c>
      <c r="F116" s="164">
        <v>0</v>
      </c>
      <c r="G116" s="164">
        <v>0</v>
      </c>
      <c r="H116" s="164">
        <v>0</v>
      </c>
      <c r="I116" s="164">
        <v>0</v>
      </c>
      <c r="J116" s="164">
        <v>0</v>
      </c>
      <c r="K116" s="164">
        <v>0</v>
      </c>
      <c r="L116" s="164">
        <v>0</v>
      </c>
      <c r="M116" s="164">
        <v>0</v>
      </c>
      <c r="N116" s="164">
        <v>0</v>
      </c>
      <c r="O116" s="164">
        <v>0</v>
      </c>
      <c r="P116" s="164">
        <v>0</v>
      </c>
      <c r="Q116" s="164">
        <v>0</v>
      </c>
      <c r="R116" s="164">
        <v>0</v>
      </c>
      <c r="S116" s="381">
        <v>0</v>
      </c>
      <c r="T116" s="381">
        <v>0</v>
      </c>
      <c r="U116" s="381">
        <v>0</v>
      </c>
      <c r="V116" s="381">
        <v>0</v>
      </c>
      <c r="W116" s="381">
        <v>0</v>
      </c>
      <c r="X116" s="381">
        <v>0</v>
      </c>
      <c r="Y116" s="381">
        <v>0</v>
      </c>
      <c r="Z116" s="381">
        <v>0</v>
      </c>
      <c r="AA116" s="381">
        <v>0</v>
      </c>
      <c r="AB116" s="381">
        <v>0</v>
      </c>
      <c r="AC116" s="381">
        <v>0</v>
      </c>
      <c r="AD116" s="381">
        <v>0</v>
      </c>
      <c r="AE116" s="381">
        <v>0</v>
      </c>
      <c r="AF116" s="382">
        <v>0</v>
      </c>
      <c r="AG116" s="381">
        <v>0</v>
      </c>
      <c r="AH116" s="381">
        <v>0</v>
      </c>
      <c r="AI116" s="381">
        <v>0</v>
      </c>
      <c r="AJ116" s="381">
        <v>0</v>
      </c>
      <c r="AK116" s="381">
        <v>0</v>
      </c>
      <c r="AL116" s="381">
        <v>0</v>
      </c>
      <c r="AM116" s="381">
        <v>0</v>
      </c>
      <c r="AN116" s="381">
        <v>0</v>
      </c>
      <c r="AO116" s="381">
        <v>0</v>
      </c>
      <c r="AP116" s="381">
        <v>0</v>
      </c>
      <c r="AQ116" s="381">
        <v>0</v>
      </c>
      <c r="AR116" s="382">
        <v>0</v>
      </c>
      <c r="AS116" s="196" t="s">
        <v>301</v>
      </c>
      <c r="AT116" s="383"/>
    </row>
    <row r="117" spans="1:46" ht="123.75">
      <c r="A117" s="276" t="s">
        <v>293</v>
      </c>
      <c r="B117" s="204" t="s">
        <v>302</v>
      </c>
      <c r="C117" s="204" t="s">
        <v>12</v>
      </c>
      <c r="D117" s="32" t="s">
        <v>293</v>
      </c>
      <c r="E117" s="163" t="s">
        <v>34</v>
      </c>
      <c r="F117" s="381">
        <v>0</v>
      </c>
      <c r="G117" s="381">
        <v>0</v>
      </c>
      <c r="H117" s="381">
        <v>0</v>
      </c>
      <c r="I117" s="381">
        <v>0</v>
      </c>
      <c r="J117" s="381">
        <v>0</v>
      </c>
      <c r="K117" s="381">
        <v>0</v>
      </c>
      <c r="L117" s="381">
        <v>0</v>
      </c>
      <c r="M117" s="381">
        <v>0</v>
      </c>
      <c r="N117" s="381">
        <v>0</v>
      </c>
      <c r="O117" s="381">
        <v>0</v>
      </c>
      <c r="P117" s="381">
        <v>0</v>
      </c>
      <c r="Q117" s="381">
        <v>0</v>
      </c>
      <c r="R117" s="381">
        <v>0</v>
      </c>
      <c r="S117" s="381">
        <v>0</v>
      </c>
      <c r="T117" s="381">
        <v>0</v>
      </c>
      <c r="U117" s="381">
        <v>0</v>
      </c>
      <c r="V117" s="381">
        <v>0</v>
      </c>
      <c r="W117" s="381">
        <v>0</v>
      </c>
      <c r="X117" s="381">
        <v>0</v>
      </c>
      <c r="Y117" s="381">
        <v>0</v>
      </c>
      <c r="Z117" s="381">
        <v>0</v>
      </c>
      <c r="AA117" s="381">
        <v>0</v>
      </c>
      <c r="AB117" s="381">
        <v>0</v>
      </c>
      <c r="AC117" s="381">
        <v>0</v>
      </c>
      <c r="AD117" s="381">
        <v>0</v>
      </c>
      <c r="AE117" s="381">
        <v>0</v>
      </c>
      <c r="AF117" s="382">
        <v>0</v>
      </c>
      <c r="AG117" s="381">
        <v>0</v>
      </c>
      <c r="AH117" s="381">
        <v>0</v>
      </c>
      <c r="AI117" s="381">
        <v>0</v>
      </c>
      <c r="AJ117" s="381">
        <v>0</v>
      </c>
      <c r="AK117" s="381">
        <v>0</v>
      </c>
      <c r="AL117" s="381">
        <v>0</v>
      </c>
      <c r="AM117" s="381">
        <v>0</v>
      </c>
      <c r="AN117" s="381">
        <v>0</v>
      </c>
      <c r="AO117" s="381">
        <v>0</v>
      </c>
      <c r="AP117" s="381">
        <v>0</v>
      </c>
      <c r="AQ117" s="381">
        <v>0</v>
      </c>
      <c r="AR117" s="382">
        <v>0</v>
      </c>
      <c r="AS117" s="384" t="s">
        <v>303</v>
      </c>
      <c r="AT117" s="383"/>
    </row>
    <row r="118" spans="1:46" ht="90">
      <c r="A118" s="385" t="s">
        <v>304</v>
      </c>
      <c r="B118" s="204" t="s">
        <v>305</v>
      </c>
      <c r="C118" s="204" t="s">
        <v>12</v>
      </c>
      <c r="D118" s="32" t="s">
        <v>33</v>
      </c>
      <c r="E118" s="163" t="s">
        <v>34</v>
      </c>
      <c r="F118" s="381">
        <v>0</v>
      </c>
      <c r="G118" s="381">
        <v>0</v>
      </c>
      <c r="H118" s="381">
        <v>0</v>
      </c>
      <c r="I118" s="381">
        <v>0</v>
      </c>
      <c r="J118" s="381">
        <v>0</v>
      </c>
      <c r="K118" s="381">
        <v>0</v>
      </c>
      <c r="L118" s="381">
        <v>0</v>
      </c>
      <c r="M118" s="381">
        <v>0</v>
      </c>
      <c r="N118" s="381">
        <v>0</v>
      </c>
      <c r="O118" s="381">
        <v>0</v>
      </c>
      <c r="P118" s="381">
        <v>0</v>
      </c>
      <c r="Q118" s="381">
        <v>0</v>
      </c>
      <c r="R118" s="381">
        <v>0</v>
      </c>
      <c r="S118" s="381">
        <v>0</v>
      </c>
      <c r="T118" s="381">
        <v>0</v>
      </c>
      <c r="U118" s="381">
        <v>0</v>
      </c>
      <c r="V118" s="381">
        <v>0</v>
      </c>
      <c r="W118" s="381">
        <v>0</v>
      </c>
      <c r="X118" s="381">
        <v>0</v>
      </c>
      <c r="Y118" s="381">
        <v>0</v>
      </c>
      <c r="Z118" s="381">
        <v>0</v>
      </c>
      <c r="AA118" s="381">
        <v>0</v>
      </c>
      <c r="AB118" s="381">
        <v>0</v>
      </c>
      <c r="AC118" s="381">
        <v>0</v>
      </c>
      <c r="AD118" s="381">
        <v>0</v>
      </c>
      <c r="AE118" s="381">
        <v>0</v>
      </c>
      <c r="AF118" s="382">
        <v>0</v>
      </c>
      <c r="AG118" s="381">
        <v>0</v>
      </c>
      <c r="AH118" s="381">
        <v>0</v>
      </c>
      <c r="AI118" s="381">
        <v>0</v>
      </c>
      <c r="AJ118" s="381">
        <v>0</v>
      </c>
      <c r="AK118" s="381">
        <v>0</v>
      </c>
      <c r="AL118" s="381">
        <v>0</v>
      </c>
      <c r="AM118" s="381">
        <v>0</v>
      </c>
      <c r="AN118" s="381">
        <v>0</v>
      </c>
      <c r="AO118" s="381">
        <v>0</v>
      </c>
      <c r="AP118" s="381">
        <v>0</v>
      </c>
      <c r="AQ118" s="381">
        <v>0</v>
      </c>
      <c r="AR118" s="382">
        <v>0</v>
      </c>
      <c r="AS118" s="384" t="s">
        <v>306</v>
      </c>
      <c r="AT118" s="383"/>
    </row>
    <row r="119" spans="1:46">
      <c r="A119" s="386"/>
      <c r="B119" s="387" t="s">
        <v>307</v>
      </c>
      <c r="C119" s="387"/>
      <c r="D119" s="387"/>
      <c r="E119" s="387"/>
      <c r="F119" s="387"/>
      <c r="G119" s="387"/>
      <c r="H119" s="387"/>
      <c r="I119" s="387"/>
      <c r="J119" s="387"/>
      <c r="K119" s="387"/>
      <c r="L119" s="387"/>
      <c r="M119" s="387"/>
      <c r="N119" s="387"/>
      <c r="O119" s="388"/>
      <c r="P119" s="388"/>
      <c r="Q119" s="388"/>
      <c r="R119" s="388"/>
      <c r="S119" s="388"/>
      <c r="T119" s="388"/>
      <c r="U119" s="388"/>
      <c r="V119" s="388"/>
      <c r="W119" s="388"/>
      <c r="X119" s="388"/>
      <c r="Y119" s="388"/>
      <c r="Z119" s="388"/>
      <c r="AA119" s="388"/>
      <c r="AB119" s="388"/>
      <c r="AC119" s="388"/>
      <c r="AD119" s="388"/>
      <c r="AE119" s="388"/>
      <c r="AF119" s="389"/>
      <c r="AG119" s="388"/>
      <c r="AH119" s="388"/>
      <c r="AI119" s="388"/>
      <c r="AJ119" s="388"/>
      <c r="AK119" s="388"/>
      <c r="AL119" s="388"/>
      <c r="AM119" s="388"/>
      <c r="AN119" s="388"/>
      <c r="AO119" s="388"/>
      <c r="AP119" s="388"/>
      <c r="AQ119" s="388"/>
      <c r="AR119" s="389"/>
      <c r="AS119" s="390"/>
      <c r="AT119" s="391"/>
    </row>
    <row r="120" spans="1:46">
      <c r="A120" s="70" t="s">
        <v>308</v>
      </c>
      <c r="B120" s="71"/>
      <c r="C120" s="71"/>
      <c r="D120" s="71"/>
      <c r="E120" s="71"/>
      <c r="F120" s="71"/>
      <c r="G120" s="46"/>
      <c r="H120" s="72" t="s">
        <v>136</v>
      </c>
      <c r="I120" s="72"/>
      <c r="J120" s="72"/>
      <c r="K120" s="72"/>
      <c r="L120" s="72"/>
      <c r="M120" s="72"/>
      <c r="N120" s="72"/>
      <c r="O120" s="46"/>
      <c r="P120" s="46"/>
    </row>
    <row r="121" spans="1:46">
      <c r="A121" s="73"/>
      <c r="B121" s="74"/>
      <c r="C121" s="74"/>
      <c r="D121" s="74"/>
      <c r="E121" s="74"/>
      <c r="F121" s="46"/>
      <c r="G121" s="46"/>
      <c r="H121" s="71" t="s">
        <v>137</v>
      </c>
      <c r="I121" s="72"/>
      <c r="J121" s="72"/>
      <c r="K121" s="72"/>
      <c r="L121" s="72"/>
      <c r="M121" s="72"/>
      <c r="N121" s="72"/>
      <c r="O121" s="72"/>
      <c r="P121" s="72"/>
    </row>
    <row r="122" spans="1:46">
      <c r="A122" s="70" t="s">
        <v>138</v>
      </c>
      <c r="B122" s="71"/>
      <c r="C122" s="71"/>
      <c r="D122" s="71"/>
      <c r="E122" s="71"/>
      <c r="F122" s="71"/>
      <c r="G122" s="46"/>
      <c r="H122" s="71" t="s">
        <v>139</v>
      </c>
      <c r="I122" s="72"/>
      <c r="J122" s="72"/>
      <c r="K122" s="72"/>
      <c r="L122" s="72"/>
      <c r="M122" s="72"/>
      <c r="N122" s="72"/>
      <c r="O122" s="72"/>
      <c r="P122" s="72"/>
    </row>
    <row r="123" spans="1:46">
      <c r="A123" s="47"/>
      <c r="B123" s="49" t="s">
        <v>309</v>
      </c>
      <c r="C123" s="64"/>
      <c r="D123" s="64"/>
      <c r="E123" s="46"/>
      <c r="F123" s="46"/>
      <c r="G123" s="46"/>
      <c r="H123" s="46"/>
      <c r="I123" s="46"/>
      <c r="J123" s="46"/>
      <c r="K123" s="46"/>
      <c r="L123" s="46"/>
      <c r="M123" s="64" t="s">
        <v>310</v>
      </c>
      <c r="N123" s="64"/>
      <c r="O123" s="46"/>
      <c r="P123" s="46"/>
    </row>
    <row r="124" spans="1:46">
      <c r="A124" s="392" t="s">
        <v>311</v>
      </c>
      <c r="B124" s="393"/>
      <c r="C124" s="393"/>
      <c r="D124" s="393"/>
      <c r="E124" s="393"/>
      <c r="F124" s="393"/>
      <c r="G124" s="393"/>
      <c r="H124" s="394"/>
      <c r="I124" s="394"/>
      <c r="J124" s="46"/>
      <c r="K124" s="46"/>
      <c r="L124" s="46"/>
      <c r="M124" s="46"/>
      <c r="N124" s="46"/>
      <c r="O124" s="46"/>
      <c r="P124" s="46"/>
    </row>
    <row r="125" spans="1:46">
      <c r="A125" s="392"/>
      <c r="B125" s="395"/>
      <c r="C125" s="395"/>
      <c r="D125" s="395"/>
      <c r="E125" s="395"/>
      <c r="F125" s="378"/>
      <c r="G125" s="378"/>
      <c r="H125" s="378"/>
      <c r="I125" s="378"/>
    </row>
    <row r="126" spans="1:46" ht="15.75">
      <c r="A126" s="396"/>
    </row>
    <row r="127" spans="1:46" ht="15.75">
      <c r="A127" s="396"/>
    </row>
    <row r="128" spans="1:46">
      <c r="A128" s="46"/>
    </row>
  </sheetData>
  <mergeCells count="235">
    <mergeCell ref="C123:D123"/>
    <mergeCell ref="M123:N123"/>
    <mergeCell ref="A124:I124"/>
    <mergeCell ref="A125:E125"/>
    <mergeCell ref="A120:F120"/>
    <mergeCell ref="H120:N120"/>
    <mergeCell ref="A121:E121"/>
    <mergeCell ref="H121:P121"/>
    <mergeCell ref="A122:F122"/>
    <mergeCell ref="H122:P122"/>
    <mergeCell ref="A111:F111"/>
    <mergeCell ref="A112:U112"/>
    <mergeCell ref="A113:P113"/>
    <mergeCell ref="A114:U114"/>
    <mergeCell ref="A115:R115"/>
    <mergeCell ref="B119:N119"/>
    <mergeCell ref="A107:A108"/>
    <mergeCell ref="B107:B108"/>
    <mergeCell ref="C107:C108"/>
    <mergeCell ref="D107:D108"/>
    <mergeCell ref="A109:A110"/>
    <mergeCell ref="B109:B110"/>
    <mergeCell ref="C109:C110"/>
    <mergeCell ref="D109:D110"/>
    <mergeCell ref="D101:D102"/>
    <mergeCell ref="A103:A104"/>
    <mergeCell ref="B103:B104"/>
    <mergeCell ref="C103:C104"/>
    <mergeCell ref="C105:X105"/>
    <mergeCell ref="C106:X106"/>
    <mergeCell ref="A99:A100"/>
    <mergeCell ref="B99:B100"/>
    <mergeCell ref="C99:C100"/>
    <mergeCell ref="A101:A102"/>
    <mergeCell ref="B101:B102"/>
    <mergeCell ref="C101:C102"/>
    <mergeCell ref="AS89:AS92"/>
    <mergeCell ref="AT89:AT92"/>
    <mergeCell ref="A93:A95"/>
    <mergeCell ref="B93:B95"/>
    <mergeCell ref="C93:C95"/>
    <mergeCell ref="D93:D95"/>
    <mergeCell ref="A84:A88"/>
    <mergeCell ref="B84:B88"/>
    <mergeCell ref="C84:C88"/>
    <mergeCell ref="D84:D88"/>
    <mergeCell ref="A89:A92"/>
    <mergeCell ref="B89:B92"/>
    <mergeCell ref="C89:C92"/>
    <mergeCell ref="D89:D92"/>
    <mergeCell ref="AS72:AS73"/>
    <mergeCell ref="A76:A78"/>
    <mergeCell ref="B76:B78"/>
    <mergeCell ref="C76:C78"/>
    <mergeCell ref="D76:D78"/>
    <mergeCell ref="A79:A83"/>
    <mergeCell ref="B79:B83"/>
    <mergeCell ref="C79:C83"/>
    <mergeCell ref="D79:D83"/>
    <mergeCell ref="A70:A71"/>
    <mergeCell ref="B70:B71"/>
    <mergeCell ref="C70:C71"/>
    <mergeCell ref="D70:D71"/>
    <mergeCell ref="A72:A73"/>
    <mergeCell ref="B72:B73"/>
    <mergeCell ref="C72:C73"/>
    <mergeCell ref="D72:D73"/>
    <mergeCell ref="A61:A65"/>
    <mergeCell ref="B61:B65"/>
    <mergeCell ref="C61:C65"/>
    <mergeCell ref="D61:D65"/>
    <mergeCell ref="A66:A69"/>
    <mergeCell ref="B66:B69"/>
    <mergeCell ref="C66:C69"/>
    <mergeCell ref="D66:D69"/>
    <mergeCell ref="A56:A58"/>
    <mergeCell ref="B56:B58"/>
    <mergeCell ref="C56:C58"/>
    <mergeCell ref="D56:D58"/>
    <mergeCell ref="C59:X59"/>
    <mergeCell ref="C60:X60"/>
    <mergeCell ref="B52:B53"/>
    <mergeCell ref="C52:C53"/>
    <mergeCell ref="A54:A55"/>
    <mergeCell ref="B54:B55"/>
    <mergeCell ref="C54:C55"/>
    <mergeCell ref="D54:D55"/>
    <mergeCell ref="A47:A48"/>
    <mergeCell ref="B47:B48"/>
    <mergeCell ref="C47:C48"/>
    <mergeCell ref="D47:D48"/>
    <mergeCell ref="C50:X50"/>
    <mergeCell ref="C51:X51"/>
    <mergeCell ref="AM44:AM45"/>
    <mergeCell ref="AN44:AN45"/>
    <mergeCell ref="AO44:AO45"/>
    <mergeCell ref="AP44:AP45"/>
    <mergeCell ref="AQ44:AQ45"/>
    <mergeCell ref="AR44:AR45"/>
    <mergeCell ref="AG44:AG45"/>
    <mergeCell ref="AH44:AH45"/>
    <mergeCell ref="AI44:AI45"/>
    <mergeCell ref="AJ44:AJ45"/>
    <mergeCell ref="AK44:AK45"/>
    <mergeCell ref="AL44:AL45"/>
    <mergeCell ref="AA44:AA45"/>
    <mergeCell ref="AB44:AB45"/>
    <mergeCell ref="AC44:AC45"/>
    <mergeCell ref="AD44:AD45"/>
    <mergeCell ref="AE44:AE45"/>
    <mergeCell ref="AF44:AF45"/>
    <mergeCell ref="U44:U45"/>
    <mergeCell ref="V44:V45"/>
    <mergeCell ref="W44:W45"/>
    <mergeCell ref="X44:X45"/>
    <mergeCell ref="Y44:Y45"/>
    <mergeCell ref="Z44:Z45"/>
    <mergeCell ref="O44:O45"/>
    <mergeCell ref="P44:P45"/>
    <mergeCell ref="Q44:Q45"/>
    <mergeCell ref="R44:R45"/>
    <mergeCell ref="S44:S45"/>
    <mergeCell ref="T44:T45"/>
    <mergeCell ref="I44:I45"/>
    <mergeCell ref="J44:J45"/>
    <mergeCell ref="K44:K45"/>
    <mergeCell ref="L44:L45"/>
    <mergeCell ref="M44:M45"/>
    <mergeCell ref="N44:N45"/>
    <mergeCell ref="A43:A44"/>
    <mergeCell ref="B43:B46"/>
    <mergeCell ref="C43:C46"/>
    <mergeCell ref="D43:D46"/>
    <mergeCell ref="AS43:AS44"/>
    <mergeCell ref="AT43:AT44"/>
    <mergeCell ref="E44:E45"/>
    <mergeCell ref="F44:F45"/>
    <mergeCell ref="G44:G45"/>
    <mergeCell ref="H44:H45"/>
    <mergeCell ref="C38:X38"/>
    <mergeCell ref="A39:A40"/>
    <mergeCell ref="B39:B40"/>
    <mergeCell ref="C39:C40"/>
    <mergeCell ref="A41:A42"/>
    <mergeCell ref="B41:B42"/>
    <mergeCell ref="C41:C42"/>
    <mergeCell ref="D32:D34"/>
    <mergeCell ref="AT32:AT33"/>
    <mergeCell ref="A35:A36"/>
    <mergeCell ref="B35:B36"/>
    <mergeCell ref="C35:C36"/>
    <mergeCell ref="C37:X37"/>
    <mergeCell ref="A30:A31"/>
    <mergeCell ref="B30:B31"/>
    <mergeCell ref="C30:C31"/>
    <mergeCell ref="A32:A33"/>
    <mergeCell ref="B32:B34"/>
    <mergeCell ref="C32:C34"/>
    <mergeCell ref="C20:X20"/>
    <mergeCell ref="C21:X21"/>
    <mergeCell ref="A22:A25"/>
    <mergeCell ref="B22:B25"/>
    <mergeCell ref="AT23:AT24"/>
    <mergeCell ref="A26:A28"/>
    <mergeCell ref="B26:B28"/>
    <mergeCell ref="C26:C28"/>
    <mergeCell ref="AT27:AT28"/>
    <mergeCell ref="AP9:AP10"/>
    <mergeCell ref="AQ9:AQ10"/>
    <mergeCell ref="AR9:AR10"/>
    <mergeCell ref="A14:A17"/>
    <mergeCell ref="B14:B17"/>
    <mergeCell ref="C14:C19"/>
    <mergeCell ref="AJ9:AJ10"/>
    <mergeCell ref="AK9:AK10"/>
    <mergeCell ref="AL9:AL10"/>
    <mergeCell ref="AM9:AM10"/>
    <mergeCell ref="AN9:AN10"/>
    <mergeCell ref="AO9:AO10"/>
    <mergeCell ref="AD9:AD10"/>
    <mergeCell ref="AE9:AE10"/>
    <mergeCell ref="AF9:AF10"/>
    <mergeCell ref="AG9:AG10"/>
    <mergeCell ref="AH9:AH10"/>
    <mergeCell ref="AI9:AI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8:AC8"/>
    <mergeCell ref="AD8:AF8"/>
    <mergeCell ref="AG8:AI8"/>
    <mergeCell ref="AJ8:AL8"/>
    <mergeCell ref="AM8:AO8"/>
    <mergeCell ref="AP8:AR8"/>
    <mergeCell ref="I7:AR7"/>
    <mergeCell ref="AS7:AS10"/>
    <mergeCell ref="AT7:AT10"/>
    <mergeCell ref="F8:H8"/>
    <mergeCell ref="I8:K8"/>
    <mergeCell ref="L8:N8"/>
    <mergeCell ref="O8:Q8"/>
    <mergeCell ref="R8:T8"/>
    <mergeCell ref="U8:W8"/>
    <mergeCell ref="X8:Z8"/>
    <mergeCell ref="J1:S2"/>
    <mergeCell ref="A3:S3"/>
    <mergeCell ref="A4:V4"/>
    <mergeCell ref="A5:S5"/>
    <mergeCell ref="A7:A10"/>
    <mergeCell ref="B7:B10"/>
    <mergeCell ref="C7:C10"/>
    <mergeCell ref="D7:D10"/>
    <mergeCell ref="E7:E10"/>
    <mergeCell ref="F7:H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финансы</vt:lpstr>
      <vt:lpstr>целевые</vt:lpstr>
      <vt:lpstr>целевые (годовой)</vt:lpstr>
      <vt:lpstr>сетевой </vt:lpstr>
      <vt:lpstr>финансы!Заголовки_для_печати</vt:lpstr>
      <vt:lpstr>целевые!Заголовки_для_печати</vt:lpstr>
      <vt:lpstr>'целевые (годовой)'!Заголовки_для_печати</vt:lpstr>
      <vt:lpstr>финансы!Область_печати</vt:lpstr>
      <vt:lpstr>'целевые (годовой)'!Область_печати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2018-03-28T10:15:37Z</dcterms:modified>
</cp:coreProperties>
</file>